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15" yWindow="65221" windowWidth="9795" windowHeight="9390" tabRatio="854" firstSheet="42" activeTab="46"/>
  </bookViews>
  <sheets>
    <sheet name="Tartalom" sheetId="1" r:id="rId1"/>
    <sheet name="1.kiemelt ei" sheetId="2" r:id="rId2"/>
    <sheet name="2.kiadások Ök" sheetId="3" r:id="rId3"/>
    <sheet name="3.kiadások Faluház " sheetId="4" r:id="rId4"/>
    <sheet name="4.kiadások Óvoda" sheetId="5" r:id="rId5"/>
    <sheet name="5.kiadások PMH" sheetId="6" r:id="rId6"/>
    <sheet name="6.Bölcsőde" sheetId="7" r:id="rId7"/>
    <sheet name="7.kiadások összesen" sheetId="8" r:id="rId8"/>
    <sheet name="8.bevételek ÖK" sheetId="9" r:id="rId9"/>
    <sheet name="9.bevételek Faluház" sheetId="10" r:id="rId10"/>
    <sheet name="10.bevételek Óvoda" sheetId="11" r:id="rId11"/>
    <sheet name="11.bevételek PMH" sheetId="12" r:id="rId12"/>
    <sheet name="12.bevételek bölcsőde" sheetId="13" r:id="rId13"/>
    <sheet name="13.bevételek összesen" sheetId="14" r:id="rId14"/>
    <sheet name="14.létszám" sheetId="15" r:id="rId15"/>
    <sheet name="15.beruházások felújítások" sheetId="16" r:id="rId16"/>
    <sheet name="16.tartalékok" sheetId="17" r:id="rId17"/>
    <sheet name="17.stabilitási 1" sheetId="18" r:id="rId18"/>
    <sheet name="18.stabilitási 2" sheetId="19" r:id="rId19"/>
    <sheet name="19.EU projektek" sheetId="20" r:id="rId20"/>
    <sheet name="20.hitelek" sheetId="21" r:id="rId21"/>
    <sheet name="21.finanszírozás" sheetId="22" r:id="rId22"/>
    <sheet name="22.szociális kiadások" sheetId="23" r:id="rId23"/>
    <sheet name="23.átadott" sheetId="24" r:id="rId24"/>
    <sheet name="24.átvett" sheetId="25" r:id="rId25"/>
    <sheet name="25. helyi adók" sheetId="26" r:id="rId26"/>
    <sheet name="26.MÉRLEG ÖK" sheetId="27" r:id="rId27"/>
    <sheet name="27.MÉRLEG Faluház" sheetId="28" r:id="rId28"/>
    <sheet name="28.MÉRLEG Óvoda" sheetId="29" r:id="rId29"/>
    <sheet name="29.MÉRLEG PMH" sheetId="30" r:id="rId30"/>
    <sheet name="30.Bölcsőde " sheetId="31" r:id="rId31"/>
    <sheet name="31.MÉRLEG összesen" sheetId="32" r:id="rId32"/>
    <sheet name="32.TÖBB ÉVES" sheetId="33" r:id="rId33"/>
    <sheet name="33.KÖZVETETT" sheetId="34" r:id="rId34"/>
    <sheet name="34.GÖRDÜLŐ" sheetId="35" r:id="rId35"/>
    <sheet name="35. maradav. kimutatás" sheetId="36" r:id="rId36"/>
    <sheet name="36.pmh vagyonmérleg" sheetId="37" r:id="rId37"/>
    <sheet name="37. óvoda vagyonmérleg" sheetId="38" r:id="rId38"/>
    <sheet name="38. faluház vagyonmérleg" sheetId="39" r:id="rId39"/>
    <sheet name="39. bölcsőde vagyonmérleg" sheetId="40" r:id="rId40"/>
    <sheet name="40.ök vagyonmérleg" sheetId="41" r:id="rId41"/>
    <sheet name="41. pmh eredmény" sheetId="42" r:id="rId42"/>
    <sheet name="42. óvoda eredmény" sheetId="43" r:id="rId43"/>
    <sheet name="43.faluház eredménykimutatás" sheetId="44" r:id="rId44"/>
    <sheet name="44. bölcsőde eredménykimutatás" sheetId="45" r:id="rId45"/>
    <sheet name="45. ök eredmény" sheetId="46" r:id="rId46"/>
    <sheet name="46. vagyonkimutatás" sheetId="47" r:id="rId47"/>
  </sheets>
  <externalReferences>
    <externalReference r:id="rId50"/>
  </externalReferences>
  <definedNames>
    <definedName name="foot_4_place" localSheetId="18">'18.stabilitási 2'!$A$18</definedName>
    <definedName name="foot_5_place" localSheetId="18">'18.stabilitási 2'!#REF!</definedName>
    <definedName name="foot_53_place" localSheetId="18">'18.stabilitási 2'!#REF!</definedName>
    <definedName name="_xlnm.Print_Titles" localSheetId="26">'26.MÉRLEG ÖK'!$1:$6</definedName>
    <definedName name="_xlnm.Print_Titles" localSheetId="27">'27.MÉRLEG Faluház'!$1:$6</definedName>
    <definedName name="_xlnm.Print_Titles" localSheetId="28">'28.MÉRLEG Óvoda'!$1:$7</definedName>
    <definedName name="_xlnm.Print_Titles" localSheetId="29">'29.MÉRLEG PMH'!$1:$6</definedName>
    <definedName name="_xlnm.Print_Titles" localSheetId="31">'31.MÉRLEG összesen'!$1:$6</definedName>
    <definedName name="_xlnm.Print_Area" localSheetId="1">'1.kiemelt ei'!$A$1:$A$26</definedName>
    <definedName name="_xlnm.Print_Area" localSheetId="10">'10.bevételek Óvoda'!$A$1:$L$95</definedName>
    <definedName name="_xlnm.Print_Area" localSheetId="11">'11.bevételek PMH'!$A$1:$L$95</definedName>
    <definedName name="_xlnm.Print_Area" localSheetId="12">'12.bevételek bölcsőde'!$A$1:$L$95</definedName>
    <definedName name="_xlnm.Print_Area" localSheetId="13">'13.bevételek összesen'!$A$1:$O$94</definedName>
    <definedName name="_xlnm.Print_Area" localSheetId="14">'14.létszám'!$A$1:$G$33</definedName>
    <definedName name="_xlnm.Print_Area" localSheetId="15">'15.beruházások felújítások'!$A$1:$R$142</definedName>
    <definedName name="_xlnm.Print_Area" localSheetId="16">'16.tartalékok'!$A$1:$L$12</definedName>
    <definedName name="_xlnm.Print_Area" localSheetId="17">'17.stabilitási 1'!$A$1:$J$3</definedName>
    <definedName name="_xlnm.Print_Area" localSheetId="18">'18.stabilitási 2'!$A$1:$H$38</definedName>
    <definedName name="_xlnm.Print_Area" localSheetId="19">'19.EU projektek'!$A$1:$G$22</definedName>
    <definedName name="_xlnm.Print_Area" localSheetId="2">'2.kiadások Ök'!$A$1:$N$122</definedName>
    <definedName name="_xlnm.Print_Area" localSheetId="20">'20.hitelek'!$A$1:$D$7</definedName>
    <definedName name="_xlnm.Print_Area" localSheetId="21">'21.finanszírozás'!$A$1:$E$32</definedName>
    <definedName name="_xlnm.Print_Area" localSheetId="22">'22.szociális kiadások'!$A$1:$C$40</definedName>
    <definedName name="_xlnm.Print_Area" localSheetId="23">'23.átadott'!$A$1:$E$115</definedName>
    <definedName name="_xlnm.Print_Area" localSheetId="24">'24.átvett'!$A$1:$E$115</definedName>
    <definedName name="_xlnm.Print_Area" localSheetId="25">'25. helyi adók'!$A$1:$E$34</definedName>
    <definedName name="_xlnm.Print_Area" localSheetId="26">'26.MÉRLEG ÖK'!$A$1:$G$153</definedName>
    <definedName name="_xlnm.Print_Area" localSheetId="27">'27.MÉRLEG Faluház'!$A$1:$G$153</definedName>
    <definedName name="_xlnm.Print_Area" localSheetId="28">'28.MÉRLEG Óvoda'!$A$1:$G$155</definedName>
    <definedName name="_xlnm.Print_Area" localSheetId="29">'29.MÉRLEG PMH'!$A$1:$G$153</definedName>
    <definedName name="_xlnm.Print_Area" localSheetId="3">'3.kiadások Faluház '!$A$1:$L$123</definedName>
    <definedName name="_xlnm.Print_Area" localSheetId="30">'30.Bölcsőde '!$A$1:$D$73</definedName>
    <definedName name="_xlnm.Print_Area" localSheetId="31">'31.MÉRLEG összesen'!$A$1:$I$153</definedName>
    <definedName name="_xlnm.Print_Area" localSheetId="32">'32.TÖBB ÉVES'!$A$1:$J$28</definedName>
    <definedName name="_xlnm.Print_Area" localSheetId="33">'33.KÖZVETETT'!$A$1:$C$34</definedName>
    <definedName name="_xlnm.Print_Area" localSheetId="34">'34.GÖRDÜLŐ'!$A$1:$J$52</definedName>
    <definedName name="_xlnm.Print_Area" localSheetId="35">'35. maradav. kimutatás'!$A$1:$G$25</definedName>
    <definedName name="_xlnm.Print_Area" localSheetId="4">'4.kiadások Óvoda'!$A$1:$L$123</definedName>
    <definedName name="_xlnm.Print_Area" localSheetId="5">'5.kiadások PMH'!$A$1:$L$123</definedName>
    <definedName name="_xlnm.Print_Area" localSheetId="6">'6.Bölcsőde'!$A$1:$F$123</definedName>
    <definedName name="_xlnm.Print_Area" localSheetId="7">'7.kiadások összesen'!$A$1:$O$122</definedName>
    <definedName name="_xlnm.Print_Area" localSheetId="8">'8.bevételek ÖK'!$A$1:$L$95</definedName>
    <definedName name="_xlnm.Print_Area" localSheetId="9">'9.bevételek Faluház'!$A$1:$L$95</definedName>
    <definedName name="_xlnm.Print_Area" localSheetId="0">'Tartalom'!$A$1:$B$47</definedName>
    <definedName name="pr232" localSheetId="26">'26.MÉRLEG ÖK'!#REF!</definedName>
    <definedName name="pr232" localSheetId="27">'27.MÉRLEG Faluház'!#REF!</definedName>
    <definedName name="pr232" localSheetId="28">'28.MÉRLEG Óvoda'!#REF!</definedName>
    <definedName name="pr232" localSheetId="29">'29.MÉRLEG PMH'!#REF!</definedName>
    <definedName name="pr232" localSheetId="31">'31.MÉRLEG összesen'!#REF!</definedName>
    <definedName name="pr232" localSheetId="32">'32.TÖBB ÉVES'!$A$16</definedName>
    <definedName name="pr232" localSheetId="33">'33.KÖZVETETT'!$A$10</definedName>
    <definedName name="pr232" localSheetId="34">'34.GÖRDÜLŐ'!#REF!</definedName>
    <definedName name="pr233" localSheetId="26">'26.MÉRLEG ÖK'!#REF!</definedName>
    <definedName name="pr233" localSheetId="27">'27.MÉRLEG Faluház'!#REF!</definedName>
    <definedName name="pr233" localSheetId="28">'28.MÉRLEG Óvoda'!#REF!</definedName>
    <definedName name="pr233" localSheetId="29">'29.MÉRLEG PMH'!#REF!</definedName>
    <definedName name="pr233" localSheetId="31">'31.MÉRLEG összesen'!#REF!</definedName>
    <definedName name="pr233" localSheetId="32">'32.TÖBB ÉVES'!$A$17</definedName>
    <definedName name="pr233" localSheetId="33">'33.KÖZVETETT'!$A$15</definedName>
    <definedName name="pr233" localSheetId="34">'34.GÖRDÜLŐ'!#REF!</definedName>
    <definedName name="pr234" localSheetId="26">'26.MÉRLEG ÖK'!#REF!</definedName>
    <definedName name="pr234" localSheetId="27">'27.MÉRLEG Faluház'!#REF!</definedName>
    <definedName name="pr234" localSheetId="28">'28.MÉRLEG Óvoda'!#REF!</definedName>
    <definedName name="pr234" localSheetId="29">'29.MÉRLEG PMH'!#REF!</definedName>
    <definedName name="pr234" localSheetId="31">'31.MÉRLEG összesen'!#REF!</definedName>
    <definedName name="pr234" localSheetId="32">'32.TÖBB ÉVES'!$A$18</definedName>
    <definedName name="pr234" localSheetId="33">'33.KÖZVETETT'!$A$23</definedName>
    <definedName name="pr234" localSheetId="34">'34.GÖRDÜLŐ'!#REF!</definedName>
    <definedName name="pr235" localSheetId="26">'26.MÉRLEG ÖK'!#REF!</definedName>
    <definedName name="pr235" localSheetId="27">'27.MÉRLEG Faluház'!#REF!</definedName>
    <definedName name="pr235" localSheetId="28">'28.MÉRLEG Óvoda'!#REF!</definedName>
    <definedName name="pr235" localSheetId="29">'29.MÉRLEG PMH'!#REF!</definedName>
    <definedName name="pr235" localSheetId="31">'31.MÉRLEG összesen'!#REF!</definedName>
    <definedName name="pr235" localSheetId="32">'32.TÖBB ÉVES'!$A$19</definedName>
    <definedName name="pr235" localSheetId="33">'33.KÖZVETETT'!$A$28</definedName>
    <definedName name="pr235" localSheetId="34">'34.GÖRDÜLŐ'!#REF!</definedName>
    <definedName name="pr236" localSheetId="26">'26.MÉRLEG ÖK'!#REF!</definedName>
    <definedName name="pr236" localSheetId="27">'27.MÉRLEG Faluház'!#REF!</definedName>
    <definedName name="pr236" localSheetId="28">'28.MÉRLEG Óvoda'!#REF!</definedName>
    <definedName name="pr236" localSheetId="29">'29.MÉRLEG PMH'!#REF!</definedName>
    <definedName name="pr236" localSheetId="31">'31.MÉRLEG összesen'!#REF!</definedName>
    <definedName name="pr236" localSheetId="32">'32.TÖBB ÉVES'!$A$20</definedName>
    <definedName name="pr236" localSheetId="33">'33.KÖZVETETT'!$A$33</definedName>
    <definedName name="pr236" localSheetId="34">'34.GÖRDÜLŐ'!#REF!</definedName>
    <definedName name="pr312" localSheetId="26">'26.MÉRLEG ÖK'!#REF!</definedName>
    <definedName name="pr312" localSheetId="27">'27.MÉRLEG Faluház'!#REF!</definedName>
    <definedName name="pr312" localSheetId="28">'28.MÉRLEG Óvoda'!#REF!</definedName>
    <definedName name="pr312" localSheetId="29">'29.MÉRLEG PMH'!#REF!</definedName>
    <definedName name="pr312" localSheetId="31">'31.MÉRLEG összesen'!#REF!</definedName>
    <definedName name="pr312" localSheetId="32">'32.TÖBB ÉVES'!$A$7</definedName>
    <definedName name="pr312" localSheetId="33">'33.KÖZVETETT'!#REF!</definedName>
    <definedName name="pr312" localSheetId="34">'34.GÖRDÜLŐ'!#REF!</definedName>
    <definedName name="pr313" localSheetId="26">'26.MÉRLEG ÖK'!#REF!</definedName>
    <definedName name="pr313" localSheetId="27">'27.MÉRLEG Faluház'!#REF!</definedName>
    <definedName name="pr313" localSheetId="28">'28.MÉRLEG Óvoda'!#REF!</definedName>
    <definedName name="pr313" localSheetId="29">'29.MÉRLEG PMH'!#REF!</definedName>
    <definedName name="pr313" localSheetId="31">'31.MÉRLEG összesen'!#REF!</definedName>
    <definedName name="pr313" localSheetId="32">'32.TÖBB ÉVES'!$A$2</definedName>
    <definedName name="pr313" localSheetId="33">'33.KÖZVETETT'!#REF!</definedName>
    <definedName name="pr313" localSheetId="34">'34.GÖRDÜLŐ'!#REF!</definedName>
    <definedName name="pr314" localSheetId="26">'26.MÉRLEG ÖK'!#REF!</definedName>
    <definedName name="pr314" localSheetId="27">'27.MÉRLEG Faluház'!#REF!</definedName>
    <definedName name="pr314" localSheetId="28">'28.MÉRLEG Óvoda'!#REF!</definedName>
    <definedName name="pr314" localSheetId="29">'29.MÉRLEG PMH'!#REF!</definedName>
    <definedName name="pr314" localSheetId="31">'31.MÉRLEG összesen'!#REF!</definedName>
    <definedName name="pr314" localSheetId="32">'32.TÖBB ÉVES'!$A$9</definedName>
    <definedName name="pr314" localSheetId="33">'33.KÖZVETETT'!$A$2</definedName>
    <definedName name="pr314" localSheetId="34">'34.GÖRDÜLŐ'!#REF!</definedName>
    <definedName name="pr315" localSheetId="26">'26.MÉRLEG ÖK'!#REF!</definedName>
    <definedName name="pr315" localSheetId="27">'27.MÉRLEG Faluház'!#REF!</definedName>
    <definedName name="pr315" localSheetId="28">'28.MÉRLEG Óvoda'!#REF!</definedName>
    <definedName name="pr315" localSheetId="29">'29.MÉRLEG PMH'!#REF!</definedName>
    <definedName name="pr315" localSheetId="31">'31.MÉRLEG összesen'!#REF!</definedName>
    <definedName name="pr315" localSheetId="32">'32.TÖBB ÉVES'!$A$10</definedName>
    <definedName name="pr315" localSheetId="33">'33.KÖZVETETT'!#REF!</definedName>
    <definedName name="pr315" localSheetId="34">'34.GÖRDÜLŐ'!$A$2</definedName>
    <definedName name="pr347" localSheetId="34">'34.GÖRDÜLŐ'!$A$5</definedName>
    <definedName name="pr348" localSheetId="34">'34.GÖRDÜLŐ'!$A$6</definedName>
    <definedName name="pr349" localSheetId="34">'34.GÖRDÜLŐ'!$A$7</definedName>
  </definedNames>
  <calcPr fullCalcOnLoad="1"/>
</workbook>
</file>

<file path=xl/sharedStrings.xml><?xml version="1.0" encoding="utf-8"?>
<sst xmlns="http://schemas.openxmlformats.org/spreadsheetml/2006/main" count="6381" uniqueCount="1077">
  <si>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</si>
  <si>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</si>
  <si>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</si>
  <si>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</si>
  <si>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</si>
  <si>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</si>
  <si>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</si>
  <si>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</si>
  <si>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</si>
  <si>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</si>
  <si>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</si>
  <si>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</si>
  <si>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</si>
  <si>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</si>
  <si>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</si>
  <si>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</si>
  <si>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</si>
  <si>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</si>
  <si>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</si>
  <si>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</si>
  <si>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</si>
  <si>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</si>
  <si>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</si>
  <si>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</si>
  <si>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</si>
  <si>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</si>
  <si>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</si>
  <si>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</si>
  <si>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</si>
  <si>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</si>
  <si>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</si>
  <si>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</si>
  <si>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</si>
  <si>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</si>
  <si>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</si>
  <si>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</si>
  <si>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</si>
  <si>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</si>
  <si>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</si>
  <si>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</si>
  <si>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</si>
  <si>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</si>
  <si>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</si>
  <si>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</si>
  <si>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</si>
  <si>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</si>
  <si>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</si>
  <si>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</si>
  <si>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</si>
  <si>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</si>
  <si>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</si>
  <si>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</si>
  <si>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</si>
  <si>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</si>
  <si>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</si>
  <si>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</si>
  <si>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</si>
  <si>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</si>
  <si>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</si>
  <si>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</si>
  <si>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</si>
  <si>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</si>
  <si>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</si>
  <si>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</si>
  <si>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</si>
  <si>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</si>
  <si>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</si>
  <si>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</si>
  <si>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</si>
  <si>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</si>
  <si>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</si>
  <si>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</si>
  <si>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</si>
  <si>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</si>
  <si>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</si>
  <si>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</si>
  <si>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</si>
  <si>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</si>
  <si>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</si>
  <si>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</si>
  <si>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</si>
  <si>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</si>
  <si>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</si>
  <si>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</si>
  <si>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</si>
  <si>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</si>
  <si>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</si>
  <si>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</si>
  <si>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</si>
  <si>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</si>
  <si>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</si>
  <si>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</si>
  <si>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</si>
  <si>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</si>
  <si>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</si>
  <si>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</si>
  <si>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</si>
  <si>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</si>
  <si>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</si>
  <si>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</si>
  <si>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</si>
  <si>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</si>
  <si>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</si>
  <si>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</si>
  <si>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</si>
  <si>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</si>
  <si>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</si>
  <si>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</si>
  <si>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</si>
  <si>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</si>
  <si>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</si>
  <si>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</si>
  <si>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</si>
  <si>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</si>
  <si>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</si>
  <si>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</si>
  <si>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</si>
  <si>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</si>
  <si>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</si>
  <si>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</si>
  <si>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</si>
  <si>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</si>
  <si>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</si>
  <si>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</si>
  <si>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</si>
  <si>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</si>
  <si>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</si>
  <si>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</si>
  <si>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</si>
  <si>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</si>
  <si>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</si>
  <si>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</si>
  <si>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</si>
  <si>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</si>
  <si>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</si>
  <si>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</si>
  <si>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</si>
  <si>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</si>
  <si>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</si>
  <si>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</si>
  <si>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</si>
  <si>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</si>
  <si>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</si>
  <si>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</si>
  <si>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</si>
  <si>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</si>
  <si>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</si>
  <si>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</si>
  <si>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</si>
  <si>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</si>
  <si>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</si>
  <si>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</si>
  <si>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</si>
  <si>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</si>
  <si>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</si>
  <si>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</si>
  <si>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</si>
  <si>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</si>
  <si>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</si>
  <si>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</si>
  <si>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</si>
  <si>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</si>
  <si>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</si>
  <si>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</si>
  <si>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</si>
  <si>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</si>
  <si>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</si>
  <si>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</si>
  <si>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</si>
  <si>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</si>
  <si>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</si>
  <si>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</si>
  <si>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</si>
  <si>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</si>
  <si>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</si>
  <si>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</si>
  <si>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</si>
  <si>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</si>
  <si>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</si>
  <si>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</si>
  <si>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</si>
  <si>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</si>
  <si>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</si>
  <si>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</si>
  <si>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</si>
  <si>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</si>
  <si>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</si>
  <si>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</si>
  <si>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</si>
  <si>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</si>
  <si>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</si>
  <si>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</si>
  <si>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</si>
  <si>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</si>
  <si>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</si>
  <si>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</si>
  <si>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</si>
  <si>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</si>
  <si>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</si>
  <si>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</si>
  <si>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</si>
  <si>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</si>
  <si>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</si>
  <si>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</si>
  <si>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</si>
  <si>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</si>
  <si>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</si>
  <si>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</si>
  <si>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</si>
  <si>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</si>
  <si>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</si>
  <si>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</si>
  <si>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</si>
  <si>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</si>
  <si>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</si>
  <si>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</si>
  <si>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</si>
  <si>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</si>
  <si>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</si>
  <si>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</si>
  <si>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</si>
  <si>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</si>
  <si>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</si>
  <si>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</si>
  <si>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</si>
  <si>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</si>
  <si>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</si>
  <si>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</si>
  <si>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</si>
  <si>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</si>
  <si>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közvetett támogatás</t>
  </si>
  <si>
    <t>Beruházások és felújítások (E Ft)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</si>
  <si>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</si>
  <si>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</si>
  <si>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</si>
  <si>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A többéves kihatással járó döntések számszerűsítése évenkénti bontásban és összesítve (E Ft)</t>
  </si>
  <si>
    <t>A közvetett támogatások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</si>
  <si>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</si>
  <si>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</si>
  <si>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</si>
  <si>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</si>
  <si>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</si>
  <si>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Az európai uniós forrásból finanszírozott támogatással megvalósuló programok, projektek kiadásai, bevételei, valamint a helyi önkormányzat ilyen projektekhez történő hozzájárulásai (E Ft)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</si>
  <si>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</si>
  <si>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</si>
  <si>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</si>
  <si>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</si>
  <si>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</si>
  <si>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</si>
  <si>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</si>
  <si>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</si>
  <si>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Szigetmonostori Bölcsőde egységes rovatrend szerinti kiadásainak bemutatása</t>
  </si>
  <si>
    <t>Szigetmonostori Bölcsőde egységes rovatrend szerinti bevételeinek bemutatása</t>
  </si>
  <si>
    <t>Szigetmonostori Bölcsőde egységes rovatrend szerinti költségvetési mérlege közgazdasági tagolásban</t>
  </si>
  <si>
    <t>A helyi önkormányzat maradvány kimutatása</t>
  </si>
  <si>
    <t>Szigetmonostori Bölcsőde mérlege</t>
  </si>
  <si>
    <t>Szigetmonostor Község Önkormányzatának vagyonkimutatás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</si>
  <si>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</si>
  <si>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</si>
  <si>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</si>
  <si>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</si>
  <si>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</si>
  <si>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</si>
  <si>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</si>
  <si>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</si>
  <si>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</si>
  <si>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</si>
  <si>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</si>
  <si>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</si>
  <si>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</si>
  <si>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</si>
  <si>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</si>
  <si>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</si>
  <si>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</si>
  <si>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</si>
  <si>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</si>
  <si>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</si>
  <si>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</si>
  <si>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</si>
  <si>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</si>
  <si>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</si>
  <si>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</si>
  <si>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</si>
  <si>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</si>
  <si>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</si>
  <si>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</si>
  <si>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</si>
  <si>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</si>
  <si>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</si>
  <si>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</si>
  <si>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</si>
  <si>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</si>
  <si>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</si>
  <si>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</si>
  <si>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</si>
  <si>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</si>
  <si>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</si>
  <si>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</si>
  <si>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</si>
  <si>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</si>
  <si>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</si>
  <si>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</si>
  <si>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</si>
  <si>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</si>
  <si>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</si>
  <si>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</si>
  <si>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</si>
  <si>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</si>
  <si>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</si>
  <si>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</si>
  <si>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</si>
  <si>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</si>
  <si>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</si>
  <si>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</si>
  <si>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</si>
  <si>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</si>
  <si>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</si>
  <si>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</si>
  <si>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</si>
  <si>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</si>
  <si>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</si>
  <si>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</si>
  <si>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</si>
  <si>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</si>
  <si>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</si>
  <si>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</si>
  <si>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</si>
  <si>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</si>
  <si>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</si>
  <si>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</si>
  <si>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</si>
  <si>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</si>
  <si>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</si>
  <si>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</si>
  <si>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</si>
  <si>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</si>
  <si>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</si>
  <si>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</si>
  <si>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</si>
  <si>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</si>
  <si>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</si>
  <si>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</si>
  <si>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</si>
  <si>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</si>
  <si>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</si>
  <si>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</si>
  <si>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</si>
  <si>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</si>
  <si>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</si>
  <si>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</si>
  <si>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</si>
  <si>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</si>
  <si>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</si>
  <si>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</si>
  <si>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</si>
  <si>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</si>
  <si>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</si>
  <si>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</si>
  <si>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</si>
  <si>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</si>
  <si>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</si>
  <si>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</si>
  <si>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</si>
  <si>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</si>
  <si>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</si>
  <si>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</si>
  <si>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</si>
  <si>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</si>
  <si>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</si>
  <si>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</si>
  <si>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</si>
  <si>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</si>
  <si>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</si>
  <si>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</si>
  <si>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</si>
  <si>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</si>
  <si>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</si>
  <si>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</si>
  <si>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</si>
  <si>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</si>
  <si>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</si>
  <si>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</si>
  <si>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</si>
  <si>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</si>
  <si>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</si>
  <si>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</si>
  <si>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</si>
  <si>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</si>
  <si>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</si>
  <si>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</si>
  <si>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</si>
  <si>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</si>
  <si>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</si>
  <si>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</si>
  <si>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</si>
  <si>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</si>
  <si>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</si>
  <si>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</si>
  <si>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</si>
  <si>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</si>
  <si>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</si>
  <si>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</si>
  <si>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</si>
  <si>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</si>
  <si>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</si>
  <si>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</si>
  <si>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</si>
  <si>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</si>
  <si>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</si>
  <si>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</si>
  <si>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</si>
  <si>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</si>
  <si>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</si>
  <si>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</si>
  <si>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</si>
  <si>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</si>
  <si>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</si>
  <si>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</si>
  <si>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</si>
  <si>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</si>
  <si>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</si>
  <si>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</si>
  <si>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</si>
  <si>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</si>
  <si>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</si>
  <si>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</si>
  <si>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</si>
  <si>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</si>
  <si>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</si>
  <si>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</si>
  <si>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</si>
  <si>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</si>
  <si>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</si>
  <si>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</si>
  <si>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</si>
  <si>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</si>
  <si>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</si>
  <si>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</si>
  <si>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</si>
  <si>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</si>
  <si>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</si>
  <si>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</si>
  <si>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</si>
  <si>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</si>
  <si>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</si>
  <si>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</si>
  <si>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</si>
  <si>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</si>
  <si>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</si>
  <si>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</si>
  <si>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</si>
  <si>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</si>
  <si>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</si>
  <si>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</si>
  <si>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</si>
  <si>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</si>
  <si>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</si>
  <si>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</si>
  <si>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</si>
  <si>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</si>
  <si>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</si>
  <si>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</si>
  <si>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</si>
  <si>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</si>
  <si>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</si>
  <si>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</si>
  <si>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</si>
  <si>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</si>
  <si>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</si>
  <si>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</si>
  <si>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</si>
  <si>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</si>
  <si>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</si>
  <si>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</si>
  <si>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</si>
  <si>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</si>
  <si>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</si>
  <si>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</si>
  <si>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</si>
  <si>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</si>
  <si>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</si>
  <si>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</si>
  <si>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</si>
  <si>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</si>
  <si>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</si>
  <si>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</si>
  <si>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</si>
  <si>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</si>
  <si>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</si>
  <si>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</si>
  <si>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</si>
  <si>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</si>
  <si>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</si>
  <si>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</si>
  <si>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</si>
  <si>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</si>
  <si>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</si>
  <si>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</si>
  <si>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</si>
  <si>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</si>
  <si>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</si>
  <si>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</si>
  <si>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</si>
  <si>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</si>
  <si>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</si>
  <si>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</si>
  <si>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</si>
  <si>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</si>
  <si>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</si>
  <si>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</si>
  <si>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</si>
  <si>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</si>
  <si>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</si>
  <si>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</si>
  <si>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</si>
  <si>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</si>
  <si>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</si>
  <si>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</si>
  <si>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</si>
  <si>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</si>
  <si>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</si>
  <si>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</si>
  <si>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</si>
  <si>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</si>
  <si>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</si>
  <si>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</si>
  <si>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</si>
  <si>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</si>
  <si>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</si>
  <si>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</si>
  <si>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</si>
  <si>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</si>
  <si>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</si>
  <si>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</si>
  <si>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</si>
  <si>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</si>
  <si>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</si>
  <si>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</si>
  <si>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</si>
  <si>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</si>
  <si>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</si>
  <si>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</si>
  <si>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</si>
  <si>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</si>
  <si>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</si>
  <si>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</si>
  <si>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</si>
  <si>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</si>
  <si>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</si>
  <si>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</si>
  <si>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</si>
  <si>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</si>
  <si>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</si>
  <si>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</si>
  <si>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</si>
  <si>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</si>
  <si>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</si>
  <si>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</si>
  <si>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</si>
  <si>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</si>
  <si>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</si>
  <si>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</si>
  <si>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</si>
  <si>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</si>
  <si>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</si>
  <si>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</si>
  <si>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</si>
  <si>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</si>
  <si>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</si>
  <si>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</si>
  <si>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B75</t>
  </si>
  <si>
    <t xml:space="preserve"> Eredeti előirányzata</t>
  </si>
  <si>
    <t>Módosított előirányzata</t>
  </si>
  <si>
    <t>Teljesítése</t>
  </si>
  <si>
    <t>saját bevételek 2015. eredeti ei.</t>
  </si>
  <si>
    <t>saját bevételek 2015. módosított ei.</t>
  </si>
  <si>
    <t>saját bevételek 2015.teljesítés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</si>
  <si>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</si>
  <si>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</si>
  <si>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</si>
  <si>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</si>
  <si>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</si>
  <si>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</si>
  <si>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</si>
  <si>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</si>
  <si>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</si>
  <si>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</si>
  <si>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</si>
  <si>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</si>
  <si>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</si>
  <si>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</si>
  <si>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</si>
  <si>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</si>
  <si>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</si>
  <si>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</si>
  <si>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</si>
  <si>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</si>
  <si>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</si>
  <si>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</si>
  <si>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</si>
  <si>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</si>
  <si>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</si>
  <si>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</si>
  <si>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</si>
  <si>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</si>
  <si>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</si>
  <si>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</si>
  <si>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</si>
  <si>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</si>
  <si>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</si>
  <si>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</si>
  <si>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</si>
  <si>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</si>
  <si>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</si>
  <si>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</si>
  <si>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</si>
  <si>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</si>
  <si>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</si>
  <si>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</si>
  <si>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>HUSK/1101/2.2.1/0158.sz program</t>
  </si>
  <si>
    <t xml:space="preserve">gyermekétkeztetés </t>
  </si>
  <si>
    <t>bérleti díj (legeltetés)</t>
  </si>
  <si>
    <t xml:space="preserve">Összesen: </t>
  </si>
  <si>
    <t xml:space="preserve">fizikai alkalmazott,
a költségvetési szerveknél foglalkoztatott egyéb munkavállaló  (fizikai alkalmazott)   </t>
  </si>
  <si>
    <t xml:space="preserve">KÖLTSÉGVETÉSI ENGEDÉLYEZETT LÉTSZÁMKERETBE NEM TARTOZÓ FOGLALKOZTATOTTAK LÉTSZÁMA AZ IDŐSZAK VÉGÉN ÖSSZESEN </t>
  </si>
  <si>
    <t>Szigetmonostor Község Önkormányzatának eredménykimutatása</t>
  </si>
  <si>
    <t>Szigetmonostor Faluház eredménykimutatása</t>
  </si>
  <si>
    <t>Nyitnikék Óvoda eredménykimutatása</t>
  </si>
  <si>
    <t>Szigetmonostori Polgármesteri Hivatal eredménykimutatása</t>
  </si>
  <si>
    <t>Szigetmonostor Község Önkormányzatának mérlege</t>
  </si>
  <si>
    <t>Szigetmonostor Faluház mérlege</t>
  </si>
  <si>
    <t>Szigetmonostori Polgármesteri Hivatal mérlege</t>
  </si>
  <si>
    <t>Nyitnikék Óvoda mérlege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</si>
  <si>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</si>
  <si>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</si>
  <si>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</si>
  <si>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</si>
  <si>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</si>
  <si>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</si>
  <si>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</si>
  <si>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</si>
  <si>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</si>
  <si>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</si>
  <si>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</si>
  <si>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</si>
  <si>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</si>
  <si>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</si>
  <si>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</si>
  <si>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</si>
  <si>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</si>
  <si>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</si>
  <si>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</si>
  <si>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</si>
  <si>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</si>
  <si>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</si>
  <si>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</si>
  <si>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</si>
  <si>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Sor</t>
  </si>
  <si>
    <t>Db</t>
  </si>
  <si>
    <t>Forg.képtelen</t>
  </si>
  <si>
    <t>Korl.fkép.</t>
  </si>
  <si>
    <t>Forg.képes</t>
  </si>
  <si>
    <t>Nem besorolt</t>
  </si>
  <si>
    <t>1. Alapítás-átszervezés aktivált értéke</t>
  </si>
  <si>
    <t>2. Kisérleti fejlesztés aktivált értéke</t>
  </si>
  <si>
    <t>3. Vagyoni jogok (1113., 1123.)</t>
  </si>
  <si>
    <t>4. Szellemi termékek (1114., 1124.)</t>
  </si>
  <si>
    <t>5. Immateriáls javakra adott előlegek</t>
  </si>
  <si>
    <t>6. Immateriális javak értékhelyesbítése</t>
  </si>
  <si>
    <t>I. Immateriális javak összesen (01+.+06)</t>
  </si>
  <si>
    <t>1. Ingatlanok és vagyoni értékű jogok</t>
  </si>
  <si>
    <t>2. Gépek, berendezések és felszerelések</t>
  </si>
  <si>
    <t>3. Járművek (1321., 1322-ből)</t>
  </si>
  <si>
    <t>4. Tenyészállatok (141., 142-ből)</t>
  </si>
  <si>
    <t>5. Beruházások, felújítások</t>
  </si>
  <si>
    <t>6. Beruházásra adott előlegek</t>
  </si>
  <si>
    <t>7. Állami készletek, tartalékok</t>
  </si>
  <si>
    <t>8. Tárgyi eszközök érték</t>
  </si>
  <si>
    <t>II. Tárgyi eszközök összesen (08+.+15)</t>
  </si>
  <si>
    <t>1. Egyéb tartós részesedés (171.,1751.)</t>
  </si>
  <si>
    <t>2. Tartós hitelviszonyt m. értékpapír</t>
  </si>
  <si>
    <t>3. Tartósan adott kölcsön</t>
  </si>
  <si>
    <t>4. Hosszú lejáratú bankbetétek (178.)</t>
  </si>
  <si>
    <t>5. Egyéb hosszú lejáratú követelések</t>
  </si>
  <si>
    <t>6. Befektetett pénzügyi éh.</t>
  </si>
  <si>
    <t>III. Befektetett pénzügyi eszközök össz.</t>
  </si>
  <si>
    <t>1. Üzemeltetésre, kezelésre átadott e.</t>
  </si>
  <si>
    <t>2. Koncesszióba adott eszközök</t>
  </si>
  <si>
    <t>3. Vagyonkezelésbe adott eszközök</t>
  </si>
  <si>
    <t>4. Vagyonkezelésbe vett eszközök</t>
  </si>
  <si>
    <t>5. Üzem.,k.átadott,v.vett eszközök</t>
  </si>
  <si>
    <t>IV. Üzemeltetésre, kezelésre (24+.+28)</t>
  </si>
  <si>
    <t>A) BEFEKTETETT ESZKÖZÖK ÖSSZESEN</t>
  </si>
  <si>
    <t>Szigetmonostor Község Önkormányzata vagyonkimutatása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</si>
  <si>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</si>
  <si>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</si>
  <si>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</si>
  <si>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</si>
  <si>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</si>
  <si>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</si>
  <si>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</si>
  <si>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</si>
  <si>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</si>
  <si>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saját bevételek 2018.</t>
  </si>
  <si>
    <t>A helyi önkormányzat maradvány kimutatása (E Ft)</t>
  </si>
  <si>
    <t>Működési célú visszatérítendő támogatások, kölcsönök nyújtása államháztartáson belülre</t>
  </si>
  <si>
    <t>Szigetmonostor Község Önkormányzata</t>
  </si>
  <si>
    <t>Szigetmonostor Faluház</t>
  </si>
  <si>
    <t>Nyitnikék Óvoda</t>
  </si>
  <si>
    <t>Szigetmonostori Polgármesteri Hivatal</t>
  </si>
  <si>
    <t>Felhalmozási kiadások mindösszesen</t>
  </si>
  <si>
    <t>K6-K7</t>
  </si>
  <si>
    <t xml:space="preserve">Általános tartalék </t>
  </si>
  <si>
    <t>Központi, irányító szervi támogatás folyósítása működési célra</t>
  </si>
  <si>
    <t>Központi, irányító szervi támogatás folyósítása felhalmozási célra</t>
  </si>
  <si>
    <t>GYERMEKÉTKEZETÉS</t>
  </si>
  <si>
    <t>Szigetmonostor Község Önkormányzatának egységes rovatrend szerinti kiadásainak bemutatása</t>
  </si>
  <si>
    <t>Melléklet száma</t>
  </si>
  <si>
    <t>Szigetmonostor Faluház egységes rovatrend szerinti kiadásainak bemutatása</t>
  </si>
  <si>
    <t>Nyitnikék Óvoda egységes rovatrend szerinti kiadásainak bemutatása</t>
  </si>
  <si>
    <t>Szigetmonostori Polgármesteri Hivatal egységes rovatrend szerinti kiadásainak bemutatása</t>
  </si>
  <si>
    <t>Az Önkormányzat és költségvetési szervei egységes rovatrend szerinti kiadásainak együttes bemutatása</t>
  </si>
  <si>
    <t>Szigetmonostor Község Önkormányzatának egységes rovatrend szerinti bevételeinek bemutatása</t>
  </si>
  <si>
    <t>világítás korszerűsítés</t>
  </si>
  <si>
    <t>Szigetmonostor Faluház egységes rovatrend szerinti bevételeinek bemutatása</t>
  </si>
  <si>
    <t>Nyitnikék Óvoda egységes rovatrend szerinti bevételek bemutatása</t>
  </si>
  <si>
    <t>Szigetmonostori Polgármesteri Hivatal egységes rovatrend szerinti bevételeinek bemutatása</t>
  </si>
  <si>
    <t>Az Önkormányzat és költségvetési szervei egységes rovatrend szerinti bevételeinek együttes bemutatása</t>
  </si>
  <si>
    <t>Az Önkormányzat és költségvetési szervei által foglalkoztatottak engedélyezett létszámának együttes bemutatása</t>
  </si>
  <si>
    <t>Az Önkormányzat és költségvetési szervei egységes rovatrend szerinti tartalékainak együttes bemutatása</t>
  </si>
  <si>
    <t>Az Önkormányzat és költségvetési szervei Gst. 3.§ (1) bekezdése szerinti adósságot keletkeztető ügyleteinek bemutatása</t>
  </si>
  <si>
    <t>Az Önkormányzat európai uniós forrásból finanszírozott projetkjeinek bemutatása</t>
  </si>
  <si>
    <t>Szigetmonostor Község Önkormányzata Eredeti előirányzata</t>
  </si>
  <si>
    <t>Szigetmonostor Község Önkormányzata Módosított előirányzata</t>
  </si>
  <si>
    <t>Szigetmonostor Község Önkormányzata Teljesítése</t>
  </si>
  <si>
    <t>Szigetmonostori Polgármesteri Hivatal Eredeti előirányzata</t>
  </si>
  <si>
    <t>Szigetmonostori Polgármesteri Hivatal Módosított előirányzata</t>
  </si>
  <si>
    <t>Szigetmonostori Polgármesteri Hivatal Teljesítése</t>
  </si>
  <si>
    <t>Szigetmonostor Faluház Eredeti előirányzata</t>
  </si>
  <si>
    <t>Szigetmonostor Faluház Módosított előirányzata</t>
  </si>
  <si>
    <t>Szigetmonostor Faluház Teljesítése</t>
  </si>
  <si>
    <t>Nyitnikék Óvoda Eredeti előirányzata</t>
  </si>
  <si>
    <t>Nyitnikék Óvoda Módosított előirányzata</t>
  </si>
  <si>
    <t>Nyitnikék Óvoda Teljesítése</t>
  </si>
  <si>
    <t>MINDÖSSZESEN Eredeti előirányzata</t>
  </si>
  <si>
    <t>MINDÖSSZESEN Módosított előirányzata</t>
  </si>
  <si>
    <t>MINDÖSSZESEN Teljesítése</t>
  </si>
  <si>
    <t>Szigetmonostori Polgármesteri Hivatal Módosított  előirányzata</t>
  </si>
  <si>
    <t>Módosított EI</t>
  </si>
  <si>
    <t>Eredeti előirányzat Klímapark kialakítása a HUSK/1101/2.2.1/0158.számú Magyarország-Szlovákia Határon Átnyúló Együttműködési Program 2007-2013. keretében (FV Zrt. koncepció keretében)</t>
  </si>
  <si>
    <t>Módosított előirányzat Klímapark kialakítása a HUSK/1101/2.2.1/0158.számú Magyarország-Szlovákia Határon Átnyúló Együttműködési Program 2007-2013. keretében (FV Zrt. koncepció keretében)</t>
  </si>
  <si>
    <t>Teljesítés Klímapark kialakítása a HUSK/1101/2.2.1/0158.számú Magyarország-Szlovákia Határon Átnyúló Együttműködési Program 2007-2013. keretében (FV Zrt. koncepció keretében)</t>
  </si>
  <si>
    <t>Eredeti előirányzat Új bölcsőde a kisgyermekes családokért (KMOP-4.5.2-11-2012-0006)</t>
  </si>
  <si>
    <t>Módosított előirányzat Új bölcsőde a kisgyermekes családokért (KMOP-4.5.2-11-2012-0006)</t>
  </si>
  <si>
    <t>Teljesítés Új bölcsőde a kisgyermekes családokért (KMOP-4.5.2-11-2012-0006)</t>
  </si>
  <si>
    <t>Eredeti előirányzat</t>
  </si>
  <si>
    <t>Módosított előirányzat</t>
  </si>
  <si>
    <t>Teljesítés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</si>
  <si>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</si>
  <si>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</si>
  <si>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</si>
  <si>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</si>
  <si>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</si>
  <si>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</si>
  <si>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</si>
  <si>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</si>
  <si>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Önkormányzat 2015. évi zárszámadása</t>
  </si>
  <si>
    <t>Önkormányzat 2015. évi költségvetése</t>
  </si>
  <si>
    <t>Szigetmonostori Bölcsőde</t>
  </si>
  <si>
    <t>Működési kiadások összesen</t>
  </si>
  <si>
    <t>Felhalmozási kiadások összesen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</si>
  <si>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</si>
  <si>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</si>
  <si>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</si>
  <si>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</si>
  <si>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</si>
  <si>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</si>
  <si>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</si>
  <si>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</si>
  <si>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</si>
  <si>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</si>
  <si>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</si>
  <si>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</si>
  <si>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#</t>
  </si>
  <si>
    <t>Előző időszak</t>
  </si>
  <si>
    <t>Módosítások (+/-)</t>
  </si>
  <si>
    <t>Tárgyi időszak</t>
  </si>
  <si>
    <t>06</t>
  </si>
  <si>
    <t>A/II/2 Gépek, berendezések, felszerelések, járművek</t>
  </si>
  <si>
    <t>10</t>
  </si>
  <si>
    <t>A/II Tárgyi eszközök  (=A/II/1+...+A/II/5)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</si>
  <si>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</si>
  <si>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</si>
  <si>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</si>
  <si>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</si>
  <si>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</si>
  <si>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</si>
  <si>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</si>
  <si>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</si>
  <si>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</si>
  <si>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</si>
  <si>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</si>
  <si>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</si>
  <si>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</si>
  <si>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</si>
  <si>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68</t>
  </si>
  <si>
    <t>D/I/3f - ebből: költségvetési évben esedékes követelések egyéb közhatalmi bevételekre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</si>
  <si>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</si>
  <si>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</si>
  <si>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</si>
  <si>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</si>
  <si>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</si>
  <si>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</si>
  <si>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142</t>
  </si>
  <si>
    <t>D/III/1 Adott előlegek (=D/III/1a+…+D/III/1f)</t>
  </si>
  <si>
    <t>145</t>
  </si>
  <si>
    <t>D/III/1c - ebből: készletekre adott előlegek</t>
  </si>
  <si>
    <t>147</t>
  </si>
  <si>
    <t>D/III/1e - ebből: foglalkoztatottaknak adott előlegek</t>
  </si>
  <si>
    <t>157</t>
  </si>
  <si>
    <t>D/III Követelés jellegű sajátos elszámolások (=D/III/1+…+D/III/9)</t>
  </si>
  <si>
    <t>158</t>
  </si>
  <si>
    <t>D) KÖVETELÉSEK  (=D/I+D/II+D/III)</t>
  </si>
  <si>
    <t>159</t>
  </si>
  <si>
    <t>E/I December havi illetmények, munkabérek elszámolása</t>
  </si>
  <si>
    <t>160</t>
  </si>
  <si>
    <t>E/II Utalványok, bérletek és más hasonló, készpénz-helyettesítő fizetési eszköznek nem minősülő eszközök elszámolásai</t>
  </si>
  <si>
    <t>161</t>
  </si>
  <si>
    <t>E) EGYÉB SAJÁTOS ESZKÖZOLDALI  ELSZÁMOLÁSOK (=E/I+…+E/II)</t>
  </si>
  <si>
    <t>166</t>
  </si>
  <si>
    <t>ESZKÖZÖK ÖSSZESEN (=A+B+C+D+E+F)</t>
  </si>
  <si>
    <t>167</t>
  </si>
  <si>
    <t>G/I  Nemzeti vagyon induláskori értéke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</si>
  <si>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</si>
  <si>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</si>
  <si>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</si>
  <si>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</si>
  <si>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</si>
  <si>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</si>
  <si>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</si>
  <si>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</si>
  <si>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176</t>
  </si>
  <si>
    <t>H/I/3 Költségvetési évben esedékes kötelezettségek dologi kiadásokra</t>
  </si>
  <si>
    <t>199</t>
  </si>
  <si>
    <t>H/I Költségvetési évben esedékes kötelezettségek (=H/I/1+…+H/I/9)</t>
  </si>
  <si>
    <t>202</t>
  </si>
  <si>
    <t>H/II/3 Költségvetési évet követően esedékes kötelezettségek dologi kiadásokra</t>
  </si>
  <si>
    <t>222</t>
  </si>
  <si>
    <t>H/II Költségvetési évet követően esedékes kötelezettségek (=H/II/1+…+H/II/9)</t>
  </si>
  <si>
    <t>237</t>
  </si>
  <si>
    <t>H) KÖTELEZETTSÉGEK (=H/I+H/II+H/III)</t>
  </si>
  <si>
    <t>240</t>
  </si>
  <si>
    <t>J/2 Költségek, ráfordítások passzív időbeli elhatárolása</t>
  </si>
  <si>
    <t>242</t>
  </si>
  <si>
    <t>J) PASSZÍV IDŐBELI ELHATÁROLÁSOK (=J/1+J/2+J/3)</t>
  </si>
  <si>
    <t>243</t>
  </si>
  <si>
    <t>FORRÁSOK ÖSSZESEN (=G+H+I+J)</t>
  </si>
  <si>
    <t>09</t>
  </si>
  <si>
    <t>07        Egyéb működési célú támogatások eredményszemléletű bevételei</t>
  </si>
  <si>
    <t>08        Különféle egyéb eredményszemléletű bevételek</t>
  </si>
  <si>
    <t>11</t>
  </si>
  <si>
    <t>III        Egyéb eredményszemléletű bevételek (=06+07+08) (11=08+09+10)</t>
  </si>
  <si>
    <t>12</t>
  </si>
  <si>
    <t>09        Anyagköltség</t>
  </si>
  <si>
    <t>13</t>
  </si>
  <si>
    <t>10        Igénybe vett szolgáltatások értéke</t>
  </si>
  <si>
    <t>16</t>
  </si>
  <si>
    <t>IV        Anyagjellegű ráfordítások (=09+10+11+12) (16=12+...+15)</t>
  </si>
  <si>
    <t>17</t>
  </si>
  <si>
    <t>13        Bérköltség</t>
  </si>
  <si>
    <t>18</t>
  </si>
  <si>
    <t>14        Személyi jellegű egyéb kifizetések</t>
  </si>
  <si>
    <t>19</t>
  </si>
  <si>
    <t>15        Bérjárulékok</t>
  </si>
  <si>
    <t>20</t>
  </si>
  <si>
    <t>V        Személyi jellegű ráfordítások (=13+14+15) (20=17+...+19)</t>
  </si>
  <si>
    <t>21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</si>
  <si>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</si>
  <si>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</si>
  <si>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</si>
  <si>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</si>
  <si>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</si>
  <si>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35</t>
  </si>
  <si>
    <t>C)        SZOKÁSOS EREDMÉNY (=±A±B) (35=±23±34)</t>
  </si>
  <si>
    <t>41</t>
  </si>
  <si>
    <t>E)        MÉRLEG SZERINTI EREDMÉNY (=±C±D) (41=±35±40)</t>
  </si>
  <si>
    <t>05</t>
  </si>
  <si>
    <t>A/II/1 Ingatlanok és a kapcsolódó vagyoni értékű jogok</t>
  </si>
  <si>
    <t>148</t>
  </si>
  <si>
    <t>D/III/1f - ebből: túlfizetések, téves és visszajáró kifizetések</t>
  </si>
  <si>
    <t>01</t>
  </si>
  <si>
    <t>A/I/1 Vagyoni értékű jogok</t>
  </si>
  <si>
    <t>02</t>
  </si>
  <si>
    <t>A/I/2 Szellemi termékek</t>
  </si>
  <si>
    <t>04</t>
  </si>
  <si>
    <t>A/I Immateriális javak (=A/I/1+A/I/2+A/I/3)</t>
  </si>
  <si>
    <t>08</t>
  </si>
  <si>
    <t>A/II/4 Beruházások, felújítások</t>
  </si>
  <si>
    <t>A/III/1 Tartós részesedések (=A/III/1a+…+A/III/1e)</t>
  </si>
  <si>
    <t>A/III/1b - ebből: tartós részesedések nem pénzügyi vállalkozásban</t>
  </si>
  <si>
    <t>A/III/2 Tartós hitelviszonyt megtestesítő értékpapírok (&gt;=A/III/2a+A/III/2/b)</t>
  </si>
  <si>
    <t>A/III Befektetett pénzügyi eszközök (=A/III/1+A/III/2+A/III/3)</t>
  </si>
  <si>
    <t>A/IV/1 Koncesszióba, vagyonkezelésbe adott eszközök (=A/IV/1a+A/IV/1b+A/IV/1c)</t>
  </si>
  <si>
    <t>24</t>
  </si>
  <si>
    <t>A/IV/1b - ebből: tárgyi eszközök</t>
  </si>
  <si>
    <t>27</t>
  </si>
  <si>
    <t>A/IV Koncesszióba, vagyonkezelésbe adott eszközök (=A/IV/1+A/IV/2)</t>
  </si>
  <si>
    <t>29</t>
  </si>
  <si>
    <t>B/I/1 Vásárolt készletek</t>
  </si>
  <si>
    <t>34</t>
  </si>
  <si>
    <t>B/I Készletek (=B/I/1+…+B/I/5)</t>
  </si>
  <si>
    <t>43</t>
  </si>
  <si>
    <t>B) NEMZETI VAGYONBA TARTOZÓ FORGÓESZKÖZÖK (= B/I+B/II)</t>
  </si>
  <si>
    <t>58</t>
  </si>
  <si>
    <t>D/I/1 Költségvetési évben esedékes követelések működési célú támogatások bevételeire államháztartáson belülről (&gt;=D/I/1a)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</si>
  <si>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</si>
  <si>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</si>
  <si>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</si>
  <si>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</si>
  <si>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</si>
  <si>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</si>
  <si>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</si>
  <si>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</si>
  <si>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74</t>
  </si>
  <si>
    <t>D/I/4e - ebből: költségvetési évben esedékes követelések általános forgalmi adó visszatérítésére</t>
  </si>
  <si>
    <t>78</t>
  </si>
  <si>
    <t>D/I/4i - ebből: költségvetési évben esedékes követelések egyéb működési bevételekre</t>
  </si>
  <si>
    <t>207</t>
  </si>
  <si>
    <t>H/II/6 Költségvetési évet követően esedékes kötelezettségek beruházásokra</t>
  </si>
  <si>
    <t>212</t>
  </si>
  <si>
    <t>H/II/9 Költségvetési évet követően esedékes kötelezettségek finanszírozási kiadásokra (&gt;=H/II/9a+…+H/II/9i)</t>
  </si>
  <si>
    <t>223</t>
  </si>
  <si>
    <t>H/III/1 Kapott előlegek (=H/III/1a+H/III/1b+H/III/1c)</t>
  </si>
  <si>
    <t>224</t>
  </si>
  <si>
    <t>H/III/1a - ebből: túlfizetés a jövedelemadókban</t>
  </si>
  <si>
    <t>226</t>
  </si>
  <si>
    <t>H/III/1c - ebből: egyéb túlfizetések, téves és visszajáró befizetések, egyéb kapott előlegek</t>
  </si>
  <si>
    <t>228</t>
  </si>
  <si>
    <t>H/III/3 Más szervezetet megillető bevételek elszámolása</t>
  </si>
  <si>
    <t>233</t>
  </si>
  <si>
    <t>H/III/8 Letétre, megőrzésre, fedezetkezelésre átvett pénzeszközök, biztosítékok</t>
  </si>
  <si>
    <t>236</t>
  </si>
  <si>
    <t>H/III Kötelezettség jellegű sajátos elszámolások (=H/III/1+…+H/III/10)</t>
  </si>
  <si>
    <t>241</t>
  </si>
  <si>
    <t>J/3 Halasztott eredményszemléletű bevételek</t>
  </si>
  <si>
    <t>01        Közhatalmi eredményszemléletű bevételek</t>
  </si>
  <si>
    <t>I        Tevékenység nettó eredményszemléletű bevétele (=01+02+03) (04=01+02+03)</t>
  </si>
  <si>
    <t>06        Központi működési célú támogatások eredményszemléletű bevételei</t>
  </si>
  <si>
    <t>26</t>
  </si>
  <si>
    <t>18        Pénzügyi műveletek egyéb eredményszemléletű bevételei (&gt;=18a) (26&gt;=27)</t>
  </si>
  <si>
    <t>VIII        Pénzügyi műveletek eredményszemléletű bevételei (=16+17+18) (28=24+...+26)</t>
  </si>
  <si>
    <t>B)        PÉNZÜGYI MŰVELETEK EREDMÉNYE (=VIII-IX) (34=28-33)</t>
  </si>
  <si>
    <t>36</t>
  </si>
  <si>
    <t>22        Felhalmozási célú támogatások eredményszemléletű bevételei</t>
  </si>
  <si>
    <t>38</t>
  </si>
  <si>
    <t>X        Rendkívüli eredményszemléletű bevételek (=22+23) (=36+37)</t>
  </si>
  <si>
    <t>40</t>
  </si>
  <si>
    <t>D)        RENDKÍVÜLI EREDMÉNY(=X-XI) (40=38-39)</t>
  </si>
  <si>
    <t>Eredeti előirányzata</t>
  </si>
  <si>
    <t>Szigetmonostori Polgármesteri Hivatal Vagyonmérlege</t>
  </si>
  <si>
    <t>Szigetmonostori Polgármesteri Hivatal eredménykimutatás</t>
  </si>
  <si>
    <t>Szigetmonostori Nyitnikék Óvoda Vagyonmérlege</t>
  </si>
  <si>
    <t>Szigetmonostori Nyitnikék Óvoda eredménykimutatása</t>
  </si>
  <si>
    <t>Szigetmonostor Község Önkormányzata Vagyonmérlege</t>
  </si>
  <si>
    <t>Szigetmonostor Község Önkormányzata eredménykimutatása</t>
  </si>
  <si>
    <t>Szigetmonostori Faluház Vagyonmérlege</t>
  </si>
  <si>
    <t>Szigetmonostori Bölcsőde Vagyonmérlege</t>
  </si>
  <si>
    <t>Szigetmonostori Bölcsőde eredménykimutatása</t>
  </si>
  <si>
    <t>ADU településfejlesztési koncepció</t>
  </si>
  <si>
    <t>Bölcsőde építése</t>
  </si>
  <si>
    <t>HUSK beruházás</t>
  </si>
  <si>
    <t>Telephely Bozóki féle telek 2. rész</t>
  </si>
  <si>
    <t>Telephely Mulcsüzem kialakítása</t>
  </si>
  <si>
    <t>Mensa szoftver beszerzése</t>
  </si>
  <si>
    <t>zárható, fedett, kültéri kukatároló (4db kuka)</t>
  </si>
  <si>
    <t>Színpadlépcső 2db</t>
  </si>
  <si>
    <t>Zárható emeleti szekrény (plafonig érő)</t>
  </si>
  <si>
    <t>Csaptelepek cseréje infra érzékelős hideg-meleg vizes berendezésekre 10db</t>
  </si>
  <si>
    <t>Pelenkázó szekrény 1 db</t>
  </si>
  <si>
    <t>Jelenlét érzékelő kiépítése a mosdókban , öltözőkben 8db</t>
  </si>
  <si>
    <t>Defibrillátor</t>
  </si>
  <si>
    <t>Bölcsőde eszközbeszerzés</t>
  </si>
  <si>
    <t>gázbojler és főzőzsámoly (ha elromlik)</t>
  </si>
  <si>
    <t>gépek berendezések beszerzése</t>
  </si>
  <si>
    <t>szekrények, polcok</t>
  </si>
  <si>
    <t>Színpad felújítása, csiszolása, kezelése</t>
  </si>
  <si>
    <t>könyvtár, olvasóterem, színházterem parketta csiszolása és újralakkozása</t>
  </si>
  <si>
    <t>Udvar, kert fejlesztése</t>
  </si>
  <si>
    <t>Szabadság tér, Piac tér (Vízmű koncepció)</t>
  </si>
  <si>
    <t>csaptelep csere</t>
  </si>
  <si>
    <t>Fűtéskorszerűsítés</t>
  </si>
  <si>
    <t>Külső hőszigetelés</t>
  </si>
  <si>
    <t>vis maior útfelújítás</t>
  </si>
  <si>
    <t>járda és vízelvezetés</t>
  </si>
  <si>
    <t>Kossuth tér és PMH előtt járda kövezése</t>
  </si>
  <si>
    <t>Utcabútorok gyártása</t>
  </si>
  <si>
    <t>Buszmegállók építése vásárlása</t>
  </si>
  <si>
    <t>Vízszigetelés</t>
  </si>
  <si>
    <t>Szigetmonostori Bölcsőde Eredeti előirányzata</t>
  </si>
  <si>
    <t>Szigetmonostori Bölcsőde Módosított előirányzata</t>
  </si>
  <si>
    <t>Szigetmonostori Bölcsőde Teljesítése</t>
  </si>
  <si>
    <t xml:space="preserve">Fogorvosi szék </t>
  </si>
  <si>
    <t>Díszkivilágítás</t>
  </si>
  <si>
    <t>Energetikai pályázat</t>
  </si>
  <si>
    <t>tűzoltó autó vásárlása</t>
  </si>
  <si>
    <t>orvosi rendelőben 5 db ajtó csere, világítás</t>
  </si>
  <si>
    <t xml:space="preserve">Útfelújítás </t>
  </si>
  <si>
    <t>Útfelújítás</t>
  </si>
  <si>
    <t>HACCP rendszer</t>
  </si>
  <si>
    <t>Bruno pénztár program</t>
  </si>
  <si>
    <t>Tigáz csatlakozási díj</t>
  </si>
  <si>
    <t>könyvtári katalógus rendszer</t>
  </si>
  <si>
    <t>szerver, számítógép</t>
  </si>
  <si>
    <t>Szigetmonostor Község Önkormányzata 25.000.000,-Ft folyószámla hitelt vett fel 3 hónapra a 2015.évben.</t>
  </si>
  <si>
    <t>ebből: belföldi gépjárművek adójának a központi költségvetést megillető része</t>
  </si>
  <si>
    <t>Összesen:</t>
  </si>
  <si>
    <t>2014. évi Módosított ei.</t>
  </si>
  <si>
    <t>2014. évi teljesítés</t>
  </si>
  <si>
    <t>Kötelező feledatok  Módosított előirányzata</t>
  </si>
  <si>
    <t>Kötelező feladatok Eredeti előirányzata</t>
  </si>
  <si>
    <t>Önként vállalt feladatok Eredeti előirányzata</t>
  </si>
  <si>
    <t>Önként vállalt feladatok Módosított előirányzata</t>
  </si>
  <si>
    <t>Önként vállalt feladatok Teljesítése</t>
  </si>
  <si>
    <t>Állami (államigazgatási) feladatok  Eredeti előirányzata</t>
  </si>
  <si>
    <t>Állami (államigazgatási) feladatok Módosított előirányzata</t>
  </si>
  <si>
    <t>Állami (államigazgatási) feladatok  Teljesítése</t>
  </si>
  <si>
    <t>ÖSSZESEN Eredeti előirányzata</t>
  </si>
  <si>
    <t>ÖSSZESEN Módosított előirányzata</t>
  </si>
  <si>
    <t>ÖSSZESEN Teljesítése</t>
  </si>
  <si>
    <t>Kötelező feladatok Teljesítése</t>
  </si>
  <si>
    <t>Az Önkormányzat költségvetési hiányának külső finanszírozásának bemutatása</t>
  </si>
  <si>
    <t>Az Önkormányzat és költségvetési szervei irányítószervi támogatásainak bemutatása</t>
  </si>
  <si>
    <t>Az Önkormányzat által nyújtott szociális jellegű juttatások bemutatása</t>
  </si>
  <si>
    <t>Az Önkormányzat Gst 3.§ és 45.§ szerinti ügylete és saját bevételek bemutatása</t>
  </si>
  <si>
    <t>Az Önkormányzat által nyújtott visszatérítendő támogatások és kölcsönök bemutatása</t>
  </si>
  <si>
    <t>Az Önkormányzat kapott támogatásainak egységes rovatrend szerinti bemutatása</t>
  </si>
  <si>
    <t>Az Önkormányzat helyi adó és közhatalmi bevételeinek bemutatása</t>
  </si>
  <si>
    <t>Az Önkormányzat és költségvetési szervei egységes rovatrend szerinti felhalmozási kiadásainak együttes bemutatása</t>
  </si>
  <si>
    <t>Szigetmonostor Község Önkormányzatának egységes rovatrend szerinti költségvetési mérlege közgazdasági tagolásban</t>
  </si>
  <si>
    <t>Szigetmonostor Faluház egységes rovatrend szerinti költségvetési mérlege közgazdasági tagolásban</t>
  </si>
  <si>
    <t>Nyitnikék Óvoda egységes rovatrend szerinti költségvetési mérlege közgazdasági tagolásban</t>
  </si>
  <si>
    <t>Szigetmonostori Polgármesteri Hivatal egységes rovatrend szerinti költségvetési mérlege közgazdasági tagolásban</t>
  </si>
  <si>
    <t>Az Önkormányzat és költségvetési szervei egységes rovatrend szerinti költségvetési mérlege közgazdasági tagolásban</t>
  </si>
  <si>
    <t>Melléklet címe</t>
  </si>
  <si>
    <t>Az Önkormányzat többéves kihatással járó döntéseinek bemutatása</t>
  </si>
  <si>
    <t>Az Önkormányzat által nyújtott közvetett támogatások bemutatása</t>
  </si>
  <si>
    <t>Az Önkormányzat Áht. 29/A. § szerinti tervszámok és eltéréseik bemutatása</t>
  </si>
  <si>
    <t>Konszolidációs különbözet</t>
  </si>
  <si>
    <t>Mindösszesen</t>
  </si>
  <si>
    <t>Eredeti EI</t>
  </si>
  <si>
    <t>B34, B35</t>
  </si>
  <si>
    <t>Szigetmonostor Község Önkormányzatának kezességvállalási kötelezettsége áll fenn a Szigeti Tűzoltótársulással és a Csatornázási társulással (DCST) szemben.)</t>
  </si>
  <si>
    <t>Szigetmonostor Község Önkormányzata nem rendelkezik hitellel, kölcsönnel és nem is tervezi annak felvételét.</t>
  </si>
  <si>
    <t>Új Bölcsőde a kisgyermekse családokért (KMOP-4.5.2-11-2012-0006)</t>
  </si>
  <si>
    <t>Felhalmozási célú kezességvállalások társulati hitelekre</t>
  </si>
  <si>
    <t>Tűzoltótársulás (30m)</t>
  </si>
  <si>
    <t>DCST (127,5m)</t>
  </si>
  <si>
    <t>Szigetmonostor Község Önkormányzata nem tervezi hitel / kölcsön felvételét.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</si>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</sst>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\ _F_t_-;\-* #,##0.000\ _F_t_-;_-* &quot;-&quot;??\ _F_t_-;_-@_-"/>
    <numFmt numFmtId="176" formatCode="_-* #,##0.0000\ _F_t_-;\-* #,##0.0000\ _F_t_-;_-* &quot;-&quot;??\ _F_t_-;_-@_-"/>
    <numFmt numFmtId="177" formatCode="[$¥€-2]\ #\ ##,000_);[Red]\([$€-2]\ #\ ##,000\)"/>
    <numFmt numFmtId="178" formatCode="#,##0.0###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MS Sans Serif"/>
      <family val="2"/>
    </font>
    <font>
      <sz val="12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1" fillId="27" borderId="7" applyNumberFormat="0" applyFont="0" applyAlignment="0" applyProtection="0"/>
    <xf numFmtId="0" fontId="67" fillId="28" borderId="0" applyNumberFormat="0" applyBorder="0" applyAlignment="0" applyProtection="0"/>
    <xf numFmtId="0" fontId="68" fillId="29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7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29" borderId="1" applyNumberFormat="0" applyAlignment="0" applyProtection="0"/>
    <xf numFmtId="9" fontId="1" fillId="0" borderId="0" applyFont="0" applyFill="0" applyBorder="0" applyAlignment="0" applyProtection="0"/>
  </cellStyleXfs>
  <cellXfs count="35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9" fillId="1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63" applyFont="1" applyFill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8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29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1" fillId="0" borderId="10" xfId="0" applyFont="1" applyBorder="1" applyAlignment="1">
      <alignment horizontal="justify"/>
    </xf>
    <xf numFmtId="0" fontId="18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74" fontId="0" fillId="0" borderId="0" xfId="46" applyNumberFormat="1" applyFont="1" applyAlignment="1">
      <alignment/>
    </xf>
    <xf numFmtId="174" fontId="5" fillId="0" borderId="10" xfId="46" applyNumberFormat="1" applyFont="1" applyBorder="1" applyAlignment="1">
      <alignment horizontal="center" wrapText="1"/>
    </xf>
    <xf numFmtId="174" fontId="5" fillId="0" borderId="10" xfId="46" applyNumberFormat="1" applyFont="1" applyFill="1" applyBorder="1" applyAlignment="1">
      <alignment horizontal="center" wrapText="1"/>
    </xf>
    <xf numFmtId="174" fontId="18" fillId="0" borderId="10" xfId="46" applyNumberFormat="1" applyFont="1" applyBorder="1" applyAlignment="1">
      <alignment/>
    </xf>
    <xf numFmtId="174" fontId="0" fillId="0" borderId="10" xfId="46" applyNumberFormat="1" applyFont="1" applyBorder="1" applyAlignment="1">
      <alignment/>
    </xf>
    <xf numFmtId="174" fontId="8" fillId="0" borderId="10" xfId="46" applyNumberFormat="1" applyFont="1" applyFill="1" applyBorder="1" applyAlignment="1">
      <alignment horizontal="left" vertical="center" wrapText="1"/>
    </xf>
    <xf numFmtId="174" fontId="2" fillId="0" borderId="10" xfId="46" applyNumberFormat="1" applyFont="1" applyFill="1" applyBorder="1" applyAlignment="1">
      <alignment horizontal="left" vertical="center" wrapText="1"/>
    </xf>
    <xf numFmtId="174" fontId="7" fillId="0" borderId="10" xfId="46" applyNumberFormat="1" applyFont="1" applyFill="1" applyBorder="1" applyAlignment="1">
      <alignment horizontal="left" vertical="center" wrapText="1"/>
    </xf>
    <xf numFmtId="174" fontId="3" fillId="0" borderId="10" xfId="46" applyNumberFormat="1" applyFont="1" applyFill="1" applyBorder="1" applyAlignment="1">
      <alignment horizontal="left" vertical="center" wrapText="1"/>
    </xf>
    <xf numFmtId="174" fontId="8" fillId="0" borderId="10" xfId="46" applyNumberFormat="1" applyFont="1" applyFill="1" applyBorder="1" applyAlignment="1">
      <alignment horizontal="left" vertical="center"/>
    </xf>
    <xf numFmtId="174" fontId="2" fillId="0" borderId="10" xfId="46" applyNumberFormat="1" applyFont="1" applyFill="1" applyBorder="1" applyAlignment="1">
      <alignment horizontal="left" vertical="center"/>
    </xf>
    <xf numFmtId="174" fontId="7" fillId="0" borderId="10" xfId="46" applyNumberFormat="1" applyFont="1" applyFill="1" applyBorder="1" applyAlignment="1">
      <alignment horizontal="left" vertical="center"/>
    </xf>
    <xf numFmtId="174" fontId="3" fillId="0" borderId="10" xfId="46" applyNumberFormat="1" applyFont="1" applyFill="1" applyBorder="1" applyAlignment="1">
      <alignment horizontal="left" vertical="center"/>
    </xf>
    <xf numFmtId="174" fontId="0" fillId="0" borderId="0" xfId="46" applyNumberFormat="1" applyFont="1" applyBorder="1" applyAlignment="1">
      <alignment/>
    </xf>
    <xf numFmtId="174" fontId="11" fillId="0" borderId="10" xfId="46" applyNumberFormat="1" applyFont="1" applyBorder="1" applyAlignment="1">
      <alignment/>
    </xf>
    <xf numFmtId="174" fontId="22" fillId="0" borderId="10" xfId="46" applyNumberFormat="1" applyFont="1" applyBorder="1" applyAlignment="1">
      <alignment/>
    </xf>
    <xf numFmtId="0" fontId="13" fillId="0" borderId="0" xfId="0" applyFont="1" applyAlignment="1">
      <alignment/>
    </xf>
    <xf numFmtId="174" fontId="1" fillId="0" borderId="0" xfId="46" applyNumberFormat="1" applyFont="1" applyAlignment="1">
      <alignment/>
    </xf>
    <xf numFmtId="174" fontId="5" fillId="0" borderId="10" xfId="46" applyNumberFormat="1" applyFont="1" applyBorder="1" applyAlignment="1">
      <alignment horizontal="center" wrapText="1"/>
    </xf>
    <xf numFmtId="174" fontId="5" fillId="0" borderId="10" xfId="46" applyNumberFormat="1" applyFont="1" applyFill="1" applyBorder="1" applyAlignment="1">
      <alignment horizontal="center" wrapText="1"/>
    </xf>
    <xf numFmtId="174" fontId="1" fillId="0" borderId="10" xfId="46" applyNumberFormat="1" applyFont="1" applyBorder="1" applyAlignment="1">
      <alignment/>
    </xf>
    <xf numFmtId="0" fontId="6" fillId="7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8" fillId="0" borderId="0" xfId="0" applyFont="1" applyAlignment="1">
      <alignment/>
    </xf>
    <xf numFmtId="174" fontId="18" fillId="0" borderId="10" xfId="46" applyNumberFormat="1" applyFont="1" applyBorder="1" applyAlignment="1">
      <alignment/>
    </xf>
    <xf numFmtId="174" fontId="1" fillId="0" borderId="0" xfId="46" applyNumberFormat="1" applyFont="1" applyBorder="1" applyAlignment="1">
      <alignment/>
    </xf>
    <xf numFmtId="3" fontId="1" fillId="0" borderId="0" xfId="46" applyNumberFormat="1" applyFont="1" applyAlignment="1">
      <alignment/>
    </xf>
    <xf numFmtId="3" fontId="1" fillId="0" borderId="10" xfId="46" applyNumberFormat="1" applyFont="1" applyBorder="1" applyAlignment="1">
      <alignment/>
    </xf>
    <xf numFmtId="0" fontId="8" fillId="0" borderId="10" xfId="63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74" fontId="8" fillId="0" borderId="10" xfId="46" applyNumberFormat="1" applyFont="1" applyFill="1" applyBorder="1" applyAlignment="1">
      <alignment horizontal="center" vertical="center" wrapText="1"/>
    </xf>
    <xf numFmtId="174" fontId="4" fillId="0" borderId="10" xfId="46" applyNumberFormat="1" applyFont="1" applyBorder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4" fontId="5" fillId="0" borderId="10" xfId="46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/>
    </xf>
    <xf numFmtId="0" fontId="4" fillId="32" borderId="10" xfId="0" applyFont="1" applyFill="1" applyBorder="1" applyAlignment="1">
      <alignment horizontal="left" vertical="center"/>
    </xf>
    <xf numFmtId="174" fontId="18" fillId="0" borderId="10" xfId="46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174" fontId="18" fillId="0" borderId="0" xfId="46" applyNumberFormat="1" applyFont="1" applyAlignment="1">
      <alignment/>
    </xf>
    <xf numFmtId="0" fontId="8" fillId="0" borderId="10" xfId="0" applyFont="1" applyBorder="1" applyAlignment="1">
      <alignment/>
    </xf>
    <xf numFmtId="174" fontId="30" fillId="0" borderId="0" xfId="46" applyNumberFormat="1" applyFont="1" applyAlignment="1">
      <alignment horizontal="center"/>
    </xf>
    <xf numFmtId="174" fontId="13" fillId="0" borderId="0" xfId="46" applyNumberFormat="1" applyFont="1" applyAlignment="1">
      <alignment horizontal="center" wrapText="1"/>
    </xf>
    <xf numFmtId="174" fontId="18" fillId="34" borderId="10" xfId="46" applyNumberFormat="1" applyFont="1" applyFill="1" applyBorder="1" applyAlignment="1">
      <alignment/>
    </xf>
    <xf numFmtId="174" fontId="6" fillId="0" borderId="10" xfId="46" applyNumberFormat="1" applyFont="1" applyFill="1" applyBorder="1" applyAlignment="1">
      <alignment horizontal="left" vertical="center" wrapText="1"/>
    </xf>
    <xf numFmtId="174" fontId="12" fillId="34" borderId="10" xfId="46" applyNumberFormat="1" applyFont="1" applyFill="1" applyBorder="1" applyAlignment="1">
      <alignment/>
    </xf>
    <xf numFmtId="174" fontId="18" fillId="34" borderId="10" xfId="46" applyNumberFormat="1" applyFont="1" applyFill="1" applyBorder="1" applyAlignment="1">
      <alignment/>
    </xf>
    <xf numFmtId="174" fontId="8" fillId="0" borderId="10" xfId="46" applyNumberFormat="1" applyFont="1" applyFill="1" applyBorder="1" applyAlignment="1">
      <alignment horizontal="center" wrapText="1"/>
    </xf>
    <xf numFmtId="174" fontId="33" fillId="0" borderId="0" xfId="46" applyNumberFormat="1" applyFont="1" applyAlignment="1">
      <alignment horizontal="center" wrapText="1"/>
    </xf>
    <xf numFmtId="174" fontId="0" fillId="0" borderId="0" xfId="46" applyNumberFormat="1" applyFont="1" applyAlignment="1">
      <alignment horizontal="center" wrapText="1"/>
    </xf>
    <xf numFmtId="0" fontId="11" fillId="0" borderId="0" xfId="0" applyFont="1" applyFill="1" applyAlignment="1">
      <alignment/>
    </xf>
    <xf numFmtId="174" fontId="1" fillId="0" borderId="0" xfId="46" applyNumberFormat="1" applyFont="1" applyFill="1" applyAlignment="1">
      <alignment/>
    </xf>
    <xf numFmtId="0" fontId="11" fillId="0" borderId="0" xfId="0" applyFont="1" applyFill="1" applyAlignment="1">
      <alignment/>
    </xf>
    <xf numFmtId="174" fontId="0" fillId="0" borderId="0" xfId="46" applyNumberFormat="1" applyFont="1" applyFill="1" applyAlignment="1">
      <alignment/>
    </xf>
    <xf numFmtId="174" fontId="0" fillId="0" borderId="10" xfId="0" applyNumberFormat="1" applyBorder="1" applyAlignment="1">
      <alignment/>
    </xf>
    <xf numFmtId="174" fontId="5" fillId="0" borderId="10" xfId="46" applyNumberFormat="1" applyFont="1" applyFill="1" applyBorder="1" applyAlignment="1">
      <alignment horizontal="center" vertical="center" wrapText="1"/>
    </xf>
    <xf numFmtId="174" fontId="6" fillId="0" borderId="0" xfId="46" applyNumberFormat="1" applyFont="1" applyAlignment="1">
      <alignment horizontal="center" wrapText="1"/>
    </xf>
    <xf numFmtId="174" fontId="5" fillId="0" borderId="10" xfId="46" applyNumberFormat="1" applyFont="1" applyBorder="1" applyAlignment="1">
      <alignment wrapText="1"/>
    </xf>
    <xf numFmtId="174" fontId="27" fillId="0" borderId="10" xfId="46" applyNumberFormat="1" applyFont="1" applyBorder="1" applyAlignment="1">
      <alignment/>
    </xf>
    <xf numFmtId="174" fontId="0" fillId="0" borderId="10" xfId="46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74" fontId="5" fillId="0" borderId="11" xfId="46" applyNumberFormat="1" applyFont="1" applyFill="1" applyBorder="1" applyAlignment="1">
      <alignment horizontal="center" wrapText="1"/>
    </xf>
    <xf numFmtId="174" fontId="4" fillId="0" borderId="10" xfId="46" applyNumberFormat="1" applyFont="1" applyBorder="1" applyAlignment="1">
      <alignment horizontal="center" vertical="center" wrapText="1"/>
    </xf>
    <xf numFmtId="174" fontId="0" fillId="0" borderId="10" xfId="46" applyNumberFormat="1" applyFont="1" applyBorder="1" applyAlignment="1">
      <alignment/>
    </xf>
    <xf numFmtId="174" fontId="17" fillId="0" borderId="10" xfId="46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174" fontId="22" fillId="0" borderId="0" xfId="46" applyNumberFormat="1" applyFont="1" applyBorder="1" applyAlignment="1">
      <alignment/>
    </xf>
    <xf numFmtId="174" fontId="11" fillId="0" borderId="0" xfId="46" applyNumberFormat="1" applyFont="1" applyBorder="1" applyAlignment="1">
      <alignment/>
    </xf>
    <xf numFmtId="174" fontId="4" fillId="0" borderId="10" xfId="46" applyNumberFormat="1" applyFont="1" applyBorder="1" applyAlignment="1">
      <alignment horizontal="left" vertical="center" wrapText="1"/>
    </xf>
    <xf numFmtId="174" fontId="11" fillId="0" borderId="10" xfId="46" applyNumberFormat="1" applyFont="1" applyBorder="1" applyAlignment="1">
      <alignment horizontal="center" wrapText="1"/>
    </xf>
    <xf numFmtId="174" fontId="11" fillId="0" borderId="10" xfId="46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10" fillId="36" borderId="10" xfId="0" applyFont="1" applyFill="1" applyBorder="1" applyAlignment="1">
      <alignment horizontal="left" vertical="top" wrapText="1"/>
    </xf>
    <xf numFmtId="174" fontId="18" fillId="37" borderId="10" xfId="46" applyNumberFormat="1" applyFont="1" applyFill="1" applyBorder="1" applyAlignment="1">
      <alignment/>
    </xf>
    <xf numFmtId="174" fontId="18" fillId="5" borderId="10" xfId="46" applyNumberFormat="1" applyFont="1" applyFill="1" applyBorder="1" applyAlignment="1">
      <alignment/>
    </xf>
    <xf numFmtId="174" fontId="11" fillId="0" borderId="10" xfId="46" applyNumberFormat="1" applyFont="1" applyFill="1" applyBorder="1" applyAlignment="1">
      <alignment/>
    </xf>
    <xf numFmtId="174" fontId="18" fillId="0" borderId="0" xfId="46" applyNumberFormat="1" applyFont="1" applyFill="1" applyAlignment="1">
      <alignment/>
    </xf>
    <xf numFmtId="174" fontId="5" fillId="0" borderId="10" xfId="46" applyNumberFormat="1" applyFont="1" applyFill="1" applyBorder="1" applyAlignment="1">
      <alignment horizontal="center" vertical="center" wrapText="1"/>
    </xf>
    <xf numFmtId="174" fontId="4" fillId="0" borderId="10" xfId="46" applyNumberFormat="1" applyFont="1" applyFill="1" applyBorder="1" applyAlignment="1">
      <alignment horizontal="center" vertical="center" wrapText="1"/>
    </xf>
    <xf numFmtId="174" fontId="13" fillId="0" borderId="0" xfId="46" applyNumberFormat="1" applyFont="1" applyAlignment="1">
      <alignment horizontal="center"/>
    </xf>
    <xf numFmtId="174" fontId="0" fillId="34" borderId="10" xfId="46" applyNumberFormat="1" applyFont="1" applyFill="1" applyBorder="1" applyAlignment="1">
      <alignment/>
    </xf>
    <xf numFmtId="174" fontId="4" fillId="0" borderId="10" xfId="46" applyNumberFormat="1" applyFont="1" applyBorder="1" applyAlignment="1">
      <alignment horizontal="center" vertical="center" wrapText="1"/>
    </xf>
    <xf numFmtId="174" fontId="6" fillId="0" borderId="10" xfId="46" applyNumberFormat="1" applyFont="1" applyBorder="1" applyAlignment="1">
      <alignment horizontal="center" vertical="center" wrapText="1"/>
    </xf>
    <xf numFmtId="174" fontId="8" fillId="0" borderId="10" xfId="46" applyNumberFormat="1" applyFont="1" applyBorder="1" applyAlignment="1">
      <alignment horizontal="center" vertical="top" wrapText="1"/>
    </xf>
    <xf numFmtId="174" fontId="18" fillId="0" borderId="10" xfId="46" applyNumberFormat="1" applyFont="1" applyBorder="1" applyAlignment="1">
      <alignment horizontal="center"/>
    </xf>
    <xf numFmtId="174" fontId="18" fillId="36" borderId="10" xfId="46" applyNumberFormat="1" applyFont="1" applyFill="1" applyBorder="1" applyAlignment="1">
      <alignment horizontal="center"/>
    </xf>
    <xf numFmtId="174" fontId="18" fillId="6" borderId="10" xfId="46" applyNumberFormat="1" applyFont="1" applyFill="1" applyBorder="1" applyAlignment="1">
      <alignment horizontal="center"/>
    </xf>
    <xf numFmtId="174" fontId="18" fillId="0" borderId="0" xfId="46" applyNumberFormat="1" applyFont="1" applyAlignment="1">
      <alignment horizontal="center"/>
    </xf>
    <xf numFmtId="174" fontId="0" fillId="0" borderId="0" xfId="46" applyNumberFormat="1" applyFont="1" applyAlignment="1">
      <alignment horizontal="center"/>
    </xf>
    <xf numFmtId="174" fontId="8" fillId="36" borderId="10" xfId="46" applyNumberFormat="1" applyFont="1" applyFill="1" applyBorder="1" applyAlignment="1">
      <alignment horizontal="center" vertical="top" wrapText="1"/>
    </xf>
    <xf numFmtId="174" fontId="8" fillId="6" borderId="10" xfId="46" applyNumberFormat="1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18" fillId="0" borderId="10" xfId="0" applyFont="1" applyBorder="1" applyAlignment="1">
      <alignment horizontal="justify"/>
    </xf>
    <xf numFmtId="0" fontId="22" fillId="0" borderId="0" xfId="0" applyFont="1" applyAlignment="1">
      <alignment horizontal="right"/>
    </xf>
    <xf numFmtId="174" fontId="22" fillId="0" borderId="0" xfId="46" applyNumberFormat="1" applyFont="1" applyAlignment="1">
      <alignment/>
    </xf>
    <xf numFmtId="174" fontId="0" fillId="0" borderId="0" xfId="0" applyNumberFormat="1" applyAlignment="1">
      <alignment/>
    </xf>
    <xf numFmtId="0" fontId="2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174" fontId="5" fillId="37" borderId="10" xfId="46" applyNumberFormat="1" applyFont="1" applyFill="1" applyBorder="1" applyAlignment="1">
      <alignment horizontal="center" wrapText="1"/>
    </xf>
    <xf numFmtId="174" fontId="5" fillId="37" borderId="10" xfId="46" applyNumberFormat="1" applyFont="1" applyFill="1" applyBorder="1" applyAlignment="1">
      <alignment horizontal="center" wrapText="1"/>
    </xf>
    <xf numFmtId="174" fontId="1" fillId="38" borderId="10" xfId="46" applyNumberFormat="1" applyFont="1" applyFill="1" applyBorder="1" applyAlignment="1">
      <alignment/>
    </xf>
    <xf numFmtId="174" fontId="1" fillId="37" borderId="0" xfId="46" applyNumberFormat="1" applyFont="1" applyFill="1" applyAlignment="1">
      <alignment/>
    </xf>
    <xf numFmtId="174" fontId="1" fillId="37" borderId="10" xfId="46" applyNumberFormat="1" applyFont="1" applyFill="1" applyBorder="1" applyAlignment="1">
      <alignment/>
    </xf>
    <xf numFmtId="174" fontId="22" fillId="37" borderId="10" xfId="46" applyNumberFormat="1" applyFont="1" applyFill="1" applyBorder="1" applyAlignment="1">
      <alignment/>
    </xf>
    <xf numFmtId="174" fontId="1" fillId="38" borderId="0" xfId="46" applyNumberFormat="1" applyFont="1" applyFill="1" applyAlignment="1">
      <alignment/>
    </xf>
    <xf numFmtId="174" fontId="5" fillId="38" borderId="10" xfId="46" applyNumberFormat="1" applyFont="1" applyFill="1" applyBorder="1" applyAlignment="1">
      <alignment horizontal="center" wrapText="1"/>
    </xf>
    <xf numFmtId="174" fontId="22" fillId="38" borderId="10" xfId="46" applyNumberFormat="1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174" fontId="5" fillId="32" borderId="10" xfId="46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174" fontId="4" fillId="0" borderId="10" xfId="46" applyNumberFormat="1" applyFont="1" applyFill="1" applyBorder="1" applyAlignment="1">
      <alignment/>
    </xf>
    <xf numFmtId="174" fontId="5" fillId="0" borderId="10" xfId="46" applyNumberFormat="1" applyFont="1" applyFill="1" applyBorder="1" applyAlignment="1">
      <alignment/>
    </xf>
    <xf numFmtId="174" fontId="8" fillId="0" borderId="10" xfId="46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4" fontId="5" fillId="0" borderId="10" xfId="46" applyNumberFormat="1" applyFont="1" applyBorder="1" applyAlignment="1">
      <alignment/>
    </xf>
    <xf numFmtId="174" fontId="4" fillId="0" borderId="10" xfId="46" applyNumberFormat="1" applyFont="1" applyBorder="1" applyAlignment="1">
      <alignment/>
    </xf>
    <xf numFmtId="174" fontId="5" fillId="0" borderId="10" xfId="46" applyNumberFormat="1" applyFont="1" applyBorder="1" applyAlignment="1">
      <alignment/>
    </xf>
    <xf numFmtId="174" fontId="5" fillId="0" borderId="10" xfId="46" applyNumberFormat="1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4" fontId="0" fillId="0" borderId="0" xfId="46" applyNumberFormat="1" applyFont="1" applyBorder="1" applyAlignment="1">
      <alignment horizontal="center" vertical="center" wrapText="1"/>
    </xf>
    <xf numFmtId="174" fontId="0" fillId="0" borderId="0" xfId="46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2" fillId="0" borderId="12" xfId="62" applyBorder="1" applyAlignment="1">
      <alignment wrapText="1"/>
      <protection/>
    </xf>
    <xf numFmtId="0" fontId="2" fillId="0" borderId="13" xfId="62" applyBorder="1" applyAlignment="1">
      <alignment wrapText="1"/>
      <protection/>
    </xf>
    <xf numFmtId="174" fontId="2" fillId="0" borderId="13" xfId="46" applyNumberFormat="1" applyFont="1" applyBorder="1" applyAlignment="1">
      <alignment wrapText="1"/>
    </xf>
    <xf numFmtId="0" fontId="2" fillId="0" borderId="0" xfId="62">
      <alignment/>
      <protection/>
    </xf>
    <xf numFmtId="0" fontId="2" fillId="0" borderId="14" xfId="62" applyBorder="1" applyAlignment="1">
      <alignment wrapText="1"/>
      <protection/>
    </xf>
    <xf numFmtId="0" fontId="37" fillId="0" borderId="0" xfId="58">
      <alignment/>
      <protection/>
    </xf>
    <xf numFmtId="0" fontId="2" fillId="0" borderId="0" xfId="58" applyFont="1" applyAlignment="1">
      <alignment horizontal="center" vertical="top" wrapText="1"/>
      <protection/>
    </xf>
    <xf numFmtId="0" fontId="2" fillId="0" borderId="0" xfId="58" applyFont="1" applyAlignment="1">
      <alignment horizontal="left" vertical="top" wrapText="1"/>
      <protection/>
    </xf>
    <xf numFmtId="3" fontId="2" fillId="0" borderId="0" xfId="58" applyNumberFormat="1" applyFont="1" applyAlignment="1">
      <alignment horizontal="right" vertical="top" wrapText="1"/>
      <protection/>
    </xf>
    <xf numFmtId="0" fontId="3" fillId="0" borderId="0" xfId="58" applyFont="1" applyAlignment="1">
      <alignment horizontal="center" vertical="top" wrapText="1"/>
      <protection/>
    </xf>
    <xf numFmtId="0" fontId="3" fillId="0" borderId="0" xfId="58" applyFont="1" applyAlignment="1">
      <alignment horizontal="left" vertical="top" wrapText="1"/>
      <protection/>
    </xf>
    <xf numFmtId="3" fontId="3" fillId="0" borderId="0" xfId="58" applyNumberFormat="1" applyFont="1" applyAlignment="1">
      <alignment horizontal="right" vertical="top" wrapText="1"/>
      <protection/>
    </xf>
    <xf numFmtId="0" fontId="37" fillId="0" borderId="0" xfId="60">
      <alignment/>
      <protection/>
    </xf>
    <xf numFmtId="0" fontId="2" fillId="0" borderId="0" xfId="60" applyFont="1" applyAlignment="1">
      <alignment horizontal="center" vertical="top" wrapText="1"/>
      <protection/>
    </xf>
    <xf numFmtId="0" fontId="2" fillId="0" borderId="0" xfId="60" applyFont="1" applyAlignment="1">
      <alignment horizontal="left" vertical="top" wrapText="1"/>
      <protection/>
    </xf>
    <xf numFmtId="3" fontId="2" fillId="0" borderId="0" xfId="60" applyNumberFormat="1" applyFont="1" applyAlignment="1">
      <alignment horizontal="right" vertical="top" wrapText="1"/>
      <protection/>
    </xf>
    <xf numFmtId="0" fontId="3" fillId="0" borderId="0" xfId="60" applyFont="1" applyAlignment="1">
      <alignment horizontal="center" vertical="top" wrapText="1"/>
      <protection/>
    </xf>
    <xf numFmtId="0" fontId="3" fillId="0" borderId="0" xfId="60" applyFont="1" applyAlignment="1">
      <alignment horizontal="left" vertical="top" wrapText="1"/>
      <protection/>
    </xf>
    <xf numFmtId="3" fontId="3" fillId="0" borderId="0" xfId="60" applyNumberFormat="1" applyFont="1" applyAlignment="1">
      <alignment horizontal="right" vertical="top" wrapText="1"/>
      <protection/>
    </xf>
    <xf numFmtId="0" fontId="37" fillId="0" borderId="0" xfId="61">
      <alignment/>
      <protection/>
    </xf>
    <xf numFmtId="0" fontId="2" fillId="0" borderId="0" xfId="61" applyFont="1" applyAlignment="1">
      <alignment horizontal="center" vertical="top" wrapText="1"/>
      <protection/>
    </xf>
    <xf numFmtId="0" fontId="2" fillId="0" borderId="0" xfId="61" applyFont="1" applyAlignment="1">
      <alignment horizontal="left" vertical="top" wrapText="1"/>
      <protection/>
    </xf>
    <xf numFmtId="3" fontId="2" fillId="0" borderId="0" xfId="61" applyNumberFormat="1" applyFont="1" applyAlignment="1">
      <alignment horizontal="right" vertical="top" wrapText="1"/>
      <protection/>
    </xf>
    <xf numFmtId="0" fontId="3" fillId="0" borderId="0" xfId="61" applyFont="1" applyAlignment="1">
      <alignment horizontal="center" vertical="top" wrapText="1"/>
      <protection/>
    </xf>
    <xf numFmtId="0" fontId="3" fillId="0" borderId="0" xfId="61" applyFont="1" applyAlignment="1">
      <alignment horizontal="left" vertical="top" wrapText="1"/>
      <protection/>
    </xf>
    <xf numFmtId="3" fontId="3" fillId="0" borderId="0" xfId="61" applyNumberFormat="1" applyFont="1" applyAlignment="1">
      <alignment horizontal="right" vertical="top" wrapText="1"/>
      <protection/>
    </xf>
    <xf numFmtId="174" fontId="4" fillId="0" borderId="10" xfId="46" applyNumberFormat="1" applyFont="1" applyFill="1" applyBorder="1" applyAlignment="1">
      <alignment horizontal="center" vertical="center" wrapText="1"/>
    </xf>
    <xf numFmtId="174" fontId="5" fillId="0" borderId="10" xfId="46" applyNumberFormat="1" applyFont="1" applyFill="1" applyBorder="1" applyAlignment="1">
      <alignment vertical="center"/>
    </xf>
    <xf numFmtId="174" fontId="11" fillId="0" borderId="10" xfId="46" applyNumberFormat="1" applyFont="1" applyFill="1" applyBorder="1" applyAlignment="1">
      <alignment vertical="center"/>
    </xf>
    <xf numFmtId="174" fontId="11" fillId="35" borderId="10" xfId="46" applyNumberFormat="1" applyFont="1" applyFill="1" applyBorder="1" applyAlignment="1">
      <alignment vertical="center"/>
    </xf>
    <xf numFmtId="174" fontId="6" fillId="14" borderId="10" xfId="46" applyNumberFormat="1" applyFont="1" applyFill="1" applyBorder="1" applyAlignment="1">
      <alignment vertical="center"/>
    </xf>
    <xf numFmtId="174" fontId="4" fillId="0" borderId="10" xfId="46" applyNumberFormat="1" applyFont="1" applyFill="1" applyBorder="1" applyAlignment="1">
      <alignment horizontal="left" vertical="center" wrapText="1"/>
    </xf>
    <xf numFmtId="174" fontId="5" fillId="0" borderId="10" xfId="46" applyNumberFormat="1" applyFont="1" applyFill="1" applyBorder="1" applyAlignment="1">
      <alignment horizontal="left" vertical="center" wrapText="1"/>
    </xf>
    <xf numFmtId="174" fontId="11" fillId="0" borderId="10" xfId="46" applyNumberFormat="1" applyFont="1" applyFill="1" applyBorder="1" applyAlignment="1">
      <alignment horizontal="left" vertical="center" wrapText="1"/>
    </xf>
    <xf numFmtId="174" fontId="6" fillId="14" borderId="10" xfId="46" applyNumberFormat="1" applyFont="1" applyFill="1" applyBorder="1" applyAlignment="1">
      <alignment horizontal="left" vertical="center" wrapText="1"/>
    </xf>
    <xf numFmtId="174" fontId="5" fillId="0" borderId="10" xfId="46" applyNumberFormat="1" applyFont="1" applyFill="1" applyBorder="1" applyAlignment="1">
      <alignment horizontal="left" vertical="center"/>
    </xf>
    <xf numFmtId="174" fontId="11" fillId="0" borderId="10" xfId="46" applyNumberFormat="1" applyFont="1" applyFill="1" applyBorder="1" applyAlignment="1">
      <alignment horizontal="left" vertical="center"/>
    </xf>
    <xf numFmtId="174" fontId="11" fillId="35" borderId="10" xfId="46" applyNumberFormat="1" applyFont="1" applyFill="1" applyBorder="1" applyAlignment="1">
      <alignment horizontal="left" vertical="center"/>
    </xf>
    <xf numFmtId="174" fontId="6" fillId="14" borderId="10" xfId="46" applyNumberFormat="1" applyFont="1" applyFill="1" applyBorder="1" applyAlignment="1">
      <alignment horizontal="left" vertical="center"/>
    </xf>
    <xf numFmtId="174" fontId="6" fillId="7" borderId="10" xfId="46" applyNumberFormat="1" applyFont="1" applyFill="1" applyBorder="1" applyAlignment="1">
      <alignment horizontal="left" vertical="center"/>
    </xf>
    <xf numFmtId="174" fontId="0" fillId="0" borderId="10" xfId="46" applyNumberFormat="1" applyFont="1" applyBorder="1" applyAlignment="1">
      <alignment wrapText="1"/>
    </xf>
    <xf numFmtId="0" fontId="37" fillId="0" borderId="0" xfId="57" applyFill="1">
      <alignment/>
      <protection/>
    </xf>
    <xf numFmtId="0" fontId="38" fillId="0" borderId="0" xfId="57" applyFont="1" applyFill="1" applyAlignment="1">
      <alignment horizontal="center" vertical="top" wrapText="1"/>
      <protection/>
    </xf>
    <xf numFmtId="0" fontId="2" fillId="0" borderId="0" xfId="57" applyFont="1" applyFill="1" applyAlignment="1">
      <alignment horizontal="center" vertical="top" wrapText="1"/>
      <protection/>
    </xf>
    <xf numFmtId="0" fontId="2" fillId="0" borderId="0" xfId="57" applyFont="1" applyFill="1" applyAlignment="1">
      <alignment horizontal="left" vertical="top" wrapText="1"/>
      <protection/>
    </xf>
    <xf numFmtId="3" fontId="2" fillId="0" borderId="0" xfId="57" applyNumberFormat="1" applyFont="1" applyFill="1" applyAlignment="1">
      <alignment horizontal="right" vertical="top" wrapText="1"/>
      <protection/>
    </xf>
    <xf numFmtId="0" fontId="3" fillId="0" borderId="0" xfId="57" applyFont="1" applyFill="1" applyAlignment="1">
      <alignment horizontal="center" vertical="top" wrapText="1"/>
      <protection/>
    </xf>
    <xf numFmtId="0" fontId="3" fillId="0" borderId="0" xfId="57" applyFont="1" applyFill="1" applyAlignment="1">
      <alignment horizontal="left" vertical="top" wrapText="1"/>
      <protection/>
    </xf>
    <xf numFmtId="3" fontId="3" fillId="0" borderId="0" xfId="57" applyNumberFormat="1" applyFont="1" applyFill="1" applyAlignment="1">
      <alignment horizontal="right" vertical="top" wrapText="1"/>
      <protection/>
    </xf>
    <xf numFmtId="0" fontId="38" fillId="0" borderId="0" xfId="58" applyFont="1" applyFill="1" applyAlignment="1">
      <alignment horizontal="center" vertical="top" wrapText="1"/>
      <protection/>
    </xf>
    <xf numFmtId="0" fontId="37" fillId="0" borderId="0" xfId="58" applyFill="1">
      <alignment/>
      <protection/>
    </xf>
    <xf numFmtId="0" fontId="37" fillId="0" borderId="0" xfId="59" applyFill="1">
      <alignment/>
      <protection/>
    </xf>
    <xf numFmtId="0" fontId="38" fillId="0" borderId="0" xfId="59" applyFont="1" applyFill="1" applyAlignment="1">
      <alignment horizontal="center" vertical="top" wrapText="1"/>
      <protection/>
    </xf>
    <xf numFmtId="0" fontId="2" fillId="0" borderId="0" xfId="59" applyFont="1" applyFill="1" applyAlignment="1">
      <alignment horizontal="center" vertical="top" wrapText="1"/>
      <protection/>
    </xf>
    <xf numFmtId="0" fontId="2" fillId="0" borderId="0" xfId="59" applyFont="1" applyFill="1" applyAlignment="1">
      <alignment horizontal="left" vertical="top" wrapText="1"/>
      <protection/>
    </xf>
    <xf numFmtId="3" fontId="2" fillId="0" borderId="0" xfId="59" applyNumberFormat="1" applyFont="1" applyFill="1" applyAlignment="1">
      <alignment horizontal="right" vertical="top" wrapText="1"/>
      <protection/>
    </xf>
    <xf numFmtId="0" fontId="3" fillId="0" borderId="0" xfId="59" applyFont="1" applyFill="1" applyAlignment="1">
      <alignment horizontal="center" vertical="top" wrapText="1"/>
      <protection/>
    </xf>
    <xf numFmtId="0" fontId="3" fillId="0" borderId="0" xfId="59" applyFont="1" applyFill="1" applyAlignment="1">
      <alignment horizontal="left" vertical="top" wrapText="1"/>
      <protection/>
    </xf>
    <xf numFmtId="3" fontId="3" fillId="0" borderId="0" xfId="59" applyNumberFormat="1" applyFont="1" applyFill="1" applyAlignment="1">
      <alignment horizontal="right" vertical="top" wrapText="1"/>
      <protection/>
    </xf>
    <xf numFmtId="0" fontId="38" fillId="0" borderId="0" xfId="60" applyFont="1" applyFill="1" applyAlignment="1">
      <alignment horizontal="center" vertical="top" wrapText="1"/>
      <protection/>
    </xf>
    <xf numFmtId="0" fontId="37" fillId="0" borderId="0" xfId="60" applyFill="1">
      <alignment/>
      <protection/>
    </xf>
    <xf numFmtId="0" fontId="38" fillId="0" borderId="0" xfId="61" applyFont="1" applyFill="1" applyAlignment="1">
      <alignment horizontal="center" vertical="top" wrapText="1"/>
      <protection/>
    </xf>
    <xf numFmtId="0" fontId="37" fillId="0" borderId="0" xfId="61" applyFill="1">
      <alignment/>
      <protection/>
    </xf>
    <xf numFmtId="0" fontId="2" fillId="0" borderId="0" xfId="61" applyFont="1" applyFill="1" applyAlignment="1">
      <alignment horizontal="center" vertical="top" wrapText="1"/>
      <protection/>
    </xf>
    <xf numFmtId="0" fontId="2" fillId="0" borderId="0" xfId="61" applyFont="1" applyFill="1" applyAlignment="1">
      <alignment horizontal="left" vertical="top" wrapText="1"/>
      <protection/>
    </xf>
    <xf numFmtId="3" fontId="2" fillId="0" borderId="0" xfId="61" applyNumberFormat="1" applyFont="1" applyFill="1" applyAlignment="1">
      <alignment horizontal="right" vertical="top" wrapText="1"/>
      <protection/>
    </xf>
    <xf numFmtId="0" fontId="3" fillId="0" borderId="0" xfId="61" applyFont="1" applyFill="1" applyAlignment="1">
      <alignment horizontal="center" vertical="top" wrapText="1"/>
      <protection/>
    </xf>
    <xf numFmtId="0" fontId="3" fillId="0" borderId="0" xfId="61" applyFont="1" applyFill="1" applyAlignment="1">
      <alignment horizontal="left" vertical="top" wrapText="1"/>
      <protection/>
    </xf>
    <xf numFmtId="3" fontId="3" fillId="0" borderId="0" xfId="61" applyNumberFormat="1" applyFont="1" applyFill="1" applyAlignment="1">
      <alignment horizontal="right" vertical="top" wrapText="1"/>
      <protection/>
    </xf>
    <xf numFmtId="0" fontId="2" fillId="0" borderId="15" xfId="62" applyBorder="1" applyAlignment="1">
      <alignment wrapText="1"/>
      <protection/>
    </xf>
    <xf numFmtId="174" fontId="2" fillId="0" borderId="15" xfId="46" applyNumberFormat="1" applyFont="1" applyBorder="1" applyAlignment="1">
      <alignment wrapText="1"/>
    </xf>
    <xf numFmtId="174" fontId="2" fillId="0" borderId="0" xfId="46" applyNumberFormat="1" applyFont="1" applyAlignment="1">
      <alignment/>
    </xf>
    <xf numFmtId="0" fontId="2" fillId="0" borderId="0" xfId="58" applyFont="1" applyFill="1" applyAlignment="1">
      <alignment horizontal="center" vertical="top" wrapText="1"/>
      <protection/>
    </xf>
    <xf numFmtId="0" fontId="2" fillId="0" borderId="0" xfId="58" applyFont="1" applyFill="1" applyAlignment="1">
      <alignment horizontal="left" vertical="top" wrapText="1"/>
      <protection/>
    </xf>
    <xf numFmtId="3" fontId="2" fillId="0" borderId="0" xfId="58" applyNumberFormat="1" applyFont="1" applyFill="1" applyAlignment="1">
      <alignment horizontal="right" vertical="top" wrapText="1"/>
      <protection/>
    </xf>
    <xf numFmtId="0" fontId="23" fillId="0" borderId="0" xfId="0" applyFont="1" applyAlignment="1">
      <alignment horizontal="center" wrapText="1"/>
    </xf>
    <xf numFmtId="0" fontId="0" fillId="0" borderId="0" xfId="0" applyAlignment="1">
      <alignment/>
    </xf>
    <xf numFmtId="0" fontId="13" fillId="0" borderId="0" xfId="0" applyFont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38" fillId="0" borderId="0" xfId="57" applyFont="1" applyFill="1" applyAlignment="1">
      <alignment horizontal="center" vertical="top" wrapText="1"/>
      <protection/>
    </xf>
    <xf numFmtId="0" fontId="37" fillId="0" borderId="0" xfId="57" applyFill="1">
      <alignment/>
      <protection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Eves koltsegvetesi beszamolo_393760_2016_05_26_17_22" xfId="57"/>
    <cellStyle name="Normál_Eves koltsegvetesi beszamolo_654241_2016_05_26_17_24" xfId="58"/>
    <cellStyle name="Normál_Eves koltsegvetesi beszamolo_731069_2016_05_26_17_26" xfId="59"/>
    <cellStyle name="Normál_Eves koltsegvetesi beszamolo_771313_2016_05_26_17_28" xfId="60"/>
    <cellStyle name="Normál_Eves koltsegvetesi beszamolo_831246_2016_05_26_17_30" xfId="61"/>
    <cellStyle name="Normál_Évinekvagyon2015besz" xfId="62"/>
    <cellStyle name="Normal_KTRSZJ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suzsa\Dokumentumok\Kabai%20&#201;va\Besz&#225;mol&#243;\2014\Z&#225;rsz&#225;mad&#225;s%202014.12.31\2014%20%20&#201;VI%20Z&#193;RSZ&#193;MAD&#193;SI%20RENDELET%20MELL&#201;KLETE%20(2015.04.1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"/>
      <sheetName val="1.kiemelt ei"/>
      <sheetName val="2.kiadások Ök"/>
      <sheetName val="3.kiadások Faluház "/>
      <sheetName val="4.kiadások Óvoda"/>
      <sheetName val="5.kiadások PMH"/>
      <sheetName val="6.kiadások összesen"/>
      <sheetName val="7.bevételek ÖK"/>
      <sheetName val="8.bevételek Faluház"/>
      <sheetName val="9.bevételek Óvoda"/>
      <sheetName val="10.bevételek PMH"/>
      <sheetName val="11.bevételek összesen"/>
      <sheetName val="12.létszám"/>
      <sheetName val="13.beruházások felújítások"/>
      <sheetName val="14.tartalékok"/>
      <sheetName val="15.stabilitási 1"/>
      <sheetName val="16.stabilitási 2"/>
      <sheetName val="17.EU projektek"/>
      <sheetName val="18.hitelek"/>
      <sheetName val="19.finanszírozás"/>
      <sheetName val="20.szociális kiadások"/>
      <sheetName val="21.átadott"/>
      <sheetName val="22.átvett"/>
      <sheetName val="23. helyi adók"/>
      <sheetName val="24.MÉRLEG ÖK"/>
      <sheetName val="25.MÉRLEG Faluház"/>
      <sheetName val="26.MÉRLEG Óvoda"/>
      <sheetName val="27.MÉRLEG PMH"/>
      <sheetName val="28.MÉRLEG összesen"/>
      <sheetName val="29.EI FELHASZN TERV"/>
      <sheetName val="30.TÖBB ÉVES"/>
      <sheetName val="31.KÖZVETETT"/>
      <sheetName val="32.GÖRDÜLŐ"/>
      <sheetName val="33. pénzmradav. kimutatás"/>
      <sheetName val="34.eredm.kimut ÖK"/>
      <sheetName val="35.eredm.kimut Faluház"/>
      <sheetName val="36.eredm.kimut Óvoda"/>
      <sheetName val="37.eredm.kimut PMH"/>
      <sheetName val="38. vagyonmérleg ÖK"/>
      <sheetName val="39.vagyonmérleg Faluház"/>
      <sheetName val="40.vagyonmérleg PMH"/>
      <sheetName val="41.vagyonmérleg óvoda"/>
      <sheetName val="42.VAGYONKIMUTATÁS"/>
      <sheetName val="43.PÉNZESZKÖZ VÁLTOZÁS"/>
      <sheetName val="44. kiadások egysz.Ök "/>
      <sheetName val="45. kiadások egysz Faluház"/>
      <sheetName val="46.kiadások egysz Óvoda"/>
      <sheetName val="47.kiadások egysz. PMH "/>
      <sheetName val="48.kiadások egysz összesen"/>
      <sheetName val="49.bevételek egysz ÖK"/>
      <sheetName val="50.bevételek egysz Faluház"/>
      <sheetName val="51.bevételek egysz Óvoda"/>
      <sheetName val="52.bevételek egysz PMH"/>
      <sheetName val="53.bevételek egysz összesen"/>
    </sheetNames>
    <sheetDataSet>
      <sheetData sheetId="2">
        <row r="74">
          <cell r="C74">
            <v>251856</v>
          </cell>
          <cell r="F74">
            <v>5663</v>
          </cell>
          <cell r="I74">
            <v>0</v>
          </cell>
        </row>
        <row r="97">
          <cell r="C97">
            <v>105666</v>
          </cell>
          <cell r="F97">
            <v>396351</v>
          </cell>
          <cell r="I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B47"/>
  <sheetViews>
    <sheetView zoomScale="80" zoomScaleNormal="80" zoomScalePageLayoutView="0" workbookViewId="0" topLeftCell="A7">
      <selection activeCell="B17" sqref="B17"/>
    </sheetView>
  </sheetViews>
  <sheetFormatPr defaultColWidth="9.140625" defaultRowHeight="15"/>
  <cols>
    <col min="1" max="1" width="21.421875" style="127" customWidth="1"/>
    <col min="2" max="2" width="134.00390625" style="127" customWidth="1"/>
    <col min="3" max="16384" width="9.140625" style="127" customWidth="1"/>
  </cols>
  <sheetData>
    <row r="1" spans="1:2" s="142" customFormat="1" ht="15">
      <c r="A1" s="160" t="s">
        <v>717</v>
      </c>
      <c r="B1" s="160" t="s">
        <v>1043</v>
      </c>
    </row>
    <row r="2" spans="1:2" ht="15">
      <c r="A2" s="222">
        <v>1</v>
      </c>
      <c r="B2" s="223" t="s">
        <v>71</v>
      </c>
    </row>
    <row r="3" spans="1:2" ht="15">
      <c r="A3" s="222">
        <v>2</v>
      </c>
      <c r="B3" s="147" t="s">
        <v>716</v>
      </c>
    </row>
    <row r="4" spans="1:2" ht="15">
      <c r="A4" s="222">
        <v>3</v>
      </c>
      <c r="B4" s="147" t="s">
        <v>718</v>
      </c>
    </row>
    <row r="5" spans="1:2" ht="15">
      <c r="A5" s="222">
        <v>4</v>
      </c>
      <c r="B5" s="147" t="s">
        <v>719</v>
      </c>
    </row>
    <row r="6" spans="1:2" ht="15">
      <c r="A6" s="222">
        <v>5</v>
      </c>
      <c r="B6" s="147" t="s">
        <v>720</v>
      </c>
    </row>
    <row r="7" spans="1:2" ht="15">
      <c r="A7" s="222">
        <v>6</v>
      </c>
      <c r="B7" s="127" t="s">
        <v>251</v>
      </c>
    </row>
    <row r="8" spans="1:2" ht="15">
      <c r="A8" s="222">
        <v>7</v>
      </c>
      <c r="B8" s="147" t="s">
        <v>721</v>
      </c>
    </row>
    <row r="9" spans="1:2" ht="15">
      <c r="A9" s="222">
        <v>8</v>
      </c>
      <c r="B9" s="147" t="s">
        <v>722</v>
      </c>
    </row>
    <row r="10" spans="1:2" ht="15">
      <c r="A10" s="222">
        <v>9</v>
      </c>
      <c r="B10" s="147" t="s">
        <v>724</v>
      </c>
    </row>
    <row r="11" spans="1:2" ht="15">
      <c r="A11" s="222">
        <v>10</v>
      </c>
      <c r="B11" s="147" t="s">
        <v>725</v>
      </c>
    </row>
    <row r="12" spans="1:2" ht="15">
      <c r="A12" s="222">
        <v>11</v>
      </c>
      <c r="B12" s="147" t="s">
        <v>726</v>
      </c>
    </row>
    <row r="13" spans="1:2" ht="15">
      <c r="A13" s="222">
        <v>12</v>
      </c>
      <c r="B13" s="147" t="s">
        <v>252</v>
      </c>
    </row>
    <row r="14" spans="1:2" ht="15">
      <c r="A14" s="222">
        <v>13</v>
      </c>
      <c r="B14" s="147" t="s">
        <v>727</v>
      </c>
    </row>
    <row r="15" spans="1:2" ht="15">
      <c r="A15" s="222">
        <v>14</v>
      </c>
      <c r="B15" s="147" t="s">
        <v>728</v>
      </c>
    </row>
    <row r="16" spans="1:2" ht="15">
      <c r="A16" s="222">
        <v>15</v>
      </c>
      <c r="B16" s="147" t="s">
        <v>1037</v>
      </c>
    </row>
    <row r="17" spans="1:2" ht="15">
      <c r="A17" s="222">
        <v>16</v>
      </c>
      <c r="B17" s="147" t="s">
        <v>729</v>
      </c>
    </row>
    <row r="18" spans="1:2" ht="15">
      <c r="A18" s="222">
        <v>17</v>
      </c>
      <c r="B18" s="147" t="s">
        <v>730</v>
      </c>
    </row>
    <row r="19" spans="1:2" ht="15">
      <c r="A19" s="222">
        <v>18</v>
      </c>
      <c r="B19" s="147" t="s">
        <v>1033</v>
      </c>
    </row>
    <row r="20" spans="1:2" ht="15">
      <c r="A20" s="222">
        <v>19</v>
      </c>
      <c r="B20" s="147" t="s">
        <v>731</v>
      </c>
    </row>
    <row r="21" spans="1:2" ht="15">
      <c r="A21" s="222">
        <v>20</v>
      </c>
      <c r="B21" s="147" t="s">
        <v>1030</v>
      </c>
    </row>
    <row r="22" spans="1:2" ht="15">
      <c r="A22" s="222">
        <v>21</v>
      </c>
      <c r="B22" s="147" t="s">
        <v>1031</v>
      </c>
    </row>
    <row r="23" spans="1:2" ht="15">
      <c r="A23" s="222">
        <v>22</v>
      </c>
      <c r="B23" s="147" t="s">
        <v>1032</v>
      </c>
    </row>
    <row r="24" spans="1:2" ht="15">
      <c r="A24" s="222">
        <v>23</v>
      </c>
      <c r="B24" s="147" t="s">
        <v>1034</v>
      </c>
    </row>
    <row r="25" spans="1:2" ht="15">
      <c r="A25" s="222">
        <v>24</v>
      </c>
      <c r="B25" s="147" t="s">
        <v>1035</v>
      </c>
    </row>
    <row r="26" spans="1:2" ht="15">
      <c r="A26" s="222">
        <v>25</v>
      </c>
      <c r="B26" s="147" t="s">
        <v>1036</v>
      </c>
    </row>
    <row r="27" spans="1:2" ht="15">
      <c r="A27" s="222">
        <v>26</v>
      </c>
      <c r="B27" s="147" t="s">
        <v>1038</v>
      </c>
    </row>
    <row r="28" spans="1:2" ht="15">
      <c r="A28" s="222">
        <v>27</v>
      </c>
      <c r="B28" s="147" t="s">
        <v>1039</v>
      </c>
    </row>
    <row r="29" spans="1:2" ht="15">
      <c r="A29" s="222">
        <v>28</v>
      </c>
      <c r="B29" s="147" t="s">
        <v>1040</v>
      </c>
    </row>
    <row r="30" spans="1:2" ht="15">
      <c r="A30" s="222">
        <v>29</v>
      </c>
      <c r="B30" s="147" t="s">
        <v>1041</v>
      </c>
    </row>
    <row r="31" spans="1:2" ht="15">
      <c r="A31" s="222">
        <v>30</v>
      </c>
      <c r="B31" s="147" t="s">
        <v>253</v>
      </c>
    </row>
    <row r="32" spans="1:2" ht="15">
      <c r="A32" s="222">
        <v>31</v>
      </c>
      <c r="B32" s="147" t="s">
        <v>1042</v>
      </c>
    </row>
    <row r="33" spans="1:2" ht="15">
      <c r="A33" s="222">
        <v>32</v>
      </c>
      <c r="B33" s="147" t="s">
        <v>1044</v>
      </c>
    </row>
    <row r="34" spans="1:2" ht="15">
      <c r="A34" s="222">
        <v>33</v>
      </c>
      <c r="B34" s="147" t="s">
        <v>1045</v>
      </c>
    </row>
    <row r="35" spans="1:2" ht="15">
      <c r="A35" s="222">
        <v>34</v>
      </c>
      <c r="B35" s="147" t="s">
        <v>1046</v>
      </c>
    </row>
    <row r="36" spans="1:2" ht="15">
      <c r="A36" s="222">
        <v>35</v>
      </c>
      <c r="B36" s="147" t="s">
        <v>254</v>
      </c>
    </row>
    <row r="37" spans="1:2" ht="15">
      <c r="A37" s="222">
        <v>36</v>
      </c>
      <c r="B37" s="147" t="s">
        <v>631</v>
      </c>
    </row>
    <row r="38" spans="1:2" ht="15">
      <c r="A38" s="222">
        <v>37</v>
      </c>
      <c r="B38" s="147" t="s">
        <v>632</v>
      </c>
    </row>
    <row r="39" spans="1:2" ht="15">
      <c r="A39" s="222">
        <v>38</v>
      </c>
      <c r="B39" s="147" t="s">
        <v>630</v>
      </c>
    </row>
    <row r="40" spans="1:2" ht="15">
      <c r="A40" s="222">
        <v>39</v>
      </c>
      <c r="B40" s="147" t="s">
        <v>255</v>
      </c>
    </row>
    <row r="41" spans="1:2" ht="15">
      <c r="A41" s="222">
        <v>40</v>
      </c>
      <c r="B41" s="147" t="s">
        <v>629</v>
      </c>
    </row>
    <row r="42" spans="1:2" ht="15">
      <c r="A42" s="222">
        <v>41</v>
      </c>
      <c r="B42" s="147" t="s">
        <v>628</v>
      </c>
    </row>
    <row r="43" spans="1:2" ht="15">
      <c r="A43" s="222">
        <v>42</v>
      </c>
      <c r="B43" s="147" t="s">
        <v>627</v>
      </c>
    </row>
    <row r="44" spans="1:2" ht="15">
      <c r="A44" s="222">
        <v>43</v>
      </c>
      <c r="B44" s="147" t="s">
        <v>626</v>
      </c>
    </row>
    <row r="45" spans="1:2" ht="15">
      <c r="A45" s="222">
        <v>44</v>
      </c>
      <c r="B45" s="147" t="s">
        <v>967</v>
      </c>
    </row>
    <row r="46" spans="1:2" ht="15">
      <c r="A46" s="222">
        <v>45</v>
      </c>
      <c r="B46" s="147" t="s">
        <v>625</v>
      </c>
    </row>
    <row r="47" spans="1:2" ht="15">
      <c r="A47" s="222">
        <v>46</v>
      </c>
      <c r="B47" s="147" t="s">
        <v>256</v>
      </c>
    </row>
  </sheetData>
  <sheetProtection/>
  <printOptions/>
  <pageMargins left="0.23" right="0.21" top="0.22" bottom="0.23" header="0.17" footer="0.11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94"/>
  <sheetViews>
    <sheetView zoomScale="80" zoomScaleNormal="80" zoomScalePageLayoutView="0" workbookViewId="0" topLeftCell="A1">
      <pane xSplit="2" ySplit="5" topLeftCell="C6" activePane="bottomRight" state="frozen"/>
      <selection pane="topLeft" activeCell="C92" sqref="C92"/>
      <selection pane="topRight" activeCell="C92" sqref="C92"/>
      <selection pane="bottomLeft" activeCell="C92" sqref="C92"/>
      <selection pane="bottomRight" activeCell="D24" sqref="D24"/>
    </sheetView>
  </sheetViews>
  <sheetFormatPr defaultColWidth="9.140625" defaultRowHeight="15"/>
  <cols>
    <col min="1" max="1" width="92.57421875" style="0" customWidth="1"/>
    <col min="3" max="5" width="16.421875" style="120" customWidth="1"/>
    <col min="6" max="8" width="16.00390625" style="120" customWidth="1"/>
    <col min="9" max="11" width="16.7109375" style="120" customWidth="1"/>
    <col min="12" max="12" width="14.7109375" style="120" customWidth="1"/>
    <col min="13" max="13" width="16.28125" style="0" customWidth="1"/>
    <col min="14" max="14" width="14.28125" style="0" customWidth="1"/>
  </cols>
  <sheetData>
    <row r="1" spans="1:12" ht="27" customHeight="1">
      <c r="A1" s="330" t="s">
        <v>766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5"/>
    </row>
    <row r="2" spans="1:12" ht="23.25" customHeight="1">
      <c r="A2" s="337" t="s">
        <v>116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5"/>
    </row>
    <row r="3" ht="18">
      <c r="A3" s="119"/>
    </row>
    <row r="4" ht="15">
      <c r="A4" t="s">
        <v>707</v>
      </c>
    </row>
    <row r="5" spans="1:14" ht="75">
      <c r="A5" s="2" t="s">
        <v>309</v>
      </c>
      <c r="B5" s="3" t="s">
        <v>258</v>
      </c>
      <c r="C5" s="121" t="s">
        <v>1019</v>
      </c>
      <c r="D5" s="121" t="s">
        <v>1018</v>
      </c>
      <c r="E5" s="121" t="s">
        <v>1029</v>
      </c>
      <c r="F5" s="121" t="s">
        <v>1020</v>
      </c>
      <c r="G5" s="121" t="s">
        <v>1021</v>
      </c>
      <c r="H5" s="121" t="s">
        <v>1022</v>
      </c>
      <c r="I5" s="121" t="s">
        <v>1023</v>
      </c>
      <c r="J5" s="121" t="s">
        <v>1024</v>
      </c>
      <c r="K5" s="121" t="s">
        <v>1025</v>
      </c>
      <c r="L5" s="122" t="s">
        <v>1026</v>
      </c>
      <c r="M5" s="122" t="s">
        <v>1027</v>
      </c>
      <c r="N5" s="122" t="s">
        <v>1028</v>
      </c>
    </row>
    <row r="6" spans="1:14" ht="15" customHeight="1">
      <c r="A6" s="31" t="s">
        <v>487</v>
      </c>
      <c r="B6" s="6" t="s">
        <v>488</v>
      </c>
      <c r="C6" s="123"/>
      <c r="D6" s="123"/>
      <c r="E6" s="123"/>
      <c r="F6" s="123"/>
      <c r="G6" s="123"/>
      <c r="H6" s="123"/>
      <c r="I6" s="123"/>
      <c r="J6" s="123"/>
      <c r="K6" s="123"/>
      <c r="L6" s="123">
        <f>C6+F6+I6</f>
        <v>0</v>
      </c>
      <c r="M6" s="123">
        <f>D6</f>
        <v>0</v>
      </c>
      <c r="N6" s="123">
        <f>E6</f>
        <v>0</v>
      </c>
    </row>
    <row r="7" spans="1:14" ht="15" customHeight="1">
      <c r="A7" s="5" t="s">
        <v>489</v>
      </c>
      <c r="B7" s="6" t="s">
        <v>490</v>
      </c>
      <c r="C7" s="123"/>
      <c r="D7" s="123"/>
      <c r="E7" s="123"/>
      <c r="F7" s="123"/>
      <c r="G7" s="123"/>
      <c r="H7" s="123"/>
      <c r="I7" s="123"/>
      <c r="J7" s="123"/>
      <c r="K7" s="123"/>
      <c r="L7" s="123">
        <f aca="true" t="shared" si="0" ref="L7:L70">C7+F7+I7</f>
        <v>0</v>
      </c>
      <c r="M7" s="123">
        <f aca="true" t="shared" si="1" ref="M7:M70">D7</f>
        <v>0</v>
      </c>
      <c r="N7" s="123">
        <f aca="true" t="shared" si="2" ref="N7:N70">E7</f>
        <v>0</v>
      </c>
    </row>
    <row r="8" spans="1:14" ht="15" customHeight="1">
      <c r="A8" s="5" t="s">
        <v>491</v>
      </c>
      <c r="B8" s="6" t="s">
        <v>492</v>
      </c>
      <c r="C8" s="123"/>
      <c r="D8" s="123"/>
      <c r="E8" s="123"/>
      <c r="F8" s="123"/>
      <c r="G8" s="123"/>
      <c r="H8" s="123"/>
      <c r="I8" s="123"/>
      <c r="J8" s="123"/>
      <c r="K8" s="123"/>
      <c r="L8" s="123">
        <f t="shared" si="0"/>
        <v>0</v>
      </c>
      <c r="M8" s="123">
        <f t="shared" si="1"/>
        <v>0</v>
      </c>
      <c r="N8" s="123">
        <f t="shared" si="2"/>
        <v>0</v>
      </c>
    </row>
    <row r="9" spans="1:14" ht="15" customHeight="1">
      <c r="A9" s="5" t="s">
        <v>493</v>
      </c>
      <c r="B9" s="6" t="s">
        <v>494</v>
      </c>
      <c r="C9" s="123"/>
      <c r="D9" s="123"/>
      <c r="E9" s="123"/>
      <c r="F9" s="123"/>
      <c r="G9" s="123"/>
      <c r="H9" s="123"/>
      <c r="I9" s="123"/>
      <c r="J9" s="123"/>
      <c r="K9" s="123"/>
      <c r="L9" s="123">
        <f t="shared" si="0"/>
        <v>0</v>
      </c>
      <c r="M9" s="123">
        <f t="shared" si="1"/>
        <v>0</v>
      </c>
      <c r="N9" s="123">
        <f t="shared" si="2"/>
        <v>0</v>
      </c>
    </row>
    <row r="10" spans="1:14" ht="15" customHeight="1">
      <c r="A10" s="5" t="s">
        <v>495</v>
      </c>
      <c r="B10" s="6" t="s">
        <v>496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>
        <f t="shared" si="0"/>
        <v>0</v>
      </c>
      <c r="M10" s="123">
        <f t="shared" si="1"/>
        <v>0</v>
      </c>
      <c r="N10" s="123">
        <f t="shared" si="2"/>
        <v>0</v>
      </c>
    </row>
    <row r="11" spans="1:14" ht="15" customHeight="1">
      <c r="A11" s="5" t="s">
        <v>497</v>
      </c>
      <c r="B11" s="6" t="s">
        <v>498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>
        <f t="shared" si="0"/>
        <v>0</v>
      </c>
      <c r="M11" s="123">
        <f t="shared" si="1"/>
        <v>0</v>
      </c>
      <c r="N11" s="123">
        <f t="shared" si="2"/>
        <v>0</v>
      </c>
    </row>
    <row r="12" spans="1:14" ht="15" customHeight="1">
      <c r="A12" s="7" t="s">
        <v>72</v>
      </c>
      <c r="B12" s="8" t="s">
        <v>499</v>
      </c>
      <c r="C12" s="118">
        <f>SUM(C6:C11)</f>
        <v>0</v>
      </c>
      <c r="D12" s="118">
        <f aca="true" t="shared" si="3" ref="D12:K12">SUM(D6:D11)</f>
        <v>0</v>
      </c>
      <c r="E12" s="118">
        <f t="shared" si="3"/>
        <v>0</v>
      </c>
      <c r="F12" s="118">
        <f t="shared" si="3"/>
        <v>0</v>
      </c>
      <c r="G12" s="118">
        <f t="shared" si="3"/>
        <v>0</v>
      </c>
      <c r="H12" s="118">
        <f t="shared" si="3"/>
        <v>0</v>
      </c>
      <c r="I12" s="118">
        <f t="shared" si="3"/>
        <v>0</v>
      </c>
      <c r="J12" s="118">
        <f t="shared" si="3"/>
        <v>0</v>
      </c>
      <c r="K12" s="118">
        <f t="shared" si="3"/>
        <v>0</v>
      </c>
      <c r="L12" s="123">
        <f t="shared" si="0"/>
        <v>0</v>
      </c>
      <c r="M12" s="123">
        <f t="shared" si="1"/>
        <v>0</v>
      </c>
      <c r="N12" s="123">
        <f t="shared" si="2"/>
        <v>0</v>
      </c>
    </row>
    <row r="13" spans="1:14" ht="15" customHeight="1">
      <c r="A13" s="5" t="s">
        <v>500</v>
      </c>
      <c r="B13" s="6" t="s">
        <v>501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>
        <f t="shared" si="0"/>
        <v>0</v>
      </c>
      <c r="M13" s="123">
        <f t="shared" si="1"/>
        <v>0</v>
      </c>
      <c r="N13" s="123">
        <f t="shared" si="2"/>
        <v>0</v>
      </c>
    </row>
    <row r="14" spans="1:14" ht="15" customHeight="1">
      <c r="A14" s="5" t="s">
        <v>502</v>
      </c>
      <c r="B14" s="6" t="s">
        <v>503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>
        <f t="shared" si="0"/>
        <v>0</v>
      </c>
      <c r="M14" s="123">
        <f t="shared" si="1"/>
        <v>0</v>
      </c>
      <c r="N14" s="123">
        <f t="shared" si="2"/>
        <v>0</v>
      </c>
    </row>
    <row r="15" spans="1:14" ht="15" customHeight="1">
      <c r="A15" s="5" t="s">
        <v>34</v>
      </c>
      <c r="B15" s="6" t="s">
        <v>504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>
        <f t="shared" si="0"/>
        <v>0</v>
      </c>
      <c r="M15" s="123">
        <f t="shared" si="1"/>
        <v>0</v>
      </c>
      <c r="N15" s="123">
        <f t="shared" si="2"/>
        <v>0</v>
      </c>
    </row>
    <row r="16" spans="1:14" ht="15" customHeight="1">
      <c r="A16" s="5" t="s">
        <v>35</v>
      </c>
      <c r="B16" s="6" t="s">
        <v>505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>
        <f t="shared" si="0"/>
        <v>0</v>
      </c>
      <c r="M16" s="123">
        <f t="shared" si="1"/>
        <v>0</v>
      </c>
      <c r="N16" s="123">
        <f t="shared" si="2"/>
        <v>0</v>
      </c>
    </row>
    <row r="17" spans="1:14" ht="15" customHeight="1">
      <c r="A17" s="5" t="s">
        <v>36</v>
      </c>
      <c r="B17" s="6" t="s">
        <v>506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>
        <f t="shared" si="0"/>
        <v>0</v>
      </c>
      <c r="M17" s="123">
        <f t="shared" si="1"/>
        <v>0</v>
      </c>
      <c r="N17" s="123">
        <f t="shared" si="2"/>
        <v>0</v>
      </c>
    </row>
    <row r="18" spans="1:14" ht="15" customHeight="1">
      <c r="A18" s="39" t="s">
        <v>73</v>
      </c>
      <c r="B18" s="50" t="s">
        <v>507</v>
      </c>
      <c r="C18" s="118">
        <f>SUM(C13:C17)+C12</f>
        <v>0</v>
      </c>
      <c r="D18" s="118">
        <f aca="true" t="shared" si="4" ref="D18:K18">SUM(D13:D17)+D12</f>
        <v>0</v>
      </c>
      <c r="E18" s="118">
        <f t="shared" si="4"/>
        <v>0</v>
      </c>
      <c r="F18" s="118">
        <f t="shared" si="4"/>
        <v>0</v>
      </c>
      <c r="G18" s="118">
        <f t="shared" si="4"/>
        <v>0</v>
      </c>
      <c r="H18" s="118">
        <f t="shared" si="4"/>
        <v>0</v>
      </c>
      <c r="I18" s="118">
        <f t="shared" si="4"/>
        <v>0</v>
      </c>
      <c r="J18" s="118">
        <f t="shared" si="4"/>
        <v>0</v>
      </c>
      <c r="K18" s="118">
        <f t="shared" si="4"/>
        <v>0</v>
      </c>
      <c r="L18" s="123">
        <f t="shared" si="0"/>
        <v>0</v>
      </c>
      <c r="M18" s="123">
        <f t="shared" si="1"/>
        <v>0</v>
      </c>
      <c r="N18" s="123">
        <f t="shared" si="2"/>
        <v>0</v>
      </c>
    </row>
    <row r="19" spans="1:14" ht="15" customHeight="1">
      <c r="A19" s="5" t="s">
        <v>508</v>
      </c>
      <c r="B19" s="6" t="s">
        <v>509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>
        <f t="shared" si="0"/>
        <v>0</v>
      </c>
      <c r="M19" s="123">
        <f t="shared" si="1"/>
        <v>0</v>
      </c>
      <c r="N19" s="123">
        <f t="shared" si="2"/>
        <v>0</v>
      </c>
    </row>
    <row r="20" spans="1:14" ht="15" customHeight="1">
      <c r="A20" s="5" t="s">
        <v>510</v>
      </c>
      <c r="B20" s="6" t="s">
        <v>511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>
        <f t="shared" si="0"/>
        <v>0</v>
      </c>
      <c r="M20" s="123">
        <f t="shared" si="1"/>
        <v>0</v>
      </c>
      <c r="N20" s="123">
        <f t="shared" si="2"/>
        <v>0</v>
      </c>
    </row>
    <row r="21" spans="1:14" ht="15" customHeight="1">
      <c r="A21" s="5" t="s">
        <v>37</v>
      </c>
      <c r="B21" s="6" t="s">
        <v>512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>
        <f t="shared" si="0"/>
        <v>0</v>
      </c>
      <c r="M21" s="123">
        <f t="shared" si="1"/>
        <v>0</v>
      </c>
      <c r="N21" s="123">
        <f t="shared" si="2"/>
        <v>0</v>
      </c>
    </row>
    <row r="22" spans="1:14" ht="15" customHeight="1">
      <c r="A22" s="5" t="s">
        <v>38</v>
      </c>
      <c r="B22" s="6" t="s">
        <v>513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>
        <f t="shared" si="0"/>
        <v>0</v>
      </c>
      <c r="M22" s="123">
        <f t="shared" si="1"/>
        <v>0</v>
      </c>
      <c r="N22" s="123">
        <f t="shared" si="2"/>
        <v>0</v>
      </c>
    </row>
    <row r="23" spans="1:14" ht="15" customHeight="1">
      <c r="A23" s="5" t="s">
        <v>39</v>
      </c>
      <c r="B23" s="6" t="s">
        <v>514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>
        <f t="shared" si="0"/>
        <v>0</v>
      </c>
      <c r="M23" s="123">
        <f t="shared" si="1"/>
        <v>0</v>
      </c>
      <c r="N23" s="123">
        <f t="shared" si="2"/>
        <v>0</v>
      </c>
    </row>
    <row r="24" spans="1:14" ht="15" customHeight="1">
      <c r="A24" s="39" t="s">
        <v>74</v>
      </c>
      <c r="B24" s="50" t="s">
        <v>515</v>
      </c>
      <c r="C24" s="118">
        <f>SUM(C19:C23)</f>
        <v>0</v>
      </c>
      <c r="D24" s="118">
        <f aca="true" t="shared" si="5" ref="D24:K24">SUM(D19:D23)</f>
        <v>0</v>
      </c>
      <c r="E24" s="118">
        <f t="shared" si="5"/>
        <v>0</v>
      </c>
      <c r="F24" s="118">
        <f t="shared" si="5"/>
        <v>0</v>
      </c>
      <c r="G24" s="118">
        <f t="shared" si="5"/>
        <v>0</v>
      </c>
      <c r="H24" s="118">
        <f t="shared" si="5"/>
        <v>0</v>
      </c>
      <c r="I24" s="118">
        <f t="shared" si="5"/>
        <v>0</v>
      </c>
      <c r="J24" s="118">
        <f t="shared" si="5"/>
        <v>0</v>
      </c>
      <c r="K24" s="118">
        <f t="shared" si="5"/>
        <v>0</v>
      </c>
      <c r="L24" s="123">
        <f t="shared" si="0"/>
        <v>0</v>
      </c>
      <c r="M24" s="123">
        <f t="shared" si="1"/>
        <v>0</v>
      </c>
      <c r="N24" s="123">
        <f t="shared" si="2"/>
        <v>0</v>
      </c>
    </row>
    <row r="25" spans="1:14" ht="15" customHeight="1">
      <c r="A25" s="5" t="s">
        <v>40</v>
      </c>
      <c r="B25" s="6" t="s">
        <v>516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>
        <f t="shared" si="0"/>
        <v>0</v>
      </c>
      <c r="M25" s="123">
        <f t="shared" si="1"/>
        <v>0</v>
      </c>
      <c r="N25" s="123">
        <f t="shared" si="2"/>
        <v>0</v>
      </c>
    </row>
    <row r="26" spans="1:14" ht="15" customHeight="1">
      <c r="A26" s="5" t="s">
        <v>41</v>
      </c>
      <c r="B26" s="6" t="s">
        <v>517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>
        <f t="shared" si="0"/>
        <v>0</v>
      </c>
      <c r="M26" s="123">
        <f t="shared" si="1"/>
        <v>0</v>
      </c>
      <c r="N26" s="123">
        <f t="shared" si="2"/>
        <v>0</v>
      </c>
    </row>
    <row r="27" spans="1:14" ht="15" customHeight="1">
      <c r="A27" s="7" t="s">
        <v>75</v>
      </c>
      <c r="B27" s="8" t="s">
        <v>518</v>
      </c>
      <c r="C27" s="118">
        <f>SUM(C25:C26)</f>
        <v>0</v>
      </c>
      <c r="D27" s="118">
        <f aca="true" t="shared" si="6" ref="D27:K27">SUM(D25:D26)</f>
        <v>0</v>
      </c>
      <c r="E27" s="118">
        <f t="shared" si="6"/>
        <v>0</v>
      </c>
      <c r="F27" s="118">
        <f t="shared" si="6"/>
        <v>0</v>
      </c>
      <c r="G27" s="118">
        <f t="shared" si="6"/>
        <v>0</v>
      </c>
      <c r="H27" s="118">
        <f t="shared" si="6"/>
        <v>0</v>
      </c>
      <c r="I27" s="118">
        <f t="shared" si="6"/>
        <v>0</v>
      </c>
      <c r="J27" s="118">
        <f t="shared" si="6"/>
        <v>0</v>
      </c>
      <c r="K27" s="118">
        <f t="shared" si="6"/>
        <v>0</v>
      </c>
      <c r="L27" s="123">
        <f t="shared" si="0"/>
        <v>0</v>
      </c>
      <c r="M27" s="123">
        <f t="shared" si="1"/>
        <v>0</v>
      </c>
      <c r="N27" s="123">
        <f t="shared" si="2"/>
        <v>0</v>
      </c>
    </row>
    <row r="28" spans="1:14" ht="15" customHeight="1">
      <c r="A28" s="5" t="s">
        <v>42</v>
      </c>
      <c r="B28" s="6" t="s">
        <v>519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>
        <f t="shared" si="0"/>
        <v>0</v>
      </c>
      <c r="M28" s="123">
        <f t="shared" si="1"/>
        <v>0</v>
      </c>
      <c r="N28" s="123">
        <f t="shared" si="2"/>
        <v>0</v>
      </c>
    </row>
    <row r="29" spans="1:14" ht="15" customHeight="1">
      <c r="A29" s="5" t="s">
        <v>43</v>
      </c>
      <c r="B29" s="6" t="s">
        <v>520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>
        <f t="shared" si="0"/>
        <v>0</v>
      </c>
      <c r="M29" s="123">
        <f t="shared" si="1"/>
        <v>0</v>
      </c>
      <c r="N29" s="123">
        <f t="shared" si="2"/>
        <v>0</v>
      </c>
    </row>
    <row r="30" spans="1:14" ht="15" customHeight="1">
      <c r="A30" s="5" t="s">
        <v>44</v>
      </c>
      <c r="B30" s="6" t="s">
        <v>521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>
        <f t="shared" si="0"/>
        <v>0</v>
      </c>
      <c r="M30" s="123">
        <f t="shared" si="1"/>
        <v>0</v>
      </c>
      <c r="N30" s="123">
        <f t="shared" si="2"/>
        <v>0</v>
      </c>
    </row>
    <row r="31" spans="1:14" ht="15" customHeight="1">
      <c r="A31" s="5" t="s">
        <v>45</v>
      </c>
      <c r="B31" s="6" t="s">
        <v>522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>
        <f t="shared" si="0"/>
        <v>0</v>
      </c>
      <c r="M31" s="123">
        <f t="shared" si="1"/>
        <v>0</v>
      </c>
      <c r="N31" s="123">
        <f t="shared" si="2"/>
        <v>0</v>
      </c>
    </row>
    <row r="32" spans="1:14" ht="15" customHeight="1">
      <c r="A32" s="5" t="s">
        <v>46</v>
      </c>
      <c r="B32" s="6" t="s">
        <v>525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>
        <f t="shared" si="0"/>
        <v>0</v>
      </c>
      <c r="M32" s="123">
        <f t="shared" si="1"/>
        <v>0</v>
      </c>
      <c r="N32" s="123">
        <f t="shared" si="2"/>
        <v>0</v>
      </c>
    </row>
    <row r="33" spans="1:14" ht="15" customHeight="1">
      <c r="A33" s="5" t="s">
        <v>526</v>
      </c>
      <c r="B33" s="6" t="s">
        <v>527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>
        <f t="shared" si="0"/>
        <v>0</v>
      </c>
      <c r="M33" s="123">
        <f t="shared" si="1"/>
        <v>0</v>
      </c>
      <c r="N33" s="123">
        <f t="shared" si="2"/>
        <v>0</v>
      </c>
    </row>
    <row r="34" spans="1:14" ht="15" customHeight="1">
      <c r="A34" s="5" t="s">
        <v>47</v>
      </c>
      <c r="B34" s="6" t="s">
        <v>528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>
        <f t="shared" si="0"/>
        <v>0</v>
      </c>
      <c r="M34" s="123">
        <f t="shared" si="1"/>
        <v>0</v>
      </c>
      <c r="N34" s="123">
        <f t="shared" si="2"/>
        <v>0</v>
      </c>
    </row>
    <row r="35" spans="1:14" ht="15" customHeight="1">
      <c r="A35" s="5" t="s">
        <v>48</v>
      </c>
      <c r="B35" s="6" t="s">
        <v>532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>
        <f t="shared" si="0"/>
        <v>0</v>
      </c>
      <c r="M35" s="123">
        <f t="shared" si="1"/>
        <v>0</v>
      </c>
      <c r="N35" s="123">
        <f t="shared" si="2"/>
        <v>0</v>
      </c>
    </row>
    <row r="36" spans="1:14" ht="15" customHeight="1">
      <c r="A36" s="7" t="s">
        <v>76</v>
      </c>
      <c r="B36" s="8" t="s">
        <v>535</v>
      </c>
      <c r="C36" s="118">
        <f>SUM(C28:C35)</f>
        <v>0</v>
      </c>
      <c r="D36" s="118">
        <f aca="true" t="shared" si="7" ref="D36:K36">SUM(D28:D35)</f>
        <v>0</v>
      </c>
      <c r="E36" s="118">
        <f t="shared" si="7"/>
        <v>0</v>
      </c>
      <c r="F36" s="118">
        <f t="shared" si="7"/>
        <v>0</v>
      </c>
      <c r="G36" s="118">
        <f t="shared" si="7"/>
        <v>0</v>
      </c>
      <c r="H36" s="118">
        <f t="shared" si="7"/>
        <v>0</v>
      </c>
      <c r="I36" s="118">
        <f t="shared" si="7"/>
        <v>0</v>
      </c>
      <c r="J36" s="118">
        <f t="shared" si="7"/>
        <v>0</v>
      </c>
      <c r="K36" s="118">
        <f t="shared" si="7"/>
        <v>0</v>
      </c>
      <c r="L36" s="123">
        <f t="shared" si="0"/>
        <v>0</v>
      </c>
      <c r="M36" s="123">
        <f t="shared" si="1"/>
        <v>0</v>
      </c>
      <c r="N36" s="123">
        <f t="shared" si="2"/>
        <v>0</v>
      </c>
    </row>
    <row r="37" spans="1:14" ht="15" customHeight="1">
      <c r="A37" s="5" t="s">
        <v>49</v>
      </c>
      <c r="B37" s="6" t="s">
        <v>536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>
        <f t="shared" si="0"/>
        <v>0</v>
      </c>
      <c r="M37" s="123">
        <f t="shared" si="1"/>
        <v>0</v>
      </c>
      <c r="N37" s="123">
        <f t="shared" si="2"/>
        <v>0</v>
      </c>
    </row>
    <row r="38" spans="1:14" ht="15" customHeight="1">
      <c r="A38" s="39" t="s">
        <v>77</v>
      </c>
      <c r="B38" s="50" t="s">
        <v>537</v>
      </c>
      <c r="C38" s="118">
        <f>C37+C36+C27</f>
        <v>0</v>
      </c>
      <c r="D38" s="118">
        <f aca="true" t="shared" si="8" ref="D38:K38">D37+D36+D27</f>
        <v>0</v>
      </c>
      <c r="E38" s="118">
        <f t="shared" si="8"/>
        <v>0</v>
      </c>
      <c r="F38" s="118">
        <f t="shared" si="8"/>
        <v>0</v>
      </c>
      <c r="G38" s="118">
        <f t="shared" si="8"/>
        <v>0</v>
      </c>
      <c r="H38" s="118">
        <f t="shared" si="8"/>
        <v>0</v>
      </c>
      <c r="I38" s="118">
        <f t="shared" si="8"/>
        <v>0</v>
      </c>
      <c r="J38" s="118">
        <f t="shared" si="8"/>
        <v>0</v>
      </c>
      <c r="K38" s="118">
        <f t="shared" si="8"/>
        <v>0</v>
      </c>
      <c r="L38" s="123">
        <f t="shared" si="0"/>
        <v>0</v>
      </c>
      <c r="M38" s="123">
        <f t="shared" si="1"/>
        <v>0</v>
      </c>
      <c r="N38" s="123">
        <f t="shared" si="2"/>
        <v>0</v>
      </c>
    </row>
    <row r="39" spans="1:14" ht="15" customHeight="1">
      <c r="A39" s="13" t="s">
        <v>538</v>
      </c>
      <c r="B39" s="6" t="s">
        <v>539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>
        <f t="shared" si="0"/>
        <v>0</v>
      </c>
      <c r="M39" s="123">
        <f t="shared" si="1"/>
        <v>0</v>
      </c>
      <c r="N39" s="123">
        <f t="shared" si="2"/>
        <v>0</v>
      </c>
    </row>
    <row r="40" spans="1:14" ht="15" customHeight="1">
      <c r="A40" s="13" t="s">
        <v>50</v>
      </c>
      <c r="B40" s="6" t="s">
        <v>540</v>
      </c>
      <c r="C40" s="123">
        <v>1500</v>
      </c>
      <c r="D40" s="123">
        <v>1500</v>
      </c>
      <c r="E40" s="123">
        <v>1766</v>
      </c>
      <c r="F40" s="123"/>
      <c r="G40" s="123"/>
      <c r="H40" s="123"/>
      <c r="I40" s="123"/>
      <c r="J40" s="123"/>
      <c r="K40" s="123"/>
      <c r="L40" s="123">
        <f t="shared" si="0"/>
        <v>1500</v>
      </c>
      <c r="M40" s="123">
        <f t="shared" si="1"/>
        <v>1500</v>
      </c>
      <c r="N40" s="123">
        <f t="shared" si="2"/>
        <v>1766</v>
      </c>
    </row>
    <row r="41" spans="1:14" ht="15" customHeight="1">
      <c r="A41" s="13" t="s">
        <v>51</v>
      </c>
      <c r="B41" s="6" t="s">
        <v>541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>
        <f t="shared" si="0"/>
        <v>0</v>
      </c>
      <c r="M41" s="123">
        <f t="shared" si="1"/>
        <v>0</v>
      </c>
      <c r="N41" s="123">
        <f t="shared" si="2"/>
        <v>0</v>
      </c>
    </row>
    <row r="42" spans="1:14" ht="15" customHeight="1">
      <c r="A42" s="13" t="s">
        <v>52</v>
      </c>
      <c r="B42" s="6" t="s">
        <v>542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>
        <f t="shared" si="0"/>
        <v>0</v>
      </c>
      <c r="M42" s="123">
        <f t="shared" si="1"/>
        <v>0</v>
      </c>
      <c r="N42" s="123">
        <f t="shared" si="2"/>
        <v>0</v>
      </c>
    </row>
    <row r="43" spans="1:14" ht="15" customHeight="1">
      <c r="A43" s="13" t="s">
        <v>543</v>
      </c>
      <c r="B43" s="6" t="s">
        <v>544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>
        <f t="shared" si="0"/>
        <v>0</v>
      </c>
      <c r="M43" s="123">
        <f t="shared" si="1"/>
        <v>0</v>
      </c>
      <c r="N43" s="123">
        <f t="shared" si="2"/>
        <v>0</v>
      </c>
    </row>
    <row r="44" spans="1:14" ht="15" customHeight="1">
      <c r="A44" s="13" t="s">
        <v>545</v>
      </c>
      <c r="B44" s="6" t="s">
        <v>546</v>
      </c>
      <c r="C44" s="123"/>
      <c r="D44" s="123"/>
      <c r="E44" s="123">
        <v>553</v>
      </c>
      <c r="F44" s="123"/>
      <c r="G44" s="123"/>
      <c r="H44" s="123"/>
      <c r="I44" s="123"/>
      <c r="J44" s="123"/>
      <c r="K44" s="123"/>
      <c r="L44" s="123">
        <f t="shared" si="0"/>
        <v>0</v>
      </c>
      <c r="M44" s="123">
        <f t="shared" si="1"/>
        <v>0</v>
      </c>
      <c r="N44" s="123">
        <f t="shared" si="2"/>
        <v>553</v>
      </c>
    </row>
    <row r="45" spans="1:14" ht="15" customHeight="1">
      <c r="A45" s="13" t="s">
        <v>547</v>
      </c>
      <c r="B45" s="6" t="s">
        <v>548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>
        <f t="shared" si="0"/>
        <v>0</v>
      </c>
      <c r="M45" s="123">
        <f t="shared" si="1"/>
        <v>0</v>
      </c>
      <c r="N45" s="123">
        <f t="shared" si="2"/>
        <v>0</v>
      </c>
    </row>
    <row r="46" spans="1:14" ht="15" customHeight="1">
      <c r="A46" s="13" t="s">
        <v>53</v>
      </c>
      <c r="B46" s="6" t="s">
        <v>549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>
        <f t="shared" si="0"/>
        <v>0</v>
      </c>
      <c r="M46" s="123">
        <f t="shared" si="1"/>
        <v>0</v>
      </c>
      <c r="N46" s="123">
        <f t="shared" si="2"/>
        <v>0</v>
      </c>
    </row>
    <row r="47" spans="1:14" ht="15" customHeight="1">
      <c r="A47" s="13" t="s">
        <v>54</v>
      </c>
      <c r="B47" s="6" t="s">
        <v>550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>
        <f t="shared" si="0"/>
        <v>0</v>
      </c>
      <c r="M47" s="123">
        <f t="shared" si="1"/>
        <v>0</v>
      </c>
      <c r="N47" s="123">
        <f t="shared" si="2"/>
        <v>0</v>
      </c>
    </row>
    <row r="48" spans="1:14" ht="15" customHeight="1">
      <c r="A48" s="13" t="s">
        <v>55</v>
      </c>
      <c r="B48" s="6" t="s">
        <v>551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>
        <f t="shared" si="0"/>
        <v>0</v>
      </c>
      <c r="M48" s="123">
        <f t="shared" si="1"/>
        <v>0</v>
      </c>
      <c r="N48" s="123">
        <f t="shared" si="2"/>
        <v>0</v>
      </c>
    </row>
    <row r="49" spans="1:14" ht="15" customHeight="1">
      <c r="A49" s="49" t="s">
        <v>78</v>
      </c>
      <c r="B49" s="50" t="s">
        <v>552</v>
      </c>
      <c r="C49" s="118">
        <f aca="true" t="shared" si="9" ref="C49:K49">SUM(C39:C48)</f>
        <v>1500</v>
      </c>
      <c r="D49" s="118">
        <f t="shared" si="9"/>
        <v>1500</v>
      </c>
      <c r="E49" s="118">
        <f t="shared" si="9"/>
        <v>2319</v>
      </c>
      <c r="F49" s="118">
        <f t="shared" si="9"/>
        <v>0</v>
      </c>
      <c r="G49" s="118">
        <f t="shared" si="9"/>
        <v>0</v>
      </c>
      <c r="H49" s="118">
        <f t="shared" si="9"/>
        <v>0</v>
      </c>
      <c r="I49" s="118">
        <f t="shared" si="9"/>
        <v>0</v>
      </c>
      <c r="J49" s="118">
        <f t="shared" si="9"/>
        <v>0</v>
      </c>
      <c r="K49" s="118">
        <f t="shared" si="9"/>
        <v>0</v>
      </c>
      <c r="L49" s="123">
        <f t="shared" si="0"/>
        <v>1500</v>
      </c>
      <c r="M49" s="123">
        <f t="shared" si="1"/>
        <v>1500</v>
      </c>
      <c r="N49" s="123">
        <f t="shared" si="2"/>
        <v>2319</v>
      </c>
    </row>
    <row r="50" spans="1:14" ht="15" customHeight="1">
      <c r="A50" s="13" t="s">
        <v>56</v>
      </c>
      <c r="B50" s="6" t="s">
        <v>553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>
        <f t="shared" si="0"/>
        <v>0</v>
      </c>
      <c r="M50" s="123">
        <f t="shared" si="1"/>
        <v>0</v>
      </c>
      <c r="N50" s="123">
        <f t="shared" si="2"/>
        <v>0</v>
      </c>
    </row>
    <row r="51" spans="1:14" ht="15" customHeight="1">
      <c r="A51" s="13" t="s">
        <v>57</v>
      </c>
      <c r="B51" s="6" t="s">
        <v>554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>
        <f t="shared" si="0"/>
        <v>0</v>
      </c>
      <c r="M51" s="123">
        <f t="shared" si="1"/>
        <v>0</v>
      </c>
      <c r="N51" s="123">
        <f t="shared" si="2"/>
        <v>0</v>
      </c>
    </row>
    <row r="52" spans="1:14" ht="15" customHeight="1">
      <c r="A52" s="13" t="s">
        <v>555</v>
      </c>
      <c r="B52" s="6" t="s">
        <v>556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>
        <f t="shared" si="0"/>
        <v>0</v>
      </c>
      <c r="M52" s="123">
        <f t="shared" si="1"/>
        <v>0</v>
      </c>
      <c r="N52" s="123">
        <f t="shared" si="2"/>
        <v>0</v>
      </c>
    </row>
    <row r="53" spans="1:14" ht="15" customHeight="1">
      <c r="A53" s="13" t="s">
        <v>58</v>
      </c>
      <c r="B53" s="6" t="s">
        <v>557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>
        <f t="shared" si="0"/>
        <v>0</v>
      </c>
      <c r="M53" s="123">
        <f t="shared" si="1"/>
        <v>0</v>
      </c>
      <c r="N53" s="123">
        <f t="shared" si="2"/>
        <v>0</v>
      </c>
    </row>
    <row r="54" spans="1:14" ht="15" customHeight="1">
      <c r="A54" s="13" t="s">
        <v>558</v>
      </c>
      <c r="B54" s="6" t="s">
        <v>559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>
        <f t="shared" si="0"/>
        <v>0</v>
      </c>
      <c r="M54" s="123">
        <f t="shared" si="1"/>
        <v>0</v>
      </c>
      <c r="N54" s="123">
        <f t="shared" si="2"/>
        <v>0</v>
      </c>
    </row>
    <row r="55" spans="1:14" ht="15" customHeight="1">
      <c r="A55" s="39" t="s">
        <v>79</v>
      </c>
      <c r="B55" s="50" t="s">
        <v>560</v>
      </c>
      <c r="C55" s="118">
        <f>SUM(C50:C54)</f>
        <v>0</v>
      </c>
      <c r="D55" s="118">
        <f aca="true" t="shared" si="10" ref="D55:K55">SUM(D50:D54)</f>
        <v>0</v>
      </c>
      <c r="E55" s="118">
        <f t="shared" si="10"/>
        <v>0</v>
      </c>
      <c r="F55" s="118">
        <f t="shared" si="10"/>
        <v>0</v>
      </c>
      <c r="G55" s="118">
        <f t="shared" si="10"/>
        <v>0</v>
      </c>
      <c r="H55" s="118">
        <f t="shared" si="10"/>
        <v>0</v>
      </c>
      <c r="I55" s="118">
        <f t="shared" si="10"/>
        <v>0</v>
      </c>
      <c r="J55" s="118">
        <f t="shared" si="10"/>
        <v>0</v>
      </c>
      <c r="K55" s="118">
        <f t="shared" si="10"/>
        <v>0</v>
      </c>
      <c r="L55" s="123">
        <f t="shared" si="0"/>
        <v>0</v>
      </c>
      <c r="M55" s="123">
        <f t="shared" si="1"/>
        <v>0</v>
      </c>
      <c r="N55" s="123">
        <f t="shared" si="2"/>
        <v>0</v>
      </c>
    </row>
    <row r="56" spans="1:14" ht="15" customHeight="1">
      <c r="A56" s="13" t="s">
        <v>561</v>
      </c>
      <c r="B56" s="6" t="s">
        <v>562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>
        <f t="shared" si="0"/>
        <v>0</v>
      </c>
      <c r="M56" s="123">
        <f t="shared" si="1"/>
        <v>0</v>
      </c>
      <c r="N56" s="123">
        <f t="shared" si="2"/>
        <v>0</v>
      </c>
    </row>
    <row r="57" spans="1:14" ht="15" customHeight="1">
      <c r="A57" s="5" t="s">
        <v>59</v>
      </c>
      <c r="B57" s="6" t="s">
        <v>563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>
        <f t="shared" si="0"/>
        <v>0</v>
      </c>
      <c r="M57" s="123">
        <f t="shared" si="1"/>
        <v>0</v>
      </c>
      <c r="N57" s="123">
        <f t="shared" si="2"/>
        <v>0</v>
      </c>
    </row>
    <row r="58" spans="1:14" ht="15" customHeight="1">
      <c r="A58" s="13" t="s">
        <v>60</v>
      </c>
      <c r="B58" s="6" t="s">
        <v>564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>
        <f t="shared" si="0"/>
        <v>0</v>
      </c>
      <c r="M58" s="123">
        <f t="shared" si="1"/>
        <v>0</v>
      </c>
      <c r="N58" s="123">
        <f t="shared" si="2"/>
        <v>0</v>
      </c>
    </row>
    <row r="59" spans="1:14" ht="15" customHeight="1">
      <c r="A59" s="39" t="s">
        <v>80</v>
      </c>
      <c r="B59" s="50" t="s">
        <v>565</v>
      </c>
      <c r="C59" s="118">
        <f>SUM(C57:C58)</f>
        <v>0</v>
      </c>
      <c r="D59" s="118">
        <f aca="true" t="shared" si="11" ref="D59:K59">SUM(D57:D58)</f>
        <v>0</v>
      </c>
      <c r="E59" s="118">
        <f t="shared" si="11"/>
        <v>0</v>
      </c>
      <c r="F59" s="118">
        <f t="shared" si="11"/>
        <v>0</v>
      </c>
      <c r="G59" s="118">
        <f t="shared" si="11"/>
        <v>0</v>
      </c>
      <c r="H59" s="118">
        <f t="shared" si="11"/>
        <v>0</v>
      </c>
      <c r="I59" s="118">
        <f t="shared" si="11"/>
        <v>0</v>
      </c>
      <c r="J59" s="118">
        <f t="shared" si="11"/>
        <v>0</v>
      </c>
      <c r="K59" s="118">
        <f t="shared" si="11"/>
        <v>0</v>
      </c>
      <c r="L59" s="123">
        <f t="shared" si="0"/>
        <v>0</v>
      </c>
      <c r="M59" s="123">
        <f t="shared" si="1"/>
        <v>0</v>
      </c>
      <c r="N59" s="123">
        <f t="shared" si="2"/>
        <v>0</v>
      </c>
    </row>
    <row r="60" spans="1:14" ht="15" customHeight="1">
      <c r="A60" s="13" t="s">
        <v>566</v>
      </c>
      <c r="B60" s="6" t="s">
        <v>567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>
        <f t="shared" si="0"/>
        <v>0</v>
      </c>
      <c r="M60" s="123">
        <f t="shared" si="1"/>
        <v>0</v>
      </c>
      <c r="N60" s="123">
        <f t="shared" si="2"/>
        <v>0</v>
      </c>
    </row>
    <row r="61" spans="1:14" ht="15" customHeight="1">
      <c r="A61" s="5" t="s">
        <v>61</v>
      </c>
      <c r="B61" s="6" t="s">
        <v>568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>
        <f t="shared" si="0"/>
        <v>0</v>
      </c>
      <c r="M61" s="123">
        <f t="shared" si="1"/>
        <v>0</v>
      </c>
      <c r="N61" s="123">
        <f t="shared" si="2"/>
        <v>0</v>
      </c>
    </row>
    <row r="62" spans="1:14" ht="15" customHeight="1">
      <c r="A62" s="13" t="s">
        <v>62</v>
      </c>
      <c r="B62" s="6" t="s">
        <v>569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>
        <f t="shared" si="0"/>
        <v>0</v>
      </c>
      <c r="M62" s="123">
        <f t="shared" si="1"/>
        <v>0</v>
      </c>
      <c r="N62" s="123">
        <f t="shared" si="2"/>
        <v>0</v>
      </c>
    </row>
    <row r="63" spans="1:14" ht="15" customHeight="1">
      <c r="A63" s="39" t="s">
        <v>82</v>
      </c>
      <c r="B63" s="50" t="s">
        <v>577</v>
      </c>
      <c r="C63" s="118">
        <f aca="true" t="shared" si="12" ref="C63:K63">SUM(C60:C62)</f>
        <v>0</v>
      </c>
      <c r="D63" s="118">
        <f t="shared" si="12"/>
        <v>0</v>
      </c>
      <c r="E63" s="118">
        <f t="shared" si="12"/>
        <v>0</v>
      </c>
      <c r="F63" s="118">
        <f t="shared" si="12"/>
        <v>0</v>
      </c>
      <c r="G63" s="118">
        <f t="shared" si="12"/>
        <v>0</v>
      </c>
      <c r="H63" s="118">
        <f t="shared" si="12"/>
        <v>0</v>
      </c>
      <c r="I63" s="118">
        <f t="shared" si="12"/>
        <v>0</v>
      </c>
      <c r="J63" s="118">
        <f t="shared" si="12"/>
        <v>0</v>
      </c>
      <c r="K63" s="118">
        <f t="shared" si="12"/>
        <v>0</v>
      </c>
      <c r="L63" s="123">
        <f t="shared" si="0"/>
        <v>0</v>
      </c>
      <c r="M63" s="123">
        <f t="shared" si="1"/>
        <v>0</v>
      </c>
      <c r="N63" s="123">
        <f t="shared" si="2"/>
        <v>0</v>
      </c>
    </row>
    <row r="64" spans="1:14" ht="15.75">
      <c r="A64" s="47" t="s">
        <v>81</v>
      </c>
      <c r="B64" s="35" t="s">
        <v>578</v>
      </c>
      <c r="C64" s="118">
        <f aca="true" t="shared" si="13" ref="C64:K64">C63+C59+C55+C49+C38+C24+C18</f>
        <v>1500</v>
      </c>
      <c r="D64" s="118">
        <f t="shared" si="13"/>
        <v>1500</v>
      </c>
      <c r="E64" s="118">
        <f t="shared" si="13"/>
        <v>2319</v>
      </c>
      <c r="F64" s="118">
        <f t="shared" si="13"/>
        <v>0</v>
      </c>
      <c r="G64" s="118">
        <f t="shared" si="13"/>
        <v>0</v>
      </c>
      <c r="H64" s="118">
        <f t="shared" si="13"/>
        <v>0</v>
      </c>
      <c r="I64" s="118">
        <f t="shared" si="13"/>
        <v>0</v>
      </c>
      <c r="J64" s="118">
        <f t="shared" si="13"/>
        <v>0</v>
      </c>
      <c r="K64" s="118">
        <f t="shared" si="13"/>
        <v>0</v>
      </c>
      <c r="L64" s="123">
        <f t="shared" si="0"/>
        <v>1500</v>
      </c>
      <c r="M64" s="123">
        <f t="shared" si="1"/>
        <v>1500</v>
      </c>
      <c r="N64" s="123">
        <f t="shared" si="2"/>
        <v>2319</v>
      </c>
    </row>
    <row r="65" spans="1:14" ht="15.75">
      <c r="A65" s="124" t="s">
        <v>194</v>
      </c>
      <c r="B65" s="61"/>
      <c r="C65" s="123">
        <f>C18+C38+C49+C59-'3.kiadások Faluház '!C74</f>
        <v>-25950</v>
      </c>
      <c r="D65" s="123"/>
      <c r="E65" s="123"/>
      <c r="F65" s="123">
        <f>F18+F38+F49+F59-'3.kiadások Faluház '!F74</f>
        <v>0</v>
      </c>
      <c r="G65" s="123"/>
      <c r="H65" s="123"/>
      <c r="I65" s="123">
        <f>I18+I38+I49+I59-'3.kiadások Faluház '!I74</f>
        <v>0</v>
      </c>
      <c r="J65" s="123"/>
      <c r="K65" s="123"/>
      <c r="L65" s="123">
        <f t="shared" si="0"/>
        <v>-25950</v>
      </c>
      <c r="M65" s="123">
        <f t="shared" si="1"/>
        <v>0</v>
      </c>
      <c r="N65" s="123">
        <f t="shared" si="2"/>
        <v>0</v>
      </c>
    </row>
    <row r="66" spans="1:14" ht="15.75">
      <c r="A66" s="124" t="s">
        <v>195</v>
      </c>
      <c r="B66" s="61"/>
      <c r="C66" s="123">
        <f>C24+C55+C63-'3.kiadások Faluház '!C97</f>
        <v>-9608</v>
      </c>
      <c r="D66" s="123"/>
      <c r="E66" s="123"/>
      <c r="F66" s="123">
        <f>F24+F55+F63-'3.kiadások Faluház '!F97</f>
        <v>0</v>
      </c>
      <c r="G66" s="123"/>
      <c r="H66" s="123"/>
      <c r="I66" s="123">
        <f>I24+I55+I63-'3.kiadások Faluház '!I97</f>
        <v>0</v>
      </c>
      <c r="J66" s="123"/>
      <c r="K66" s="123"/>
      <c r="L66" s="123">
        <f t="shared" si="0"/>
        <v>-9608</v>
      </c>
      <c r="M66" s="123">
        <f t="shared" si="1"/>
        <v>0</v>
      </c>
      <c r="N66" s="123">
        <f t="shared" si="2"/>
        <v>0</v>
      </c>
    </row>
    <row r="67" spans="1:14" ht="15">
      <c r="A67" s="37" t="s">
        <v>63</v>
      </c>
      <c r="B67" s="5" t="s">
        <v>579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>
        <f t="shared" si="0"/>
        <v>0</v>
      </c>
      <c r="M67" s="123">
        <f t="shared" si="1"/>
        <v>0</v>
      </c>
      <c r="N67" s="123">
        <f t="shared" si="2"/>
        <v>0</v>
      </c>
    </row>
    <row r="68" spans="1:14" ht="15">
      <c r="A68" s="13" t="s">
        <v>580</v>
      </c>
      <c r="B68" s="5" t="s">
        <v>581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>
        <f t="shared" si="0"/>
        <v>0</v>
      </c>
      <c r="M68" s="123">
        <f t="shared" si="1"/>
        <v>0</v>
      </c>
      <c r="N68" s="123">
        <f t="shared" si="2"/>
        <v>0</v>
      </c>
    </row>
    <row r="69" spans="1:14" ht="15">
      <c r="A69" s="37" t="s">
        <v>64</v>
      </c>
      <c r="B69" s="5" t="s">
        <v>582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>
        <f t="shared" si="0"/>
        <v>0</v>
      </c>
      <c r="M69" s="123">
        <f t="shared" si="1"/>
        <v>0</v>
      </c>
      <c r="N69" s="123">
        <f t="shared" si="2"/>
        <v>0</v>
      </c>
    </row>
    <row r="70" spans="1:14" ht="15">
      <c r="A70" s="15" t="s">
        <v>83</v>
      </c>
      <c r="B70" s="7" t="s">
        <v>583</v>
      </c>
      <c r="C70" s="118">
        <f>SUM(C67:C69)</f>
        <v>0</v>
      </c>
      <c r="D70" s="118">
        <f aca="true" t="shared" si="14" ref="D70:K70">SUM(D67:D69)</f>
        <v>0</v>
      </c>
      <c r="E70" s="118">
        <f t="shared" si="14"/>
        <v>0</v>
      </c>
      <c r="F70" s="118">
        <f t="shared" si="14"/>
        <v>0</v>
      </c>
      <c r="G70" s="118">
        <f t="shared" si="14"/>
        <v>0</v>
      </c>
      <c r="H70" s="118">
        <f t="shared" si="14"/>
        <v>0</v>
      </c>
      <c r="I70" s="118">
        <f t="shared" si="14"/>
        <v>0</v>
      </c>
      <c r="J70" s="118">
        <f t="shared" si="14"/>
        <v>0</v>
      </c>
      <c r="K70" s="118">
        <f t="shared" si="14"/>
        <v>0</v>
      </c>
      <c r="L70" s="123">
        <f t="shared" si="0"/>
        <v>0</v>
      </c>
      <c r="M70" s="123">
        <f t="shared" si="1"/>
        <v>0</v>
      </c>
      <c r="N70" s="123">
        <f t="shared" si="2"/>
        <v>0</v>
      </c>
    </row>
    <row r="71" spans="1:14" ht="15">
      <c r="A71" s="13" t="s">
        <v>65</v>
      </c>
      <c r="B71" s="5" t="s">
        <v>584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>
        <f aca="true" t="shared" si="15" ref="L71:L94">C71+F71+I71</f>
        <v>0</v>
      </c>
      <c r="M71" s="123">
        <f aca="true" t="shared" si="16" ref="M71:M94">D71</f>
        <v>0</v>
      </c>
      <c r="N71" s="123">
        <f aca="true" t="shared" si="17" ref="N71:N94">E71</f>
        <v>0</v>
      </c>
    </row>
    <row r="72" spans="1:14" ht="15">
      <c r="A72" s="37" t="s">
        <v>585</v>
      </c>
      <c r="B72" s="5" t="s">
        <v>586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>
        <f t="shared" si="15"/>
        <v>0</v>
      </c>
      <c r="M72" s="123">
        <f t="shared" si="16"/>
        <v>0</v>
      </c>
      <c r="N72" s="123">
        <f t="shared" si="17"/>
        <v>0</v>
      </c>
    </row>
    <row r="73" spans="1:14" ht="15">
      <c r="A73" s="13" t="s">
        <v>66</v>
      </c>
      <c r="B73" s="5" t="s">
        <v>587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>
        <f t="shared" si="15"/>
        <v>0</v>
      </c>
      <c r="M73" s="123">
        <f t="shared" si="16"/>
        <v>0</v>
      </c>
      <c r="N73" s="123">
        <f t="shared" si="17"/>
        <v>0</v>
      </c>
    </row>
    <row r="74" spans="1:14" ht="15">
      <c r="A74" s="37" t="s">
        <v>588</v>
      </c>
      <c r="B74" s="5" t="s">
        <v>589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>
        <f t="shared" si="15"/>
        <v>0</v>
      </c>
      <c r="M74" s="123">
        <f t="shared" si="16"/>
        <v>0</v>
      </c>
      <c r="N74" s="123">
        <f t="shared" si="17"/>
        <v>0</v>
      </c>
    </row>
    <row r="75" spans="1:14" ht="15">
      <c r="A75" s="14" t="s">
        <v>84</v>
      </c>
      <c r="B75" s="7" t="s">
        <v>590</v>
      </c>
      <c r="C75" s="118">
        <f>SUM(C71:C74)</f>
        <v>0</v>
      </c>
      <c r="D75" s="118">
        <f aca="true" t="shared" si="18" ref="D75:K75">SUM(D71:D74)</f>
        <v>0</v>
      </c>
      <c r="E75" s="118">
        <f t="shared" si="18"/>
        <v>0</v>
      </c>
      <c r="F75" s="118">
        <f t="shared" si="18"/>
        <v>0</v>
      </c>
      <c r="G75" s="118">
        <f t="shared" si="18"/>
        <v>0</v>
      </c>
      <c r="H75" s="118">
        <f t="shared" si="18"/>
        <v>0</v>
      </c>
      <c r="I75" s="118">
        <f t="shared" si="18"/>
        <v>0</v>
      </c>
      <c r="J75" s="118">
        <f t="shared" si="18"/>
        <v>0</v>
      </c>
      <c r="K75" s="118">
        <f t="shared" si="18"/>
        <v>0</v>
      </c>
      <c r="L75" s="123">
        <f t="shared" si="15"/>
        <v>0</v>
      </c>
      <c r="M75" s="123">
        <f t="shared" si="16"/>
        <v>0</v>
      </c>
      <c r="N75" s="123">
        <f t="shared" si="17"/>
        <v>0</v>
      </c>
    </row>
    <row r="76" spans="1:14" ht="15">
      <c r="A76" s="5" t="s">
        <v>192</v>
      </c>
      <c r="B76" s="5" t="s">
        <v>591</v>
      </c>
      <c r="C76" s="123"/>
      <c r="D76" s="123">
        <v>1066</v>
      </c>
      <c r="E76" s="123">
        <v>1066</v>
      </c>
      <c r="F76" s="123"/>
      <c r="G76" s="123"/>
      <c r="H76" s="123"/>
      <c r="I76" s="123"/>
      <c r="J76" s="123"/>
      <c r="K76" s="123"/>
      <c r="L76" s="123">
        <f t="shared" si="15"/>
        <v>0</v>
      </c>
      <c r="M76" s="123">
        <f t="shared" si="16"/>
        <v>1066</v>
      </c>
      <c r="N76" s="123">
        <f t="shared" si="17"/>
        <v>1066</v>
      </c>
    </row>
    <row r="77" spans="1:14" ht="15">
      <c r="A77" s="5" t="s">
        <v>193</v>
      </c>
      <c r="B77" s="5" t="s">
        <v>591</v>
      </c>
      <c r="C77" s="123"/>
      <c r="D77" s="123"/>
      <c r="E77" s="123"/>
      <c r="F77" s="123"/>
      <c r="G77" s="123"/>
      <c r="H77" s="123"/>
      <c r="I77" s="123"/>
      <c r="J77" s="123"/>
      <c r="K77" s="123"/>
      <c r="L77" s="123">
        <f t="shared" si="15"/>
        <v>0</v>
      </c>
      <c r="M77" s="123">
        <f t="shared" si="16"/>
        <v>0</v>
      </c>
      <c r="N77" s="123">
        <f t="shared" si="17"/>
        <v>0</v>
      </c>
    </row>
    <row r="78" spans="1:14" ht="15">
      <c r="A78" s="5" t="s">
        <v>190</v>
      </c>
      <c r="B78" s="5" t="s">
        <v>592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>
        <f t="shared" si="15"/>
        <v>0</v>
      </c>
      <c r="M78" s="123">
        <f t="shared" si="16"/>
        <v>0</v>
      </c>
      <c r="N78" s="123">
        <f t="shared" si="17"/>
        <v>0</v>
      </c>
    </row>
    <row r="79" spans="1:14" ht="15">
      <c r="A79" s="5" t="s">
        <v>191</v>
      </c>
      <c r="B79" s="5" t="s">
        <v>592</v>
      </c>
      <c r="C79" s="123"/>
      <c r="D79" s="123"/>
      <c r="E79" s="123"/>
      <c r="F79" s="123"/>
      <c r="G79" s="123"/>
      <c r="H79" s="123"/>
      <c r="I79" s="123"/>
      <c r="J79" s="123"/>
      <c r="K79" s="123"/>
      <c r="L79" s="123">
        <f t="shared" si="15"/>
        <v>0</v>
      </c>
      <c r="M79" s="123">
        <f t="shared" si="16"/>
        <v>0</v>
      </c>
      <c r="N79" s="123">
        <f t="shared" si="17"/>
        <v>0</v>
      </c>
    </row>
    <row r="80" spans="1:14" ht="15">
      <c r="A80" s="7" t="s">
        <v>85</v>
      </c>
      <c r="B80" s="7" t="s">
        <v>593</v>
      </c>
      <c r="C80" s="118">
        <f>SUM(C76:C79)</f>
        <v>0</v>
      </c>
      <c r="D80" s="118">
        <f aca="true" t="shared" si="19" ref="D80:K80">SUM(D76:D79)</f>
        <v>1066</v>
      </c>
      <c r="E80" s="118">
        <f t="shared" si="19"/>
        <v>1066</v>
      </c>
      <c r="F80" s="118">
        <f t="shared" si="19"/>
        <v>0</v>
      </c>
      <c r="G80" s="118">
        <f t="shared" si="19"/>
        <v>0</v>
      </c>
      <c r="H80" s="118">
        <f t="shared" si="19"/>
        <v>0</v>
      </c>
      <c r="I80" s="118">
        <f t="shared" si="19"/>
        <v>0</v>
      </c>
      <c r="J80" s="118">
        <f t="shared" si="19"/>
        <v>0</v>
      </c>
      <c r="K80" s="118">
        <f t="shared" si="19"/>
        <v>0</v>
      </c>
      <c r="L80" s="123">
        <f t="shared" si="15"/>
        <v>0</v>
      </c>
      <c r="M80" s="123">
        <f t="shared" si="16"/>
        <v>1066</v>
      </c>
      <c r="N80" s="123">
        <f t="shared" si="17"/>
        <v>1066</v>
      </c>
    </row>
    <row r="81" spans="1:14" ht="15">
      <c r="A81" s="37" t="s">
        <v>594</v>
      </c>
      <c r="B81" s="5" t="s">
        <v>595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>
        <f t="shared" si="15"/>
        <v>0</v>
      </c>
      <c r="M81" s="123">
        <f t="shared" si="16"/>
        <v>0</v>
      </c>
      <c r="N81" s="123">
        <f t="shared" si="17"/>
        <v>0</v>
      </c>
    </row>
    <row r="82" spans="1:14" ht="15">
      <c r="A82" s="37" t="s">
        <v>596</v>
      </c>
      <c r="B82" s="5" t="s">
        <v>597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>
        <f t="shared" si="15"/>
        <v>0</v>
      </c>
      <c r="M82" s="123">
        <f t="shared" si="16"/>
        <v>0</v>
      </c>
      <c r="N82" s="123">
        <f t="shared" si="17"/>
        <v>0</v>
      </c>
    </row>
    <row r="83" spans="1:14" ht="15">
      <c r="A83" s="37" t="s">
        <v>598</v>
      </c>
      <c r="B83" s="5" t="s">
        <v>599</v>
      </c>
      <c r="C83" s="123">
        <v>35558</v>
      </c>
      <c r="D83" s="123">
        <v>34492</v>
      </c>
      <c r="E83" s="123">
        <v>30771</v>
      </c>
      <c r="F83" s="123"/>
      <c r="G83" s="123"/>
      <c r="H83" s="123"/>
      <c r="I83" s="123"/>
      <c r="J83" s="123"/>
      <c r="K83" s="123"/>
      <c r="L83" s="123">
        <f t="shared" si="15"/>
        <v>35558</v>
      </c>
      <c r="M83" s="123">
        <f t="shared" si="16"/>
        <v>34492</v>
      </c>
      <c r="N83" s="123">
        <f t="shared" si="17"/>
        <v>30771</v>
      </c>
    </row>
    <row r="84" spans="1:14" ht="15">
      <c r="A84" s="37" t="s">
        <v>600</v>
      </c>
      <c r="B84" s="5" t="s">
        <v>601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>
        <f t="shared" si="15"/>
        <v>0</v>
      </c>
      <c r="M84" s="123">
        <f t="shared" si="16"/>
        <v>0</v>
      </c>
      <c r="N84" s="123">
        <f t="shared" si="17"/>
        <v>0</v>
      </c>
    </row>
    <row r="85" spans="1:14" ht="15">
      <c r="A85" s="13" t="s">
        <v>67</v>
      </c>
      <c r="B85" s="5" t="s">
        <v>602</v>
      </c>
      <c r="C85" s="123"/>
      <c r="D85" s="123"/>
      <c r="E85" s="123"/>
      <c r="F85" s="123"/>
      <c r="G85" s="123"/>
      <c r="H85" s="123"/>
      <c r="I85" s="123"/>
      <c r="J85" s="123"/>
      <c r="K85" s="123"/>
      <c r="L85" s="123">
        <f t="shared" si="15"/>
        <v>0</v>
      </c>
      <c r="M85" s="123">
        <f t="shared" si="16"/>
        <v>0</v>
      </c>
      <c r="N85" s="123">
        <f t="shared" si="17"/>
        <v>0</v>
      </c>
    </row>
    <row r="86" spans="1:14" ht="15">
      <c r="A86" s="15" t="s">
        <v>86</v>
      </c>
      <c r="B86" s="7" t="s">
        <v>603</v>
      </c>
      <c r="C86" s="118">
        <f>SUM(C81:C85)</f>
        <v>35558</v>
      </c>
      <c r="D86" s="118">
        <f aca="true" t="shared" si="20" ref="D86:K86">SUM(D81:D85)</f>
        <v>34492</v>
      </c>
      <c r="E86" s="118">
        <f t="shared" si="20"/>
        <v>30771</v>
      </c>
      <c r="F86" s="118">
        <f t="shared" si="20"/>
        <v>0</v>
      </c>
      <c r="G86" s="118">
        <f t="shared" si="20"/>
        <v>0</v>
      </c>
      <c r="H86" s="118">
        <f t="shared" si="20"/>
        <v>0</v>
      </c>
      <c r="I86" s="118">
        <f t="shared" si="20"/>
        <v>0</v>
      </c>
      <c r="J86" s="118">
        <f t="shared" si="20"/>
        <v>0</v>
      </c>
      <c r="K86" s="118">
        <f t="shared" si="20"/>
        <v>0</v>
      </c>
      <c r="L86" s="123">
        <f t="shared" si="15"/>
        <v>35558</v>
      </c>
      <c r="M86" s="123">
        <f t="shared" si="16"/>
        <v>34492</v>
      </c>
      <c r="N86" s="123">
        <f t="shared" si="17"/>
        <v>30771</v>
      </c>
    </row>
    <row r="87" spans="1:14" ht="15">
      <c r="A87" s="13" t="s">
        <v>604</v>
      </c>
      <c r="B87" s="5" t="s">
        <v>605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>
        <f t="shared" si="15"/>
        <v>0</v>
      </c>
      <c r="M87" s="123">
        <f t="shared" si="16"/>
        <v>0</v>
      </c>
      <c r="N87" s="123">
        <f t="shared" si="17"/>
        <v>0</v>
      </c>
    </row>
    <row r="88" spans="1:14" ht="15">
      <c r="A88" s="13" t="s">
        <v>606</v>
      </c>
      <c r="B88" s="5" t="s">
        <v>607</v>
      </c>
      <c r="C88" s="123"/>
      <c r="D88" s="123"/>
      <c r="E88" s="123"/>
      <c r="F88" s="123"/>
      <c r="G88" s="123"/>
      <c r="H88" s="123"/>
      <c r="I88" s="123"/>
      <c r="J88" s="123"/>
      <c r="K88" s="123"/>
      <c r="L88" s="123">
        <f t="shared" si="15"/>
        <v>0</v>
      </c>
      <c r="M88" s="123">
        <f t="shared" si="16"/>
        <v>0</v>
      </c>
      <c r="N88" s="123">
        <f t="shared" si="17"/>
        <v>0</v>
      </c>
    </row>
    <row r="89" spans="1:14" ht="15">
      <c r="A89" s="37" t="s">
        <v>608</v>
      </c>
      <c r="B89" s="5" t="s">
        <v>609</v>
      </c>
      <c r="C89" s="123"/>
      <c r="D89" s="123"/>
      <c r="E89" s="123"/>
      <c r="F89" s="123"/>
      <c r="G89" s="123"/>
      <c r="H89" s="123"/>
      <c r="I89" s="123"/>
      <c r="J89" s="123"/>
      <c r="K89" s="123"/>
      <c r="L89" s="123">
        <f t="shared" si="15"/>
        <v>0</v>
      </c>
      <c r="M89" s="123">
        <f t="shared" si="16"/>
        <v>0</v>
      </c>
      <c r="N89" s="123">
        <f t="shared" si="17"/>
        <v>0</v>
      </c>
    </row>
    <row r="90" spans="1:14" ht="15">
      <c r="A90" s="37" t="s">
        <v>68</v>
      </c>
      <c r="B90" s="5" t="s">
        <v>610</v>
      </c>
      <c r="C90" s="123"/>
      <c r="D90" s="123"/>
      <c r="E90" s="123"/>
      <c r="F90" s="123"/>
      <c r="G90" s="123"/>
      <c r="H90" s="123"/>
      <c r="I90" s="123"/>
      <c r="J90" s="123"/>
      <c r="K90" s="123"/>
      <c r="L90" s="123">
        <f t="shared" si="15"/>
        <v>0</v>
      </c>
      <c r="M90" s="123">
        <f t="shared" si="16"/>
        <v>0</v>
      </c>
      <c r="N90" s="123">
        <f t="shared" si="17"/>
        <v>0</v>
      </c>
    </row>
    <row r="91" spans="1:14" ht="15">
      <c r="A91" s="14" t="s">
        <v>87</v>
      </c>
      <c r="B91" s="7" t="s">
        <v>611</v>
      </c>
      <c r="C91" s="123">
        <f>SUM(C87:C90)</f>
        <v>0</v>
      </c>
      <c r="D91" s="123">
        <f aca="true" t="shared" si="21" ref="D91:K91">SUM(D87:D90)</f>
        <v>0</v>
      </c>
      <c r="E91" s="123">
        <f t="shared" si="21"/>
        <v>0</v>
      </c>
      <c r="F91" s="123">
        <f t="shared" si="21"/>
        <v>0</v>
      </c>
      <c r="G91" s="123">
        <f t="shared" si="21"/>
        <v>0</v>
      </c>
      <c r="H91" s="123">
        <f t="shared" si="21"/>
        <v>0</v>
      </c>
      <c r="I91" s="123">
        <f t="shared" si="21"/>
        <v>0</v>
      </c>
      <c r="J91" s="123">
        <f t="shared" si="21"/>
        <v>0</v>
      </c>
      <c r="K91" s="123">
        <f t="shared" si="21"/>
        <v>0</v>
      </c>
      <c r="L91" s="123">
        <f t="shared" si="15"/>
        <v>0</v>
      </c>
      <c r="M91" s="123">
        <f t="shared" si="16"/>
        <v>0</v>
      </c>
      <c r="N91" s="123">
        <f t="shared" si="17"/>
        <v>0</v>
      </c>
    </row>
    <row r="92" spans="1:14" ht="15">
      <c r="A92" s="15" t="s">
        <v>612</v>
      </c>
      <c r="B92" s="7" t="s">
        <v>613</v>
      </c>
      <c r="C92" s="123"/>
      <c r="D92" s="123"/>
      <c r="E92" s="123"/>
      <c r="F92" s="123"/>
      <c r="G92" s="123"/>
      <c r="H92" s="123"/>
      <c r="I92" s="123"/>
      <c r="J92" s="123"/>
      <c r="K92" s="123"/>
      <c r="L92" s="123">
        <f t="shared" si="15"/>
        <v>0</v>
      </c>
      <c r="M92" s="123">
        <f t="shared" si="16"/>
        <v>0</v>
      </c>
      <c r="N92" s="123">
        <f t="shared" si="17"/>
        <v>0</v>
      </c>
    </row>
    <row r="93" spans="1:14" ht="15.75">
      <c r="A93" s="40" t="s">
        <v>88</v>
      </c>
      <c r="B93" s="41" t="s">
        <v>614</v>
      </c>
      <c r="C93" s="118">
        <f>C92+C91+C86+C80+C75+C70</f>
        <v>35558</v>
      </c>
      <c r="D93" s="118">
        <f aca="true" t="shared" si="22" ref="D93:K93">D92+D91+D86+D80+D75+D70</f>
        <v>35558</v>
      </c>
      <c r="E93" s="118">
        <f t="shared" si="22"/>
        <v>31837</v>
      </c>
      <c r="F93" s="118">
        <f t="shared" si="22"/>
        <v>0</v>
      </c>
      <c r="G93" s="118">
        <f t="shared" si="22"/>
        <v>0</v>
      </c>
      <c r="H93" s="118">
        <f t="shared" si="22"/>
        <v>0</v>
      </c>
      <c r="I93" s="118">
        <f t="shared" si="22"/>
        <v>0</v>
      </c>
      <c r="J93" s="118">
        <f t="shared" si="22"/>
        <v>0</v>
      </c>
      <c r="K93" s="118">
        <f t="shared" si="22"/>
        <v>0</v>
      </c>
      <c r="L93" s="123">
        <f t="shared" si="15"/>
        <v>35558</v>
      </c>
      <c r="M93" s="123">
        <f t="shared" si="16"/>
        <v>35558</v>
      </c>
      <c r="N93" s="123">
        <f t="shared" si="17"/>
        <v>31837</v>
      </c>
    </row>
    <row r="94" spans="1:14" ht="15.75">
      <c r="A94" s="125" t="s">
        <v>70</v>
      </c>
      <c r="B94" s="126"/>
      <c r="C94" s="118">
        <f aca="true" t="shared" si="23" ref="C94:K94">C64+C93</f>
        <v>37058</v>
      </c>
      <c r="D94" s="118">
        <f>D64+D93</f>
        <v>37058</v>
      </c>
      <c r="E94" s="118">
        <f t="shared" si="23"/>
        <v>34156</v>
      </c>
      <c r="F94" s="118">
        <f t="shared" si="23"/>
        <v>0</v>
      </c>
      <c r="G94" s="118">
        <f t="shared" si="23"/>
        <v>0</v>
      </c>
      <c r="H94" s="118">
        <f t="shared" si="23"/>
        <v>0</v>
      </c>
      <c r="I94" s="118">
        <f t="shared" si="23"/>
        <v>0</v>
      </c>
      <c r="J94" s="118">
        <f t="shared" si="23"/>
        <v>0</v>
      </c>
      <c r="K94" s="118">
        <f t="shared" si="23"/>
        <v>0</v>
      </c>
      <c r="L94" s="123">
        <f t="shared" si="15"/>
        <v>37058</v>
      </c>
      <c r="M94" s="123">
        <f t="shared" si="16"/>
        <v>37058</v>
      </c>
      <c r="N94" s="123">
        <f t="shared" si="17"/>
        <v>34156</v>
      </c>
    </row>
  </sheetData>
  <sheetProtection/>
  <mergeCells count="2">
    <mergeCell ref="A1:L1"/>
    <mergeCell ref="A2:L2"/>
  </mergeCells>
  <printOptions/>
  <pageMargins left="0.29" right="0.24" top="0.7480314960629921" bottom="0.7480314960629921" header="0.31496062992125984" footer="0.31496062992125984"/>
  <pageSetup fitToHeight="1" fitToWidth="1" horizontalDpi="300" verticalDpi="300" orientation="portrait" paperSize="9" scale="37" r:id="rId1"/>
  <headerFooter alignWithMargins="0">
    <oddHeader>&amp;R9.sz.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94"/>
  <sheetViews>
    <sheetView zoomScale="80" zoomScaleNormal="80" zoomScalePageLayoutView="0" workbookViewId="0" topLeftCell="A1">
      <pane xSplit="2" ySplit="5" topLeftCell="C38" activePane="bottomRight" state="frozen"/>
      <selection pane="topLeft" activeCell="C92" sqref="C92"/>
      <selection pane="topRight" activeCell="C92" sqref="C92"/>
      <selection pane="bottomLeft" activeCell="C92" sqref="C92"/>
      <selection pane="bottomRight" activeCell="D68" sqref="D68"/>
    </sheetView>
  </sheetViews>
  <sheetFormatPr defaultColWidth="9.140625" defaultRowHeight="15"/>
  <cols>
    <col min="1" max="1" width="92.57421875" style="0" customWidth="1"/>
    <col min="3" max="5" width="16.421875" style="120" customWidth="1"/>
    <col min="6" max="8" width="16.00390625" style="120" customWidth="1"/>
    <col min="9" max="11" width="16.7109375" style="120" customWidth="1"/>
    <col min="12" max="12" width="14.7109375" style="120" customWidth="1"/>
    <col min="13" max="13" width="16.28125" style="0" customWidth="1"/>
    <col min="14" max="14" width="14.28125" style="0" customWidth="1"/>
  </cols>
  <sheetData>
    <row r="1" spans="1:12" ht="27" customHeight="1">
      <c r="A1" s="330" t="s">
        <v>766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5"/>
    </row>
    <row r="2" spans="1:12" ht="23.25" customHeight="1">
      <c r="A2" s="337" t="s">
        <v>116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5"/>
    </row>
    <row r="3" ht="18">
      <c r="A3" s="119"/>
    </row>
    <row r="4" ht="15">
      <c r="A4" t="s">
        <v>708</v>
      </c>
    </row>
    <row r="5" spans="1:14" ht="75">
      <c r="A5" s="2" t="s">
        <v>309</v>
      </c>
      <c r="B5" s="3" t="s">
        <v>258</v>
      </c>
      <c r="C5" s="121" t="s">
        <v>1019</v>
      </c>
      <c r="D5" s="121" t="s">
        <v>1018</v>
      </c>
      <c r="E5" s="121" t="s">
        <v>1029</v>
      </c>
      <c r="F5" s="121" t="s">
        <v>1020</v>
      </c>
      <c r="G5" s="121" t="s">
        <v>1021</v>
      </c>
      <c r="H5" s="121" t="s">
        <v>1022</v>
      </c>
      <c r="I5" s="121" t="s">
        <v>1023</v>
      </c>
      <c r="J5" s="121" t="s">
        <v>1024</v>
      </c>
      <c r="K5" s="121" t="s">
        <v>1025</v>
      </c>
      <c r="L5" s="122" t="s">
        <v>1026</v>
      </c>
      <c r="M5" s="122" t="s">
        <v>1027</v>
      </c>
      <c r="N5" s="122" t="s">
        <v>1028</v>
      </c>
    </row>
    <row r="6" spans="1:14" ht="15" customHeight="1">
      <c r="A6" s="31" t="s">
        <v>487</v>
      </c>
      <c r="B6" s="6" t="s">
        <v>488</v>
      </c>
      <c r="C6" s="123"/>
      <c r="D6" s="123"/>
      <c r="E6" s="123"/>
      <c r="F6" s="123"/>
      <c r="G6" s="123"/>
      <c r="H6" s="123"/>
      <c r="I6" s="123"/>
      <c r="J6" s="123"/>
      <c r="K6" s="123"/>
      <c r="L6" s="123">
        <f>C6+F6+I6</f>
        <v>0</v>
      </c>
      <c r="M6" s="123">
        <f>D6</f>
        <v>0</v>
      </c>
      <c r="N6" s="123">
        <f>E6</f>
        <v>0</v>
      </c>
    </row>
    <row r="7" spans="1:14" ht="15" customHeight="1">
      <c r="A7" s="5" t="s">
        <v>489</v>
      </c>
      <c r="B7" s="6" t="s">
        <v>490</v>
      </c>
      <c r="C7" s="123"/>
      <c r="D7" s="123"/>
      <c r="E7" s="123"/>
      <c r="F7" s="123"/>
      <c r="G7" s="123"/>
      <c r="H7" s="123"/>
      <c r="I7" s="123"/>
      <c r="J7" s="123"/>
      <c r="K7" s="123"/>
      <c r="L7" s="123">
        <f aca="true" t="shared" si="0" ref="L7:L70">C7+F7+I7</f>
        <v>0</v>
      </c>
      <c r="M7" s="123">
        <f aca="true" t="shared" si="1" ref="M7:M70">D7</f>
        <v>0</v>
      </c>
      <c r="N7" s="123">
        <f aca="true" t="shared" si="2" ref="N7:N70">E7</f>
        <v>0</v>
      </c>
    </row>
    <row r="8" spans="1:14" ht="15" customHeight="1">
      <c r="A8" s="5" t="s">
        <v>491</v>
      </c>
      <c r="B8" s="6" t="s">
        <v>492</v>
      </c>
      <c r="C8" s="123"/>
      <c r="D8" s="123"/>
      <c r="E8" s="123"/>
      <c r="F8" s="123"/>
      <c r="G8" s="123"/>
      <c r="H8" s="123"/>
      <c r="I8" s="123"/>
      <c r="J8" s="123"/>
      <c r="K8" s="123"/>
      <c r="L8" s="123">
        <f t="shared" si="0"/>
        <v>0</v>
      </c>
      <c r="M8" s="123">
        <f t="shared" si="1"/>
        <v>0</v>
      </c>
      <c r="N8" s="123">
        <f t="shared" si="2"/>
        <v>0</v>
      </c>
    </row>
    <row r="9" spans="1:14" ht="15" customHeight="1">
      <c r="A9" s="5" t="s">
        <v>493</v>
      </c>
      <c r="B9" s="6" t="s">
        <v>494</v>
      </c>
      <c r="C9" s="123"/>
      <c r="D9" s="123"/>
      <c r="E9" s="123"/>
      <c r="F9" s="123"/>
      <c r="G9" s="123"/>
      <c r="H9" s="123"/>
      <c r="I9" s="123"/>
      <c r="J9" s="123"/>
      <c r="K9" s="123"/>
      <c r="L9" s="123">
        <f t="shared" si="0"/>
        <v>0</v>
      </c>
      <c r="M9" s="123">
        <f t="shared" si="1"/>
        <v>0</v>
      </c>
      <c r="N9" s="123">
        <f t="shared" si="2"/>
        <v>0</v>
      </c>
    </row>
    <row r="10" spans="1:14" ht="15" customHeight="1">
      <c r="A10" s="5" t="s">
        <v>495</v>
      </c>
      <c r="B10" s="6" t="s">
        <v>496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>
        <f t="shared" si="0"/>
        <v>0</v>
      </c>
      <c r="M10" s="123">
        <f t="shared" si="1"/>
        <v>0</v>
      </c>
      <c r="N10" s="123">
        <f t="shared" si="2"/>
        <v>0</v>
      </c>
    </row>
    <row r="11" spans="1:14" ht="15" customHeight="1">
      <c r="A11" s="5" t="s">
        <v>497</v>
      </c>
      <c r="B11" s="6" t="s">
        <v>498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>
        <f t="shared" si="0"/>
        <v>0</v>
      </c>
      <c r="M11" s="123">
        <f t="shared" si="1"/>
        <v>0</v>
      </c>
      <c r="N11" s="123">
        <f t="shared" si="2"/>
        <v>0</v>
      </c>
    </row>
    <row r="12" spans="1:14" ht="15" customHeight="1">
      <c r="A12" s="7" t="s">
        <v>72</v>
      </c>
      <c r="B12" s="8" t="s">
        <v>499</v>
      </c>
      <c r="C12" s="118">
        <f>SUM(C6:C11)</f>
        <v>0</v>
      </c>
      <c r="D12" s="118">
        <f aca="true" t="shared" si="3" ref="D12:K12">SUM(D6:D11)</f>
        <v>0</v>
      </c>
      <c r="E12" s="118">
        <f t="shared" si="3"/>
        <v>0</v>
      </c>
      <c r="F12" s="118">
        <f t="shared" si="3"/>
        <v>0</v>
      </c>
      <c r="G12" s="118">
        <f t="shared" si="3"/>
        <v>0</v>
      </c>
      <c r="H12" s="118">
        <f t="shared" si="3"/>
        <v>0</v>
      </c>
      <c r="I12" s="118">
        <f t="shared" si="3"/>
        <v>0</v>
      </c>
      <c r="J12" s="118">
        <f t="shared" si="3"/>
        <v>0</v>
      </c>
      <c r="K12" s="118">
        <f t="shared" si="3"/>
        <v>0</v>
      </c>
      <c r="L12" s="123">
        <f t="shared" si="0"/>
        <v>0</v>
      </c>
      <c r="M12" s="123">
        <f t="shared" si="1"/>
        <v>0</v>
      </c>
      <c r="N12" s="123">
        <f t="shared" si="2"/>
        <v>0</v>
      </c>
    </row>
    <row r="13" spans="1:14" ht="15" customHeight="1">
      <c r="A13" s="5" t="s">
        <v>500</v>
      </c>
      <c r="B13" s="6" t="s">
        <v>501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>
        <f t="shared" si="0"/>
        <v>0</v>
      </c>
      <c r="M13" s="123">
        <f t="shared" si="1"/>
        <v>0</v>
      </c>
      <c r="N13" s="123">
        <f t="shared" si="2"/>
        <v>0</v>
      </c>
    </row>
    <row r="14" spans="1:14" ht="15" customHeight="1">
      <c r="A14" s="5" t="s">
        <v>502</v>
      </c>
      <c r="B14" s="6" t="s">
        <v>503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>
        <f t="shared" si="0"/>
        <v>0</v>
      </c>
      <c r="M14" s="123">
        <f t="shared" si="1"/>
        <v>0</v>
      </c>
      <c r="N14" s="123">
        <f t="shared" si="2"/>
        <v>0</v>
      </c>
    </row>
    <row r="15" spans="1:14" ht="15" customHeight="1">
      <c r="A15" s="5" t="s">
        <v>34</v>
      </c>
      <c r="B15" s="6" t="s">
        <v>504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>
        <f t="shared" si="0"/>
        <v>0</v>
      </c>
      <c r="M15" s="123">
        <f t="shared" si="1"/>
        <v>0</v>
      </c>
      <c r="N15" s="123">
        <f t="shared" si="2"/>
        <v>0</v>
      </c>
    </row>
    <row r="16" spans="1:14" ht="15" customHeight="1">
      <c r="A16" s="5" t="s">
        <v>35</v>
      </c>
      <c r="B16" s="6" t="s">
        <v>505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>
        <f t="shared" si="0"/>
        <v>0</v>
      </c>
      <c r="M16" s="123">
        <f t="shared" si="1"/>
        <v>0</v>
      </c>
      <c r="N16" s="123">
        <f t="shared" si="2"/>
        <v>0</v>
      </c>
    </row>
    <row r="17" spans="1:14" ht="15" customHeight="1">
      <c r="A17" s="5" t="s">
        <v>36</v>
      </c>
      <c r="B17" s="6" t="s">
        <v>506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>
        <f t="shared" si="0"/>
        <v>0</v>
      </c>
      <c r="M17" s="123">
        <f t="shared" si="1"/>
        <v>0</v>
      </c>
      <c r="N17" s="123">
        <f t="shared" si="2"/>
        <v>0</v>
      </c>
    </row>
    <row r="18" spans="1:14" ht="15" customHeight="1">
      <c r="A18" s="39" t="s">
        <v>73</v>
      </c>
      <c r="B18" s="50" t="s">
        <v>507</v>
      </c>
      <c r="C18" s="118">
        <f>SUM(C13:C17)+C12</f>
        <v>0</v>
      </c>
      <c r="D18" s="118">
        <f aca="true" t="shared" si="4" ref="D18:K18">SUM(D13:D17)+D12</f>
        <v>0</v>
      </c>
      <c r="E18" s="118">
        <f t="shared" si="4"/>
        <v>0</v>
      </c>
      <c r="F18" s="118">
        <f t="shared" si="4"/>
        <v>0</v>
      </c>
      <c r="G18" s="118">
        <f t="shared" si="4"/>
        <v>0</v>
      </c>
      <c r="H18" s="118">
        <f t="shared" si="4"/>
        <v>0</v>
      </c>
      <c r="I18" s="118">
        <f t="shared" si="4"/>
        <v>0</v>
      </c>
      <c r="J18" s="118">
        <f t="shared" si="4"/>
        <v>0</v>
      </c>
      <c r="K18" s="118">
        <f t="shared" si="4"/>
        <v>0</v>
      </c>
      <c r="L18" s="123">
        <f t="shared" si="0"/>
        <v>0</v>
      </c>
      <c r="M18" s="123">
        <f t="shared" si="1"/>
        <v>0</v>
      </c>
      <c r="N18" s="123">
        <f t="shared" si="2"/>
        <v>0</v>
      </c>
    </row>
    <row r="19" spans="1:14" ht="15" customHeight="1">
      <c r="A19" s="5" t="s">
        <v>508</v>
      </c>
      <c r="B19" s="6" t="s">
        <v>509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>
        <f t="shared" si="0"/>
        <v>0</v>
      </c>
      <c r="M19" s="123">
        <f t="shared" si="1"/>
        <v>0</v>
      </c>
      <c r="N19" s="123">
        <f t="shared" si="2"/>
        <v>0</v>
      </c>
    </row>
    <row r="20" spans="1:14" ht="15" customHeight="1">
      <c r="A20" s="5" t="s">
        <v>510</v>
      </c>
      <c r="B20" s="6" t="s">
        <v>511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>
        <f t="shared" si="0"/>
        <v>0</v>
      </c>
      <c r="M20" s="123">
        <f t="shared" si="1"/>
        <v>0</v>
      </c>
      <c r="N20" s="123">
        <f t="shared" si="2"/>
        <v>0</v>
      </c>
    </row>
    <row r="21" spans="1:14" ht="15" customHeight="1">
      <c r="A21" s="5" t="s">
        <v>37</v>
      </c>
      <c r="B21" s="6" t="s">
        <v>512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>
        <f t="shared" si="0"/>
        <v>0</v>
      </c>
      <c r="M21" s="123">
        <f t="shared" si="1"/>
        <v>0</v>
      </c>
      <c r="N21" s="123">
        <f t="shared" si="2"/>
        <v>0</v>
      </c>
    </row>
    <row r="22" spans="1:14" ht="15" customHeight="1">
      <c r="A22" s="5" t="s">
        <v>38</v>
      </c>
      <c r="B22" s="6" t="s">
        <v>513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>
        <f t="shared" si="0"/>
        <v>0</v>
      </c>
      <c r="M22" s="123">
        <f t="shared" si="1"/>
        <v>0</v>
      </c>
      <c r="N22" s="123">
        <f t="shared" si="2"/>
        <v>0</v>
      </c>
    </row>
    <row r="23" spans="1:14" ht="15" customHeight="1">
      <c r="A23" s="5" t="s">
        <v>39</v>
      </c>
      <c r="B23" s="6" t="s">
        <v>514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>
        <f t="shared" si="0"/>
        <v>0</v>
      </c>
      <c r="M23" s="123">
        <f t="shared" si="1"/>
        <v>0</v>
      </c>
      <c r="N23" s="123">
        <f t="shared" si="2"/>
        <v>0</v>
      </c>
    </row>
    <row r="24" spans="1:14" ht="15" customHeight="1">
      <c r="A24" s="39" t="s">
        <v>74</v>
      </c>
      <c r="B24" s="50" t="s">
        <v>515</v>
      </c>
      <c r="C24" s="118">
        <f>SUM(C19:C23)</f>
        <v>0</v>
      </c>
      <c r="D24" s="118">
        <f aca="true" t="shared" si="5" ref="D24:K24">SUM(D19:D23)</f>
        <v>0</v>
      </c>
      <c r="E24" s="118">
        <f t="shared" si="5"/>
        <v>0</v>
      </c>
      <c r="F24" s="118">
        <f t="shared" si="5"/>
        <v>0</v>
      </c>
      <c r="G24" s="118">
        <f t="shared" si="5"/>
        <v>0</v>
      </c>
      <c r="H24" s="118">
        <f t="shared" si="5"/>
        <v>0</v>
      </c>
      <c r="I24" s="118">
        <f t="shared" si="5"/>
        <v>0</v>
      </c>
      <c r="J24" s="118">
        <f t="shared" si="5"/>
        <v>0</v>
      </c>
      <c r="K24" s="118">
        <f t="shared" si="5"/>
        <v>0</v>
      </c>
      <c r="L24" s="123">
        <f t="shared" si="0"/>
        <v>0</v>
      </c>
      <c r="M24" s="123">
        <f t="shared" si="1"/>
        <v>0</v>
      </c>
      <c r="N24" s="123">
        <f t="shared" si="2"/>
        <v>0</v>
      </c>
    </row>
    <row r="25" spans="1:14" ht="15" customHeight="1">
      <c r="A25" s="5" t="s">
        <v>40</v>
      </c>
      <c r="B25" s="6" t="s">
        <v>516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>
        <f t="shared" si="0"/>
        <v>0</v>
      </c>
      <c r="M25" s="123">
        <f t="shared" si="1"/>
        <v>0</v>
      </c>
      <c r="N25" s="123">
        <f t="shared" si="2"/>
        <v>0</v>
      </c>
    </row>
    <row r="26" spans="1:14" ht="15" customHeight="1">
      <c r="A26" s="5" t="s">
        <v>41</v>
      </c>
      <c r="B26" s="6" t="s">
        <v>517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>
        <f t="shared" si="0"/>
        <v>0</v>
      </c>
      <c r="M26" s="123">
        <f t="shared" si="1"/>
        <v>0</v>
      </c>
      <c r="N26" s="123">
        <f t="shared" si="2"/>
        <v>0</v>
      </c>
    </row>
    <row r="27" spans="1:14" ht="15" customHeight="1">
      <c r="A27" s="7" t="s">
        <v>75</v>
      </c>
      <c r="B27" s="8" t="s">
        <v>518</v>
      </c>
      <c r="C27" s="118">
        <f>SUM(C25:C26)</f>
        <v>0</v>
      </c>
      <c r="D27" s="118">
        <f aca="true" t="shared" si="6" ref="D27:K27">SUM(D25:D26)</f>
        <v>0</v>
      </c>
      <c r="E27" s="118">
        <f t="shared" si="6"/>
        <v>0</v>
      </c>
      <c r="F27" s="118">
        <f t="shared" si="6"/>
        <v>0</v>
      </c>
      <c r="G27" s="118">
        <f t="shared" si="6"/>
        <v>0</v>
      </c>
      <c r="H27" s="118">
        <f t="shared" si="6"/>
        <v>0</v>
      </c>
      <c r="I27" s="118">
        <f t="shared" si="6"/>
        <v>0</v>
      </c>
      <c r="J27" s="118">
        <f t="shared" si="6"/>
        <v>0</v>
      </c>
      <c r="K27" s="118">
        <f t="shared" si="6"/>
        <v>0</v>
      </c>
      <c r="L27" s="123">
        <f t="shared" si="0"/>
        <v>0</v>
      </c>
      <c r="M27" s="123">
        <f t="shared" si="1"/>
        <v>0</v>
      </c>
      <c r="N27" s="123">
        <f t="shared" si="2"/>
        <v>0</v>
      </c>
    </row>
    <row r="28" spans="1:14" ht="15" customHeight="1">
      <c r="A28" s="5" t="s">
        <v>42</v>
      </c>
      <c r="B28" s="6" t="s">
        <v>519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>
        <f t="shared" si="0"/>
        <v>0</v>
      </c>
      <c r="M28" s="123">
        <f t="shared" si="1"/>
        <v>0</v>
      </c>
      <c r="N28" s="123">
        <f t="shared" si="2"/>
        <v>0</v>
      </c>
    </row>
    <row r="29" spans="1:14" ht="15" customHeight="1">
      <c r="A29" s="5" t="s">
        <v>43</v>
      </c>
      <c r="B29" s="6" t="s">
        <v>520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>
        <f t="shared" si="0"/>
        <v>0</v>
      </c>
      <c r="M29" s="123">
        <f t="shared" si="1"/>
        <v>0</v>
      </c>
      <c r="N29" s="123">
        <f t="shared" si="2"/>
        <v>0</v>
      </c>
    </row>
    <row r="30" spans="1:14" ht="15" customHeight="1">
      <c r="A30" s="5" t="s">
        <v>44</v>
      </c>
      <c r="B30" s="6" t="s">
        <v>521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>
        <f t="shared" si="0"/>
        <v>0</v>
      </c>
      <c r="M30" s="123">
        <f t="shared" si="1"/>
        <v>0</v>
      </c>
      <c r="N30" s="123">
        <f t="shared" si="2"/>
        <v>0</v>
      </c>
    </row>
    <row r="31" spans="1:14" ht="15" customHeight="1">
      <c r="A31" s="5" t="s">
        <v>45</v>
      </c>
      <c r="B31" s="6" t="s">
        <v>522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>
        <f t="shared" si="0"/>
        <v>0</v>
      </c>
      <c r="M31" s="123">
        <f t="shared" si="1"/>
        <v>0</v>
      </c>
      <c r="N31" s="123">
        <f t="shared" si="2"/>
        <v>0</v>
      </c>
    </row>
    <row r="32" spans="1:14" ht="15" customHeight="1">
      <c r="A32" s="5" t="s">
        <v>46</v>
      </c>
      <c r="B32" s="6" t="s">
        <v>525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>
        <f t="shared" si="0"/>
        <v>0</v>
      </c>
      <c r="M32" s="123">
        <f t="shared" si="1"/>
        <v>0</v>
      </c>
      <c r="N32" s="123">
        <f t="shared" si="2"/>
        <v>0</v>
      </c>
    </row>
    <row r="33" spans="1:14" ht="15" customHeight="1">
      <c r="A33" s="5" t="s">
        <v>526</v>
      </c>
      <c r="B33" s="6" t="s">
        <v>527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>
        <f t="shared" si="0"/>
        <v>0</v>
      </c>
      <c r="M33" s="123">
        <f t="shared" si="1"/>
        <v>0</v>
      </c>
      <c r="N33" s="123">
        <f t="shared" si="2"/>
        <v>0</v>
      </c>
    </row>
    <row r="34" spans="1:14" ht="15" customHeight="1">
      <c r="A34" s="5" t="s">
        <v>47</v>
      </c>
      <c r="B34" s="6" t="s">
        <v>528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>
        <f t="shared" si="0"/>
        <v>0</v>
      </c>
      <c r="M34" s="123">
        <f t="shared" si="1"/>
        <v>0</v>
      </c>
      <c r="N34" s="123">
        <f t="shared" si="2"/>
        <v>0</v>
      </c>
    </row>
    <row r="35" spans="1:14" ht="15" customHeight="1">
      <c r="A35" s="5" t="s">
        <v>48</v>
      </c>
      <c r="B35" s="6" t="s">
        <v>532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>
        <f t="shared" si="0"/>
        <v>0</v>
      </c>
      <c r="M35" s="123">
        <f t="shared" si="1"/>
        <v>0</v>
      </c>
      <c r="N35" s="123">
        <f t="shared" si="2"/>
        <v>0</v>
      </c>
    </row>
    <row r="36" spans="1:14" ht="15" customHeight="1">
      <c r="A36" s="7" t="s">
        <v>76</v>
      </c>
      <c r="B36" s="8" t="s">
        <v>535</v>
      </c>
      <c r="C36" s="118">
        <f>SUM(C28:C35)</f>
        <v>0</v>
      </c>
      <c r="D36" s="118">
        <f aca="true" t="shared" si="7" ref="D36:K36">SUM(D28:D35)</f>
        <v>0</v>
      </c>
      <c r="E36" s="118">
        <f t="shared" si="7"/>
        <v>0</v>
      </c>
      <c r="F36" s="118">
        <f t="shared" si="7"/>
        <v>0</v>
      </c>
      <c r="G36" s="118">
        <f t="shared" si="7"/>
        <v>0</v>
      </c>
      <c r="H36" s="118">
        <f t="shared" si="7"/>
        <v>0</v>
      </c>
      <c r="I36" s="118">
        <f t="shared" si="7"/>
        <v>0</v>
      </c>
      <c r="J36" s="118">
        <f t="shared" si="7"/>
        <v>0</v>
      </c>
      <c r="K36" s="118">
        <f t="shared" si="7"/>
        <v>0</v>
      </c>
      <c r="L36" s="123">
        <f t="shared" si="0"/>
        <v>0</v>
      </c>
      <c r="M36" s="123">
        <f t="shared" si="1"/>
        <v>0</v>
      </c>
      <c r="N36" s="123">
        <f t="shared" si="2"/>
        <v>0</v>
      </c>
    </row>
    <row r="37" spans="1:14" ht="15" customHeight="1">
      <c r="A37" s="5" t="s">
        <v>49</v>
      </c>
      <c r="B37" s="6" t="s">
        <v>536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>
        <f t="shared" si="0"/>
        <v>0</v>
      </c>
      <c r="M37" s="123">
        <f t="shared" si="1"/>
        <v>0</v>
      </c>
      <c r="N37" s="123">
        <f t="shared" si="2"/>
        <v>0</v>
      </c>
    </row>
    <row r="38" spans="1:14" ht="15" customHeight="1">
      <c r="A38" s="39" t="s">
        <v>77</v>
      </c>
      <c r="B38" s="50" t="s">
        <v>537</v>
      </c>
      <c r="C38" s="118">
        <f>C37+C36+C27</f>
        <v>0</v>
      </c>
      <c r="D38" s="118">
        <f aca="true" t="shared" si="8" ref="D38:K38">D37+D36+D27</f>
        <v>0</v>
      </c>
      <c r="E38" s="118">
        <f t="shared" si="8"/>
        <v>0</v>
      </c>
      <c r="F38" s="118">
        <f t="shared" si="8"/>
        <v>0</v>
      </c>
      <c r="G38" s="118">
        <f t="shared" si="8"/>
        <v>0</v>
      </c>
      <c r="H38" s="118">
        <f t="shared" si="8"/>
        <v>0</v>
      </c>
      <c r="I38" s="118">
        <f t="shared" si="8"/>
        <v>0</v>
      </c>
      <c r="J38" s="118">
        <f t="shared" si="8"/>
        <v>0</v>
      </c>
      <c r="K38" s="118">
        <f t="shared" si="8"/>
        <v>0</v>
      </c>
      <c r="L38" s="123">
        <f t="shared" si="0"/>
        <v>0</v>
      </c>
      <c r="M38" s="123">
        <f t="shared" si="1"/>
        <v>0</v>
      </c>
      <c r="N38" s="123">
        <f t="shared" si="2"/>
        <v>0</v>
      </c>
    </row>
    <row r="39" spans="1:14" ht="15" customHeight="1">
      <c r="A39" s="13" t="s">
        <v>538</v>
      </c>
      <c r="B39" s="6" t="s">
        <v>539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>
        <f t="shared" si="0"/>
        <v>0</v>
      </c>
      <c r="M39" s="123">
        <f t="shared" si="1"/>
        <v>0</v>
      </c>
      <c r="N39" s="123">
        <f t="shared" si="2"/>
        <v>0</v>
      </c>
    </row>
    <row r="40" spans="1:14" ht="15" customHeight="1">
      <c r="A40" s="13" t="s">
        <v>50</v>
      </c>
      <c r="B40" s="6" t="s">
        <v>540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>
        <f t="shared" si="0"/>
        <v>0</v>
      </c>
      <c r="M40" s="123">
        <f t="shared" si="1"/>
        <v>0</v>
      </c>
      <c r="N40" s="123">
        <f t="shared" si="2"/>
        <v>0</v>
      </c>
    </row>
    <row r="41" spans="1:14" ht="15" customHeight="1">
      <c r="A41" s="13" t="s">
        <v>51</v>
      </c>
      <c r="B41" s="6" t="s">
        <v>541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>
        <f t="shared" si="0"/>
        <v>0</v>
      </c>
      <c r="M41" s="123">
        <f t="shared" si="1"/>
        <v>0</v>
      </c>
      <c r="N41" s="123">
        <f t="shared" si="2"/>
        <v>0</v>
      </c>
    </row>
    <row r="42" spans="1:14" ht="15" customHeight="1">
      <c r="A42" s="13" t="s">
        <v>52</v>
      </c>
      <c r="B42" s="6" t="s">
        <v>542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>
        <f t="shared" si="0"/>
        <v>0</v>
      </c>
      <c r="M42" s="123">
        <f t="shared" si="1"/>
        <v>0</v>
      </c>
      <c r="N42" s="123">
        <f t="shared" si="2"/>
        <v>0</v>
      </c>
    </row>
    <row r="43" spans="1:14" ht="15" customHeight="1">
      <c r="A43" s="13" t="s">
        <v>543</v>
      </c>
      <c r="B43" s="6" t="s">
        <v>544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>
        <f t="shared" si="0"/>
        <v>0</v>
      </c>
      <c r="M43" s="123">
        <f t="shared" si="1"/>
        <v>0</v>
      </c>
      <c r="N43" s="123">
        <f t="shared" si="2"/>
        <v>0</v>
      </c>
    </row>
    <row r="44" spans="1:14" ht="15" customHeight="1">
      <c r="A44" s="13" t="s">
        <v>545</v>
      </c>
      <c r="B44" s="6" t="s">
        <v>546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>
        <f t="shared" si="0"/>
        <v>0</v>
      </c>
      <c r="M44" s="123">
        <f t="shared" si="1"/>
        <v>0</v>
      </c>
      <c r="N44" s="123">
        <f t="shared" si="2"/>
        <v>0</v>
      </c>
    </row>
    <row r="45" spans="1:14" ht="15" customHeight="1">
      <c r="A45" s="13" t="s">
        <v>547</v>
      </c>
      <c r="B45" s="6" t="s">
        <v>548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>
        <f t="shared" si="0"/>
        <v>0</v>
      </c>
      <c r="M45" s="123">
        <f t="shared" si="1"/>
        <v>0</v>
      </c>
      <c r="N45" s="123">
        <f t="shared" si="2"/>
        <v>0</v>
      </c>
    </row>
    <row r="46" spans="1:14" ht="15" customHeight="1">
      <c r="A46" s="13" t="s">
        <v>53</v>
      </c>
      <c r="B46" s="6" t="s">
        <v>549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>
        <f t="shared" si="0"/>
        <v>0</v>
      </c>
      <c r="M46" s="123">
        <f t="shared" si="1"/>
        <v>0</v>
      </c>
      <c r="N46" s="123">
        <f t="shared" si="2"/>
        <v>0</v>
      </c>
    </row>
    <row r="47" spans="1:14" ht="15" customHeight="1">
      <c r="A47" s="13" t="s">
        <v>54</v>
      </c>
      <c r="B47" s="6" t="s">
        <v>550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>
        <f t="shared" si="0"/>
        <v>0</v>
      </c>
      <c r="M47" s="123">
        <f t="shared" si="1"/>
        <v>0</v>
      </c>
      <c r="N47" s="123">
        <f t="shared" si="2"/>
        <v>0</v>
      </c>
    </row>
    <row r="48" spans="1:14" ht="15" customHeight="1">
      <c r="A48" s="13" t="s">
        <v>55</v>
      </c>
      <c r="B48" s="6" t="s">
        <v>551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>
        <f t="shared" si="0"/>
        <v>0</v>
      </c>
      <c r="M48" s="123">
        <f t="shared" si="1"/>
        <v>0</v>
      </c>
      <c r="N48" s="123">
        <f t="shared" si="2"/>
        <v>0</v>
      </c>
    </row>
    <row r="49" spans="1:14" ht="15" customHeight="1">
      <c r="A49" s="49" t="s">
        <v>78</v>
      </c>
      <c r="B49" s="50" t="s">
        <v>552</v>
      </c>
      <c r="C49" s="118">
        <f aca="true" t="shared" si="9" ref="C49:K49">SUM(C39:C48)</f>
        <v>0</v>
      </c>
      <c r="D49" s="118">
        <f t="shared" si="9"/>
        <v>0</v>
      </c>
      <c r="E49" s="118">
        <f t="shared" si="9"/>
        <v>0</v>
      </c>
      <c r="F49" s="118">
        <f t="shared" si="9"/>
        <v>0</v>
      </c>
      <c r="G49" s="118">
        <f t="shared" si="9"/>
        <v>0</v>
      </c>
      <c r="H49" s="118">
        <f t="shared" si="9"/>
        <v>0</v>
      </c>
      <c r="I49" s="118">
        <f t="shared" si="9"/>
        <v>0</v>
      </c>
      <c r="J49" s="118">
        <f t="shared" si="9"/>
        <v>0</v>
      </c>
      <c r="K49" s="118">
        <f t="shared" si="9"/>
        <v>0</v>
      </c>
      <c r="L49" s="123">
        <f t="shared" si="0"/>
        <v>0</v>
      </c>
      <c r="M49" s="123">
        <f t="shared" si="1"/>
        <v>0</v>
      </c>
      <c r="N49" s="123">
        <f t="shared" si="2"/>
        <v>0</v>
      </c>
    </row>
    <row r="50" spans="1:14" ht="15" customHeight="1">
      <c r="A50" s="13" t="s">
        <v>56</v>
      </c>
      <c r="B50" s="6" t="s">
        <v>553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>
        <f t="shared" si="0"/>
        <v>0</v>
      </c>
      <c r="M50" s="123">
        <f t="shared" si="1"/>
        <v>0</v>
      </c>
      <c r="N50" s="123">
        <f t="shared" si="2"/>
        <v>0</v>
      </c>
    </row>
    <row r="51" spans="1:14" ht="15" customHeight="1">
      <c r="A51" s="13" t="s">
        <v>57</v>
      </c>
      <c r="B51" s="6" t="s">
        <v>554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>
        <f t="shared" si="0"/>
        <v>0</v>
      </c>
      <c r="M51" s="123">
        <f t="shared" si="1"/>
        <v>0</v>
      </c>
      <c r="N51" s="123">
        <f t="shared" si="2"/>
        <v>0</v>
      </c>
    </row>
    <row r="52" spans="1:14" ht="15" customHeight="1">
      <c r="A52" s="13" t="s">
        <v>555</v>
      </c>
      <c r="B52" s="6" t="s">
        <v>556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>
        <f t="shared" si="0"/>
        <v>0</v>
      </c>
      <c r="M52" s="123">
        <f t="shared" si="1"/>
        <v>0</v>
      </c>
      <c r="N52" s="123">
        <f t="shared" si="2"/>
        <v>0</v>
      </c>
    </row>
    <row r="53" spans="1:14" ht="15" customHeight="1">
      <c r="A53" s="13" t="s">
        <v>58</v>
      </c>
      <c r="B53" s="6" t="s">
        <v>557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>
        <f t="shared" si="0"/>
        <v>0</v>
      </c>
      <c r="M53" s="123">
        <f t="shared" si="1"/>
        <v>0</v>
      </c>
      <c r="N53" s="123">
        <f t="shared" si="2"/>
        <v>0</v>
      </c>
    </row>
    <row r="54" spans="1:14" ht="15" customHeight="1">
      <c r="A54" s="13" t="s">
        <v>558</v>
      </c>
      <c r="B54" s="6" t="s">
        <v>559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>
        <f t="shared" si="0"/>
        <v>0</v>
      </c>
      <c r="M54" s="123">
        <f t="shared" si="1"/>
        <v>0</v>
      </c>
      <c r="N54" s="123">
        <f t="shared" si="2"/>
        <v>0</v>
      </c>
    </row>
    <row r="55" spans="1:14" ht="15" customHeight="1">
      <c r="A55" s="39" t="s">
        <v>79</v>
      </c>
      <c r="B55" s="50" t="s">
        <v>560</v>
      </c>
      <c r="C55" s="118">
        <f>SUM(C50:C54)</f>
        <v>0</v>
      </c>
      <c r="D55" s="118">
        <f aca="true" t="shared" si="10" ref="D55:K55">SUM(D50:D54)</f>
        <v>0</v>
      </c>
      <c r="E55" s="118">
        <f t="shared" si="10"/>
        <v>0</v>
      </c>
      <c r="F55" s="118">
        <f t="shared" si="10"/>
        <v>0</v>
      </c>
      <c r="G55" s="118">
        <f t="shared" si="10"/>
        <v>0</v>
      </c>
      <c r="H55" s="118">
        <f t="shared" si="10"/>
        <v>0</v>
      </c>
      <c r="I55" s="118">
        <f t="shared" si="10"/>
        <v>0</v>
      </c>
      <c r="J55" s="118">
        <f t="shared" si="10"/>
        <v>0</v>
      </c>
      <c r="K55" s="118">
        <f t="shared" si="10"/>
        <v>0</v>
      </c>
      <c r="L55" s="123">
        <f t="shared" si="0"/>
        <v>0</v>
      </c>
      <c r="M55" s="123">
        <f t="shared" si="1"/>
        <v>0</v>
      </c>
      <c r="N55" s="123">
        <f t="shared" si="2"/>
        <v>0</v>
      </c>
    </row>
    <row r="56" spans="1:14" ht="15" customHeight="1">
      <c r="A56" s="13" t="s">
        <v>561</v>
      </c>
      <c r="B56" s="6" t="s">
        <v>562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>
        <f t="shared" si="0"/>
        <v>0</v>
      </c>
      <c r="M56" s="123">
        <f t="shared" si="1"/>
        <v>0</v>
      </c>
      <c r="N56" s="123">
        <f t="shared" si="2"/>
        <v>0</v>
      </c>
    </row>
    <row r="57" spans="1:14" ht="15" customHeight="1">
      <c r="A57" s="5" t="s">
        <v>59</v>
      </c>
      <c r="B57" s="6" t="s">
        <v>563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>
        <f t="shared" si="0"/>
        <v>0</v>
      </c>
      <c r="M57" s="123">
        <f t="shared" si="1"/>
        <v>0</v>
      </c>
      <c r="N57" s="123">
        <f t="shared" si="2"/>
        <v>0</v>
      </c>
    </row>
    <row r="58" spans="1:14" ht="15" customHeight="1">
      <c r="A58" s="13" t="s">
        <v>60</v>
      </c>
      <c r="B58" s="6" t="s">
        <v>564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>
        <f t="shared" si="0"/>
        <v>0</v>
      </c>
      <c r="M58" s="123">
        <f t="shared" si="1"/>
        <v>0</v>
      </c>
      <c r="N58" s="123">
        <f t="shared" si="2"/>
        <v>0</v>
      </c>
    </row>
    <row r="59" spans="1:14" ht="15" customHeight="1">
      <c r="A59" s="39" t="s">
        <v>80</v>
      </c>
      <c r="B59" s="50" t="s">
        <v>565</v>
      </c>
      <c r="C59" s="118">
        <f>SUM(C57:C58)</f>
        <v>0</v>
      </c>
      <c r="D59" s="118">
        <f aca="true" t="shared" si="11" ref="D59:K59">SUM(D57:D58)</f>
        <v>0</v>
      </c>
      <c r="E59" s="118">
        <f t="shared" si="11"/>
        <v>0</v>
      </c>
      <c r="F59" s="118">
        <f t="shared" si="11"/>
        <v>0</v>
      </c>
      <c r="G59" s="118">
        <f t="shared" si="11"/>
        <v>0</v>
      </c>
      <c r="H59" s="118">
        <f t="shared" si="11"/>
        <v>0</v>
      </c>
      <c r="I59" s="118">
        <f t="shared" si="11"/>
        <v>0</v>
      </c>
      <c r="J59" s="118">
        <f t="shared" si="11"/>
        <v>0</v>
      </c>
      <c r="K59" s="118">
        <f t="shared" si="11"/>
        <v>0</v>
      </c>
      <c r="L59" s="123">
        <f t="shared" si="0"/>
        <v>0</v>
      </c>
      <c r="M59" s="123">
        <f t="shared" si="1"/>
        <v>0</v>
      </c>
      <c r="N59" s="123">
        <f t="shared" si="2"/>
        <v>0</v>
      </c>
    </row>
    <row r="60" spans="1:14" ht="15" customHeight="1">
      <c r="A60" s="13" t="s">
        <v>566</v>
      </c>
      <c r="B60" s="6" t="s">
        <v>567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>
        <f t="shared" si="0"/>
        <v>0</v>
      </c>
      <c r="M60" s="123">
        <f t="shared" si="1"/>
        <v>0</v>
      </c>
      <c r="N60" s="123">
        <f t="shared" si="2"/>
        <v>0</v>
      </c>
    </row>
    <row r="61" spans="1:14" ht="15" customHeight="1">
      <c r="A61" s="5" t="s">
        <v>61</v>
      </c>
      <c r="B61" s="6" t="s">
        <v>568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>
        <f t="shared" si="0"/>
        <v>0</v>
      </c>
      <c r="M61" s="123">
        <f t="shared" si="1"/>
        <v>0</v>
      </c>
      <c r="N61" s="123">
        <f t="shared" si="2"/>
        <v>0</v>
      </c>
    </row>
    <row r="62" spans="1:14" ht="15" customHeight="1">
      <c r="A62" s="13" t="s">
        <v>62</v>
      </c>
      <c r="B62" s="6" t="s">
        <v>569</v>
      </c>
      <c r="C62" s="123">
        <v>113</v>
      </c>
      <c r="D62" s="123">
        <f>263-113</f>
        <v>150</v>
      </c>
      <c r="E62" s="123">
        <v>150</v>
      </c>
      <c r="F62" s="123"/>
      <c r="G62" s="123"/>
      <c r="H62" s="123"/>
      <c r="I62" s="123"/>
      <c r="J62" s="123"/>
      <c r="K62" s="123"/>
      <c r="L62" s="123">
        <f t="shared" si="0"/>
        <v>113</v>
      </c>
      <c r="M62" s="123">
        <f t="shared" si="1"/>
        <v>150</v>
      </c>
      <c r="N62" s="123">
        <f t="shared" si="2"/>
        <v>150</v>
      </c>
    </row>
    <row r="63" spans="1:14" ht="15" customHeight="1">
      <c r="A63" s="39" t="s">
        <v>82</v>
      </c>
      <c r="B63" s="50" t="s">
        <v>577</v>
      </c>
      <c r="C63" s="118">
        <f aca="true" t="shared" si="12" ref="C63:K63">SUM(C60:C62)</f>
        <v>113</v>
      </c>
      <c r="D63" s="118">
        <f t="shared" si="12"/>
        <v>150</v>
      </c>
      <c r="E63" s="118">
        <f t="shared" si="12"/>
        <v>150</v>
      </c>
      <c r="F63" s="118">
        <f t="shared" si="12"/>
        <v>0</v>
      </c>
      <c r="G63" s="118">
        <f t="shared" si="12"/>
        <v>0</v>
      </c>
      <c r="H63" s="118">
        <f t="shared" si="12"/>
        <v>0</v>
      </c>
      <c r="I63" s="118">
        <f t="shared" si="12"/>
        <v>0</v>
      </c>
      <c r="J63" s="118">
        <f t="shared" si="12"/>
        <v>0</v>
      </c>
      <c r="K63" s="118">
        <f t="shared" si="12"/>
        <v>0</v>
      </c>
      <c r="L63" s="123">
        <f t="shared" si="0"/>
        <v>113</v>
      </c>
      <c r="M63" s="123">
        <f t="shared" si="1"/>
        <v>150</v>
      </c>
      <c r="N63" s="123">
        <f t="shared" si="2"/>
        <v>150</v>
      </c>
    </row>
    <row r="64" spans="1:14" ht="15.75">
      <c r="A64" s="47" t="s">
        <v>81</v>
      </c>
      <c r="B64" s="35" t="s">
        <v>578</v>
      </c>
      <c r="C64" s="118">
        <f aca="true" t="shared" si="13" ref="C64:K64">C63+C59+C55+C49+C38+C24+C18</f>
        <v>113</v>
      </c>
      <c r="D64" s="118">
        <f t="shared" si="13"/>
        <v>150</v>
      </c>
      <c r="E64" s="118">
        <f t="shared" si="13"/>
        <v>150</v>
      </c>
      <c r="F64" s="118">
        <f t="shared" si="13"/>
        <v>0</v>
      </c>
      <c r="G64" s="118">
        <f t="shared" si="13"/>
        <v>0</v>
      </c>
      <c r="H64" s="118">
        <f t="shared" si="13"/>
        <v>0</v>
      </c>
      <c r="I64" s="118">
        <f t="shared" si="13"/>
        <v>0</v>
      </c>
      <c r="J64" s="118">
        <f t="shared" si="13"/>
        <v>0</v>
      </c>
      <c r="K64" s="118">
        <f t="shared" si="13"/>
        <v>0</v>
      </c>
      <c r="L64" s="123">
        <f t="shared" si="0"/>
        <v>113</v>
      </c>
      <c r="M64" s="123">
        <f t="shared" si="1"/>
        <v>150</v>
      </c>
      <c r="N64" s="123">
        <f t="shared" si="2"/>
        <v>150</v>
      </c>
    </row>
    <row r="65" spans="1:14" ht="15.75">
      <c r="A65" s="124" t="s">
        <v>194</v>
      </c>
      <c r="B65" s="61"/>
      <c r="C65" s="123">
        <f>C18+C38+C49+C59-'4.kiadások Óvoda'!C74</f>
        <v>-71655</v>
      </c>
      <c r="D65" s="123"/>
      <c r="E65" s="123"/>
      <c r="F65" s="123">
        <f>F18+F38+F49+F59-'4.kiadások Óvoda'!F74</f>
        <v>0</v>
      </c>
      <c r="G65" s="123"/>
      <c r="H65" s="123"/>
      <c r="I65" s="123">
        <f>I18+I38+I49+I59-'4.kiadások Óvoda'!I74</f>
        <v>0</v>
      </c>
      <c r="J65" s="123"/>
      <c r="K65" s="123"/>
      <c r="L65" s="123">
        <f t="shared" si="0"/>
        <v>-71655</v>
      </c>
      <c r="M65" s="123">
        <f t="shared" si="1"/>
        <v>0</v>
      </c>
      <c r="N65" s="123">
        <f t="shared" si="2"/>
        <v>0</v>
      </c>
    </row>
    <row r="66" spans="1:14" ht="15.75">
      <c r="A66" s="124" t="s">
        <v>195</v>
      </c>
      <c r="B66" s="61"/>
      <c r="C66" s="123">
        <f>C24+C55+C63-'4.kiadások Óvoda'!C97</f>
        <v>113</v>
      </c>
      <c r="D66" s="123"/>
      <c r="E66" s="123"/>
      <c r="F66" s="123">
        <f>F24+F55+F63-'4.kiadások Óvoda'!F97</f>
        <v>0</v>
      </c>
      <c r="G66" s="123"/>
      <c r="H66" s="123"/>
      <c r="I66" s="123">
        <f>I24+I55+I63-'4.kiadások Óvoda'!I97</f>
        <v>0</v>
      </c>
      <c r="J66" s="123"/>
      <c r="K66" s="123"/>
      <c r="L66" s="123">
        <f t="shared" si="0"/>
        <v>113</v>
      </c>
      <c r="M66" s="123">
        <f t="shared" si="1"/>
        <v>0</v>
      </c>
      <c r="N66" s="123">
        <f t="shared" si="2"/>
        <v>0</v>
      </c>
    </row>
    <row r="67" spans="1:14" ht="15">
      <c r="A67" s="37" t="s">
        <v>63</v>
      </c>
      <c r="B67" s="5" t="s">
        <v>579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>
        <f t="shared" si="0"/>
        <v>0</v>
      </c>
      <c r="M67" s="123">
        <f t="shared" si="1"/>
        <v>0</v>
      </c>
      <c r="N67" s="123">
        <f t="shared" si="2"/>
        <v>0</v>
      </c>
    </row>
    <row r="68" spans="1:14" ht="15">
      <c r="A68" s="13" t="s">
        <v>580</v>
      </c>
      <c r="B68" s="5" t="s">
        <v>581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>
        <f t="shared" si="0"/>
        <v>0</v>
      </c>
      <c r="M68" s="123">
        <f t="shared" si="1"/>
        <v>0</v>
      </c>
      <c r="N68" s="123">
        <f t="shared" si="2"/>
        <v>0</v>
      </c>
    </row>
    <row r="69" spans="1:14" ht="15">
      <c r="A69" s="37" t="s">
        <v>64</v>
      </c>
      <c r="B69" s="5" t="s">
        <v>582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>
        <f t="shared" si="0"/>
        <v>0</v>
      </c>
      <c r="M69" s="123">
        <f t="shared" si="1"/>
        <v>0</v>
      </c>
      <c r="N69" s="123">
        <f t="shared" si="2"/>
        <v>0</v>
      </c>
    </row>
    <row r="70" spans="1:14" ht="15">
      <c r="A70" s="15" t="s">
        <v>83</v>
      </c>
      <c r="B70" s="7" t="s">
        <v>583</v>
      </c>
      <c r="C70" s="118">
        <f>SUM(C67:C69)</f>
        <v>0</v>
      </c>
      <c r="D70" s="118">
        <f aca="true" t="shared" si="14" ref="D70:K70">SUM(D67:D69)</f>
        <v>0</v>
      </c>
      <c r="E70" s="118">
        <f t="shared" si="14"/>
        <v>0</v>
      </c>
      <c r="F70" s="118">
        <f t="shared" si="14"/>
        <v>0</v>
      </c>
      <c r="G70" s="118">
        <f t="shared" si="14"/>
        <v>0</v>
      </c>
      <c r="H70" s="118">
        <f t="shared" si="14"/>
        <v>0</v>
      </c>
      <c r="I70" s="118">
        <f t="shared" si="14"/>
        <v>0</v>
      </c>
      <c r="J70" s="118">
        <f t="shared" si="14"/>
        <v>0</v>
      </c>
      <c r="K70" s="118">
        <f t="shared" si="14"/>
        <v>0</v>
      </c>
      <c r="L70" s="123">
        <f t="shared" si="0"/>
        <v>0</v>
      </c>
      <c r="M70" s="123">
        <f t="shared" si="1"/>
        <v>0</v>
      </c>
      <c r="N70" s="123">
        <f t="shared" si="2"/>
        <v>0</v>
      </c>
    </row>
    <row r="71" spans="1:14" ht="15">
      <c r="A71" s="13" t="s">
        <v>65</v>
      </c>
      <c r="B71" s="5" t="s">
        <v>584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>
        <f aca="true" t="shared" si="15" ref="L71:L94">C71+F71+I71</f>
        <v>0</v>
      </c>
      <c r="M71" s="123">
        <f aca="true" t="shared" si="16" ref="M71:M94">D71</f>
        <v>0</v>
      </c>
      <c r="N71" s="123">
        <f aca="true" t="shared" si="17" ref="N71:N94">E71</f>
        <v>0</v>
      </c>
    </row>
    <row r="72" spans="1:14" ht="15">
      <c r="A72" s="37" t="s">
        <v>585</v>
      </c>
      <c r="B72" s="5" t="s">
        <v>586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>
        <f t="shared" si="15"/>
        <v>0</v>
      </c>
      <c r="M72" s="123">
        <f t="shared" si="16"/>
        <v>0</v>
      </c>
      <c r="N72" s="123">
        <f t="shared" si="17"/>
        <v>0</v>
      </c>
    </row>
    <row r="73" spans="1:14" ht="15">
      <c r="A73" s="13" t="s">
        <v>66</v>
      </c>
      <c r="B73" s="5" t="s">
        <v>587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>
        <f t="shared" si="15"/>
        <v>0</v>
      </c>
      <c r="M73" s="123">
        <f t="shared" si="16"/>
        <v>0</v>
      </c>
      <c r="N73" s="123">
        <f t="shared" si="17"/>
        <v>0</v>
      </c>
    </row>
    <row r="74" spans="1:14" ht="15">
      <c r="A74" s="37" t="s">
        <v>588</v>
      </c>
      <c r="B74" s="5" t="s">
        <v>589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>
        <f t="shared" si="15"/>
        <v>0</v>
      </c>
      <c r="M74" s="123">
        <f t="shared" si="16"/>
        <v>0</v>
      </c>
      <c r="N74" s="123">
        <f t="shared" si="17"/>
        <v>0</v>
      </c>
    </row>
    <row r="75" spans="1:14" ht="15">
      <c r="A75" s="14" t="s">
        <v>84</v>
      </c>
      <c r="B75" s="7" t="s">
        <v>590</v>
      </c>
      <c r="C75" s="118">
        <f>SUM(C71:C74)</f>
        <v>0</v>
      </c>
      <c r="D75" s="118">
        <f aca="true" t="shared" si="18" ref="D75:K75">SUM(D71:D74)</f>
        <v>0</v>
      </c>
      <c r="E75" s="118">
        <f t="shared" si="18"/>
        <v>0</v>
      </c>
      <c r="F75" s="118">
        <f t="shared" si="18"/>
        <v>0</v>
      </c>
      <c r="G75" s="118">
        <f t="shared" si="18"/>
        <v>0</v>
      </c>
      <c r="H75" s="118">
        <f t="shared" si="18"/>
        <v>0</v>
      </c>
      <c r="I75" s="118">
        <f t="shared" si="18"/>
        <v>0</v>
      </c>
      <c r="J75" s="118">
        <f t="shared" si="18"/>
        <v>0</v>
      </c>
      <c r="K75" s="118">
        <f t="shared" si="18"/>
        <v>0</v>
      </c>
      <c r="L75" s="123">
        <f t="shared" si="15"/>
        <v>0</v>
      </c>
      <c r="M75" s="123">
        <f t="shared" si="16"/>
        <v>0</v>
      </c>
      <c r="N75" s="123">
        <f t="shared" si="17"/>
        <v>0</v>
      </c>
    </row>
    <row r="76" spans="1:14" ht="15">
      <c r="A76" s="5" t="s">
        <v>192</v>
      </c>
      <c r="B76" s="5" t="s">
        <v>591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>
        <f t="shared" si="15"/>
        <v>0</v>
      </c>
      <c r="M76" s="123">
        <f t="shared" si="16"/>
        <v>0</v>
      </c>
      <c r="N76" s="123">
        <f t="shared" si="17"/>
        <v>0</v>
      </c>
    </row>
    <row r="77" spans="1:14" ht="15">
      <c r="A77" s="5" t="s">
        <v>193</v>
      </c>
      <c r="B77" s="5" t="s">
        <v>591</v>
      </c>
      <c r="C77" s="123"/>
      <c r="D77" s="123">
        <v>8855</v>
      </c>
      <c r="E77" s="123">
        <v>8855</v>
      </c>
      <c r="F77" s="123"/>
      <c r="G77" s="123"/>
      <c r="H77" s="123"/>
      <c r="I77" s="123"/>
      <c r="J77" s="123"/>
      <c r="K77" s="123"/>
      <c r="L77" s="123">
        <f t="shared" si="15"/>
        <v>0</v>
      </c>
      <c r="M77" s="123">
        <f t="shared" si="16"/>
        <v>8855</v>
      </c>
      <c r="N77" s="123">
        <f t="shared" si="17"/>
        <v>8855</v>
      </c>
    </row>
    <row r="78" spans="1:14" ht="15">
      <c r="A78" s="5" t="s">
        <v>190</v>
      </c>
      <c r="B78" s="5" t="s">
        <v>592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>
        <f t="shared" si="15"/>
        <v>0</v>
      </c>
      <c r="M78" s="123">
        <f t="shared" si="16"/>
        <v>0</v>
      </c>
      <c r="N78" s="123">
        <f t="shared" si="17"/>
        <v>0</v>
      </c>
    </row>
    <row r="79" spans="1:14" ht="15">
      <c r="A79" s="5" t="s">
        <v>191</v>
      </c>
      <c r="B79" s="5" t="s">
        <v>592</v>
      </c>
      <c r="C79" s="123"/>
      <c r="D79" s="123"/>
      <c r="E79" s="123"/>
      <c r="F79" s="123"/>
      <c r="G79" s="123"/>
      <c r="H79" s="123"/>
      <c r="I79" s="123"/>
      <c r="J79" s="123"/>
      <c r="K79" s="123"/>
      <c r="L79" s="123">
        <f t="shared" si="15"/>
        <v>0</v>
      </c>
      <c r="M79" s="123">
        <f t="shared" si="16"/>
        <v>0</v>
      </c>
      <c r="N79" s="123">
        <f t="shared" si="17"/>
        <v>0</v>
      </c>
    </row>
    <row r="80" spans="1:14" ht="15">
      <c r="A80" s="7" t="s">
        <v>85</v>
      </c>
      <c r="B80" s="7" t="s">
        <v>593</v>
      </c>
      <c r="C80" s="118">
        <f>SUM(C76:C79)</f>
        <v>0</v>
      </c>
      <c r="D80" s="118">
        <f aca="true" t="shared" si="19" ref="D80:K80">SUM(D76:D79)</f>
        <v>8855</v>
      </c>
      <c r="E80" s="118">
        <f t="shared" si="19"/>
        <v>8855</v>
      </c>
      <c r="F80" s="118">
        <f t="shared" si="19"/>
        <v>0</v>
      </c>
      <c r="G80" s="118">
        <f t="shared" si="19"/>
        <v>0</v>
      </c>
      <c r="H80" s="118">
        <f t="shared" si="19"/>
        <v>0</v>
      </c>
      <c r="I80" s="118">
        <f t="shared" si="19"/>
        <v>0</v>
      </c>
      <c r="J80" s="118">
        <f t="shared" si="19"/>
        <v>0</v>
      </c>
      <c r="K80" s="118">
        <f t="shared" si="19"/>
        <v>0</v>
      </c>
      <c r="L80" s="123">
        <f t="shared" si="15"/>
        <v>0</v>
      </c>
      <c r="M80" s="123">
        <f t="shared" si="16"/>
        <v>8855</v>
      </c>
      <c r="N80" s="123">
        <f t="shared" si="17"/>
        <v>8855</v>
      </c>
    </row>
    <row r="81" spans="1:14" ht="15">
      <c r="A81" s="37" t="s">
        <v>594</v>
      </c>
      <c r="B81" s="5" t="s">
        <v>595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>
        <f t="shared" si="15"/>
        <v>0</v>
      </c>
      <c r="M81" s="123">
        <f t="shared" si="16"/>
        <v>0</v>
      </c>
      <c r="N81" s="123">
        <f t="shared" si="17"/>
        <v>0</v>
      </c>
    </row>
    <row r="82" spans="1:14" ht="15">
      <c r="A82" s="37" t="s">
        <v>596</v>
      </c>
      <c r="B82" s="5" t="s">
        <v>597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>
        <f t="shared" si="15"/>
        <v>0</v>
      </c>
      <c r="M82" s="123">
        <f t="shared" si="16"/>
        <v>0</v>
      </c>
      <c r="N82" s="123">
        <f t="shared" si="17"/>
        <v>0</v>
      </c>
    </row>
    <row r="83" spans="1:14" ht="15">
      <c r="A83" s="37" t="s">
        <v>598</v>
      </c>
      <c r="B83" s="5" t="s">
        <v>599</v>
      </c>
      <c r="C83" s="123">
        <v>71542</v>
      </c>
      <c r="D83" s="123">
        <v>72019</v>
      </c>
      <c r="E83" s="123">
        <v>58514</v>
      </c>
      <c r="F83" s="123"/>
      <c r="G83" s="123"/>
      <c r="H83" s="123"/>
      <c r="I83" s="123"/>
      <c r="J83" s="123"/>
      <c r="K83" s="123"/>
      <c r="L83" s="123">
        <f t="shared" si="15"/>
        <v>71542</v>
      </c>
      <c r="M83" s="123">
        <f t="shared" si="16"/>
        <v>72019</v>
      </c>
      <c r="N83" s="123">
        <f t="shared" si="17"/>
        <v>58514</v>
      </c>
    </row>
    <row r="84" spans="1:14" ht="15">
      <c r="A84" s="37" t="s">
        <v>600</v>
      </c>
      <c r="B84" s="5" t="s">
        <v>601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>
        <f t="shared" si="15"/>
        <v>0</v>
      </c>
      <c r="M84" s="123">
        <f t="shared" si="16"/>
        <v>0</v>
      </c>
      <c r="N84" s="123">
        <f t="shared" si="17"/>
        <v>0</v>
      </c>
    </row>
    <row r="85" spans="1:14" ht="15">
      <c r="A85" s="13" t="s">
        <v>67</v>
      </c>
      <c r="B85" s="5" t="s">
        <v>602</v>
      </c>
      <c r="C85" s="123"/>
      <c r="D85" s="123"/>
      <c r="E85" s="123"/>
      <c r="F85" s="123"/>
      <c r="G85" s="123"/>
      <c r="H85" s="123"/>
      <c r="I85" s="123"/>
      <c r="J85" s="123"/>
      <c r="K85" s="123"/>
      <c r="L85" s="123">
        <f t="shared" si="15"/>
        <v>0</v>
      </c>
      <c r="M85" s="123">
        <f t="shared" si="16"/>
        <v>0</v>
      </c>
      <c r="N85" s="123">
        <f t="shared" si="17"/>
        <v>0</v>
      </c>
    </row>
    <row r="86" spans="1:14" ht="15">
      <c r="A86" s="15" t="s">
        <v>86</v>
      </c>
      <c r="B86" s="7" t="s">
        <v>603</v>
      </c>
      <c r="C86" s="118">
        <f>SUM(C81:C85)</f>
        <v>71542</v>
      </c>
      <c r="D86" s="118">
        <v>72019</v>
      </c>
      <c r="E86" s="118">
        <v>58514</v>
      </c>
      <c r="F86" s="118">
        <f aca="true" t="shared" si="20" ref="F86:K86">SUM(F81:F85)</f>
        <v>0</v>
      </c>
      <c r="G86" s="118">
        <f t="shared" si="20"/>
        <v>0</v>
      </c>
      <c r="H86" s="118">
        <f t="shared" si="20"/>
        <v>0</v>
      </c>
      <c r="I86" s="118">
        <f t="shared" si="20"/>
        <v>0</v>
      </c>
      <c r="J86" s="118">
        <f t="shared" si="20"/>
        <v>0</v>
      </c>
      <c r="K86" s="118">
        <f t="shared" si="20"/>
        <v>0</v>
      </c>
      <c r="L86" s="123">
        <f t="shared" si="15"/>
        <v>71542</v>
      </c>
      <c r="M86" s="123">
        <f t="shared" si="16"/>
        <v>72019</v>
      </c>
      <c r="N86" s="123">
        <f t="shared" si="17"/>
        <v>58514</v>
      </c>
    </row>
    <row r="87" spans="1:14" ht="15">
      <c r="A87" s="13" t="s">
        <v>604</v>
      </c>
      <c r="B87" s="5" t="s">
        <v>605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>
        <f t="shared" si="15"/>
        <v>0</v>
      </c>
      <c r="M87" s="123">
        <f t="shared" si="16"/>
        <v>0</v>
      </c>
      <c r="N87" s="123">
        <f t="shared" si="17"/>
        <v>0</v>
      </c>
    </row>
    <row r="88" spans="1:14" ht="15">
      <c r="A88" s="13" t="s">
        <v>606</v>
      </c>
      <c r="B88" s="5" t="s">
        <v>607</v>
      </c>
      <c r="C88" s="123"/>
      <c r="D88" s="123"/>
      <c r="E88" s="123"/>
      <c r="F88" s="123"/>
      <c r="G88" s="123"/>
      <c r="H88" s="123"/>
      <c r="I88" s="123"/>
      <c r="J88" s="123"/>
      <c r="K88" s="123"/>
      <c r="L88" s="123">
        <f t="shared" si="15"/>
        <v>0</v>
      </c>
      <c r="M88" s="123">
        <f t="shared" si="16"/>
        <v>0</v>
      </c>
      <c r="N88" s="123">
        <f t="shared" si="17"/>
        <v>0</v>
      </c>
    </row>
    <row r="89" spans="1:14" ht="15">
      <c r="A89" s="37" t="s">
        <v>608</v>
      </c>
      <c r="B89" s="5" t="s">
        <v>609</v>
      </c>
      <c r="C89" s="123"/>
      <c r="D89" s="123"/>
      <c r="E89" s="123"/>
      <c r="F89" s="123"/>
      <c r="G89" s="123"/>
      <c r="H89" s="123"/>
      <c r="I89" s="123"/>
      <c r="J89" s="123"/>
      <c r="K89" s="123"/>
      <c r="L89" s="123">
        <f t="shared" si="15"/>
        <v>0</v>
      </c>
      <c r="M89" s="123">
        <f t="shared" si="16"/>
        <v>0</v>
      </c>
      <c r="N89" s="123">
        <f t="shared" si="17"/>
        <v>0</v>
      </c>
    </row>
    <row r="90" spans="1:14" ht="15">
      <c r="A90" s="37" t="s">
        <v>68</v>
      </c>
      <c r="B90" s="5" t="s">
        <v>610</v>
      </c>
      <c r="C90" s="123"/>
      <c r="D90" s="123"/>
      <c r="E90" s="123"/>
      <c r="F90" s="123"/>
      <c r="G90" s="123"/>
      <c r="H90" s="123"/>
      <c r="I90" s="123"/>
      <c r="J90" s="123"/>
      <c r="K90" s="123"/>
      <c r="L90" s="123">
        <f t="shared" si="15"/>
        <v>0</v>
      </c>
      <c r="M90" s="123">
        <f t="shared" si="16"/>
        <v>0</v>
      </c>
      <c r="N90" s="123">
        <f t="shared" si="17"/>
        <v>0</v>
      </c>
    </row>
    <row r="91" spans="1:14" ht="15">
      <c r="A91" s="14" t="s">
        <v>87</v>
      </c>
      <c r="B91" s="7" t="s">
        <v>611</v>
      </c>
      <c r="C91" s="123">
        <f>SUM(C87:C90)</f>
        <v>0</v>
      </c>
      <c r="D91" s="123">
        <f aca="true" t="shared" si="21" ref="D91:K91">SUM(D87:D90)</f>
        <v>0</v>
      </c>
      <c r="E91" s="123">
        <f t="shared" si="21"/>
        <v>0</v>
      </c>
      <c r="F91" s="123">
        <f t="shared" si="21"/>
        <v>0</v>
      </c>
      <c r="G91" s="123">
        <f t="shared" si="21"/>
        <v>0</v>
      </c>
      <c r="H91" s="123">
        <f t="shared" si="21"/>
        <v>0</v>
      </c>
      <c r="I91" s="123">
        <f t="shared" si="21"/>
        <v>0</v>
      </c>
      <c r="J91" s="123">
        <f t="shared" si="21"/>
        <v>0</v>
      </c>
      <c r="K91" s="123">
        <f t="shared" si="21"/>
        <v>0</v>
      </c>
      <c r="L91" s="123">
        <f t="shared" si="15"/>
        <v>0</v>
      </c>
      <c r="M91" s="123">
        <f t="shared" si="16"/>
        <v>0</v>
      </c>
      <c r="N91" s="123">
        <f t="shared" si="17"/>
        <v>0</v>
      </c>
    </row>
    <row r="92" spans="1:14" ht="15">
      <c r="A92" s="15" t="s">
        <v>612</v>
      </c>
      <c r="B92" s="7" t="s">
        <v>613</v>
      </c>
      <c r="C92" s="123"/>
      <c r="D92" s="123"/>
      <c r="E92" s="123"/>
      <c r="F92" s="123"/>
      <c r="G92" s="123"/>
      <c r="H92" s="123"/>
      <c r="I92" s="123"/>
      <c r="J92" s="123"/>
      <c r="K92" s="123"/>
      <c r="L92" s="123">
        <f t="shared" si="15"/>
        <v>0</v>
      </c>
      <c r="M92" s="123">
        <f t="shared" si="16"/>
        <v>0</v>
      </c>
      <c r="N92" s="123">
        <f t="shared" si="17"/>
        <v>0</v>
      </c>
    </row>
    <row r="93" spans="1:14" ht="15.75">
      <c r="A93" s="40" t="s">
        <v>88</v>
      </c>
      <c r="B93" s="41" t="s">
        <v>614</v>
      </c>
      <c r="C93" s="118">
        <f>C92+C91+C86+C80+C75+C70</f>
        <v>71542</v>
      </c>
      <c r="D93" s="118">
        <f>D92+D91+D86+D80+D75+D70</f>
        <v>80874</v>
      </c>
      <c r="E93" s="118">
        <f aca="true" t="shared" si="22" ref="E93:K93">E92+E91+E86+E80+E75+E70</f>
        <v>67369</v>
      </c>
      <c r="F93" s="118">
        <f t="shared" si="22"/>
        <v>0</v>
      </c>
      <c r="G93" s="118">
        <f t="shared" si="22"/>
        <v>0</v>
      </c>
      <c r="H93" s="118">
        <f t="shared" si="22"/>
        <v>0</v>
      </c>
      <c r="I93" s="118">
        <f t="shared" si="22"/>
        <v>0</v>
      </c>
      <c r="J93" s="118">
        <f t="shared" si="22"/>
        <v>0</v>
      </c>
      <c r="K93" s="118">
        <f t="shared" si="22"/>
        <v>0</v>
      </c>
      <c r="L93" s="123">
        <f t="shared" si="15"/>
        <v>71542</v>
      </c>
      <c r="M93" s="123">
        <f t="shared" si="16"/>
        <v>80874</v>
      </c>
      <c r="N93" s="123">
        <f t="shared" si="17"/>
        <v>67369</v>
      </c>
    </row>
    <row r="94" spans="1:14" ht="15.75">
      <c r="A94" s="125" t="s">
        <v>70</v>
      </c>
      <c r="B94" s="126"/>
      <c r="C94" s="118">
        <f aca="true" t="shared" si="23" ref="C94:K94">C64+C93</f>
        <v>71655</v>
      </c>
      <c r="D94" s="118">
        <f>D93+D64</f>
        <v>81024</v>
      </c>
      <c r="E94" s="118">
        <f>E93+E64</f>
        <v>67519</v>
      </c>
      <c r="F94" s="118">
        <f t="shared" si="23"/>
        <v>0</v>
      </c>
      <c r="G94" s="118">
        <f t="shared" si="23"/>
        <v>0</v>
      </c>
      <c r="H94" s="118">
        <f t="shared" si="23"/>
        <v>0</v>
      </c>
      <c r="I94" s="118">
        <f t="shared" si="23"/>
        <v>0</v>
      </c>
      <c r="J94" s="118">
        <f t="shared" si="23"/>
        <v>0</v>
      </c>
      <c r="K94" s="118">
        <f t="shared" si="23"/>
        <v>0</v>
      </c>
      <c r="L94" s="123">
        <f t="shared" si="15"/>
        <v>71655</v>
      </c>
      <c r="M94" s="123">
        <f t="shared" si="16"/>
        <v>81024</v>
      </c>
      <c r="N94" s="123">
        <f t="shared" si="17"/>
        <v>67519</v>
      </c>
    </row>
  </sheetData>
  <sheetProtection/>
  <mergeCells count="2">
    <mergeCell ref="A1:L1"/>
    <mergeCell ref="A2:L2"/>
  </mergeCells>
  <printOptions/>
  <pageMargins left="0.24" right="0.23" top="0.58" bottom="0.7480314960629921" header="0.31496062992125984" footer="0.31496062992125984"/>
  <pageSetup fitToHeight="1" fitToWidth="1" horizontalDpi="300" verticalDpi="300" orientation="portrait" paperSize="9" scale="37" r:id="rId1"/>
  <headerFooter alignWithMargins="0">
    <oddHeader>&amp;R10.sz. 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94"/>
  <sheetViews>
    <sheetView zoomScale="70" zoomScaleNormal="70" zoomScalePageLayoutView="0" workbookViewId="0" topLeftCell="A1">
      <pane xSplit="2" ySplit="5" topLeftCell="C6" activePane="bottomRight" state="frozen"/>
      <selection pane="topLeft" activeCell="C92" sqref="C92"/>
      <selection pane="topRight" activeCell="C92" sqref="C92"/>
      <selection pane="bottomLeft" activeCell="C92" sqref="C92"/>
      <selection pane="bottomRight" activeCell="A5" sqref="A5"/>
    </sheetView>
  </sheetViews>
  <sheetFormatPr defaultColWidth="9.140625" defaultRowHeight="15"/>
  <cols>
    <col min="1" max="1" width="92.57421875" style="0" customWidth="1"/>
    <col min="3" max="5" width="16.421875" style="120" customWidth="1"/>
    <col min="6" max="8" width="16.00390625" style="120" customWidth="1"/>
    <col min="9" max="11" width="16.7109375" style="120" customWidth="1"/>
    <col min="12" max="12" width="14.7109375" style="120" customWidth="1"/>
    <col min="13" max="13" width="16.28125" style="0" customWidth="1"/>
    <col min="14" max="14" width="14.28125" style="0" customWidth="1"/>
  </cols>
  <sheetData>
    <row r="1" spans="1:12" ht="27" customHeight="1">
      <c r="A1" s="330" t="s">
        <v>766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5"/>
    </row>
    <row r="2" spans="1:12" ht="23.25" customHeight="1">
      <c r="A2" s="337" t="s">
        <v>116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5"/>
    </row>
    <row r="3" ht="18">
      <c r="A3" s="119"/>
    </row>
    <row r="4" ht="15">
      <c r="A4" t="s">
        <v>709</v>
      </c>
    </row>
    <row r="5" spans="1:14" ht="75">
      <c r="A5" s="2" t="s">
        <v>309</v>
      </c>
      <c r="B5" s="3" t="s">
        <v>258</v>
      </c>
      <c r="C5" s="121" t="s">
        <v>1019</v>
      </c>
      <c r="D5" s="121" t="s">
        <v>1018</v>
      </c>
      <c r="E5" s="121" t="s">
        <v>1029</v>
      </c>
      <c r="F5" s="121" t="s">
        <v>1020</v>
      </c>
      <c r="G5" s="121" t="s">
        <v>1021</v>
      </c>
      <c r="H5" s="121" t="s">
        <v>1022</v>
      </c>
      <c r="I5" s="121" t="s">
        <v>1023</v>
      </c>
      <c r="J5" s="121" t="s">
        <v>1024</v>
      </c>
      <c r="K5" s="121" t="s">
        <v>1025</v>
      </c>
      <c r="L5" s="122" t="s">
        <v>1026</v>
      </c>
      <c r="M5" s="122" t="s">
        <v>1027</v>
      </c>
      <c r="N5" s="122" t="s">
        <v>1028</v>
      </c>
    </row>
    <row r="6" spans="1:14" ht="15" customHeight="1">
      <c r="A6" s="31" t="s">
        <v>487</v>
      </c>
      <c r="B6" s="6" t="s">
        <v>488</v>
      </c>
      <c r="C6" s="123"/>
      <c r="D6" s="123"/>
      <c r="E6" s="123"/>
      <c r="F6" s="123"/>
      <c r="G6" s="123"/>
      <c r="H6" s="123"/>
      <c r="I6" s="123"/>
      <c r="J6" s="123"/>
      <c r="K6" s="123"/>
      <c r="L6" s="123">
        <f>C6+F6+I6</f>
        <v>0</v>
      </c>
      <c r="M6" s="123">
        <f>D6+G6+J6</f>
        <v>0</v>
      </c>
      <c r="N6" s="123">
        <f>E6+H6+K6</f>
        <v>0</v>
      </c>
    </row>
    <row r="7" spans="1:14" ht="15" customHeight="1">
      <c r="A7" s="5" t="s">
        <v>489</v>
      </c>
      <c r="B7" s="6" t="s">
        <v>490</v>
      </c>
      <c r="C7" s="123"/>
      <c r="D7" s="123"/>
      <c r="E7" s="123"/>
      <c r="F7" s="123"/>
      <c r="G7" s="123"/>
      <c r="H7" s="123"/>
      <c r="I7" s="123"/>
      <c r="J7" s="123"/>
      <c r="K7" s="123"/>
      <c r="L7" s="123">
        <f aca="true" t="shared" si="0" ref="L7:L70">C7+F7+I7</f>
        <v>0</v>
      </c>
      <c r="M7" s="123">
        <f aca="true" t="shared" si="1" ref="M7:M70">D7+G7+J7</f>
        <v>0</v>
      </c>
      <c r="N7" s="123">
        <f aca="true" t="shared" si="2" ref="N7:N70">E7+H7+K7</f>
        <v>0</v>
      </c>
    </row>
    <row r="8" spans="1:14" ht="15" customHeight="1">
      <c r="A8" s="5" t="s">
        <v>491</v>
      </c>
      <c r="B8" s="6" t="s">
        <v>492</v>
      </c>
      <c r="C8" s="123"/>
      <c r="D8" s="123"/>
      <c r="E8" s="123"/>
      <c r="F8" s="123"/>
      <c r="G8" s="123"/>
      <c r="H8" s="123"/>
      <c r="I8" s="123"/>
      <c r="J8" s="123"/>
      <c r="K8" s="123"/>
      <c r="L8" s="123">
        <f t="shared" si="0"/>
        <v>0</v>
      </c>
      <c r="M8" s="123">
        <f t="shared" si="1"/>
        <v>0</v>
      </c>
      <c r="N8" s="123">
        <f t="shared" si="2"/>
        <v>0</v>
      </c>
    </row>
    <row r="9" spans="1:14" ht="15" customHeight="1">
      <c r="A9" s="5" t="s">
        <v>493</v>
      </c>
      <c r="B9" s="6" t="s">
        <v>494</v>
      </c>
      <c r="C9" s="123"/>
      <c r="D9" s="123"/>
      <c r="E9" s="123"/>
      <c r="F9" s="123"/>
      <c r="G9" s="123"/>
      <c r="H9" s="123"/>
      <c r="I9" s="123"/>
      <c r="J9" s="123"/>
      <c r="K9" s="123"/>
      <c r="L9" s="123">
        <f t="shared" si="0"/>
        <v>0</v>
      </c>
      <c r="M9" s="123">
        <f t="shared" si="1"/>
        <v>0</v>
      </c>
      <c r="N9" s="123">
        <f t="shared" si="2"/>
        <v>0</v>
      </c>
    </row>
    <row r="10" spans="1:14" ht="15" customHeight="1">
      <c r="A10" s="5" t="s">
        <v>495</v>
      </c>
      <c r="B10" s="6" t="s">
        <v>496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>
        <f t="shared" si="0"/>
        <v>0</v>
      </c>
      <c r="M10" s="123">
        <f t="shared" si="1"/>
        <v>0</v>
      </c>
      <c r="N10" s="123">
        <f t="shared" si="2"/>
        <v>0</v>
      </c>
    </row>
    <row r="11" spans="1:14" ht="15" customHeight="1">
      <c r="A11" s="5" t="s">
        <v>497</v>
      </c>
      <c r="B11" s="6" t="s">
        <v>498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>
        <f t="shared" si="0"/>
        <v>0</v>
      </c>
      <c r="M11" s="123">
        <f t="shared" si="1"/>
        <v>0</v>
      </c>
      <c r="N11" s="123">
        <f t="shared" si="2"/>
        <v>0</v>
      </c>
    </row>
    <row r="12" spans="1:14" ht="15" customHeight="1">
      <c r="A12" s="7" t="s">
        <v>72</v>
      </c>
      <c r="B12" s="8" t="s">
        <v>499</v>
      </c>
      <c r="C12" s="118">
        <f>SUM(C6:C11)</f>
        <v>0</v>
      </c>
      <c r="D12" s="118">
        <f aca="true" t="shared" si="3" ref="D12:K12">SUM(D6:D11)</f>
        <v>0</v>
      </c>
      <c r="E12" s="118">
        <f t="shared" si="3"/>
        <v>0</v>
      </c>
      <c r="F12" s="118">
        <f t="shared" si="3"/>
        <v>0</v>
      </c>
      <c r="G12" s="118">
        <f t="shared" si="3"/>
        <v>0</v>
      </c>
      <c r="H12" s="118">
        <f t="shared" si="3"/>
        <v>0</v>
      </c>
      <c r="I12" s="118">
        <f t="shared" si="3"/>
        <v>0</v>
      </c>
      <c r="J12" s="118">
        <f t="shared" si="3"/>
        <v>0</v>
      </c>
      <c r="K12" s="118">
        <f t="shared" si="3"/>
        <v>0</v>
      </c>
      <c r="L12" s="123">
        <f t="shared" si="0"/>
        <v>0</v>
      </c>
      <c r="M12" s="123">
        <f t="shared" si="1"/>
        <v>0</v>
      </c>
      <c r="N12" s="123">
        <f t="shared" si="2"/>
        <v>0</v>
      </c>
    </row>
    <row r="13" spans="1:14" ht="15" customHeight="1">
      <c r="A13" s="5" t="s">
        <v>500</v>
      </c>
      <c r="B13" s="6" t="s">
        <v>501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>
        <f t="shared" si="0"/>
        <v>0</v>
      </c>
      <c r="M13" s="123">
        <f t="shared" si="1"/>
        <v>0</v>
      </c>
      <c r="N13" s="123">
        <f t="shared" si="2"/>
        <v>0</v>
      </c>
    </row>
    <row r="14" spans="1:14" ht="15" customHeight="1">
      <c r="A14" s="5" t="s">
        <v>502</v>
      </c>
      <c r="B14" s="6" t="s">
        <v>503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>
        <f t="shared" si="0"/>
        <v>0</v>
      </c>
      <c r="M14" s="123">
        <f t="shared" si="1"/>
        <v>0</v>
      </c>
      <c r="N14" s="123">
        <f t="shared" si="2"/>
        <v>0</v>
      </c>
    </row>
    <row r="15" spans="1:14" ht="15" customHeight="1">
      <c r="A15" s="5" t="s">
        <v>34</v>
      </c>
      <c r="B15" s="6" t="s">
        <v>504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>
        <f t="shared" si="0"/>
        <v>0</v>
      </c>
      <c r="M15" s="123">
        <f t="shared" si="1"/>
        <v>0</v>
      </c>
      <c r="N15" s="123">
        <f t="shared" si="2"/>
        <v>0</v>
      </c>
    </row>
    <row r="16" spans="1:14" ht="15" customHeight="1">
      <c r="A16" s="5" t="s">
        <v>35</v>
      </c>
      <c r="B16" s="6" t="s">
        <v>505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>
        <f t="shared" si="0"/>
        <v>0</v>
      </c>
      <c r="M16" s="123">
        <f t="shared" si="1"/>
        <v>0</v>
      </c>
      <c r="N16" s="123">
        <f t="shared" si="2"/>
        <v>0</v>
      </c>
    </row>
    <row r="17" spans="1:14" ht="15" customHeight="1">
      <c r="A17" s="5" t="s">
        <v>36</v>
      </c>
      <c r="B17" s="6" t="s">
        <v>506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>
        <f t="shared" si="0"/>
        <v>0</v>
      </c>
      <c r="M17" s="123">
        <f t="shared" si="1"/>
        <v>0</v>
      </c>
      <c r="N17" s="123">
        <f t="shared" si="2"/>
        <v>0</v>
      </c>
    </row>
    <row r="18" spans="1:14" ht="15" customHeight="1">
      <c r="A18" s="39" t="s">
        <v>73</v>
      </c>
      <c r="B18" s="50" t="s">
        <v>507</v>
      </c>
      <c r="C18" s="118">
        <f>SUM(C13:C17)+C12</f>
        <v>0</v>
      </c>
      <c r="D18" s="118">
        <f aca="true" t="shared" si="4" ref="D18:K18">SUM(D13:D17)+D12</f>
        <v>0</v>
      </c>
      <c r="E18" s="118">
        <f t="shared" si="4"/>
        <v>0</v>
      </c>
      <c r="F18" s="118">
        <f t="shared" si="4"/>
        <v>0</v>
      </c>
      <c r="G18" s="118">
        <f t="shared" si="4"/>
        <v>0</v>
      </c>
      <c r="H18" s="118">
        <f t="shared" si="4"/>
        <v>0</v>
      </c>
      <c r="I18" s="118">
        <f t="shared" si="4"/>
        <v>0</v>
      </c>
      <c r="J18" s="118">
        <f t="shared" si="4"/>
        <v>0</v>
      </c>
      <c r="K18" s="118">
        <f t="shared" si="4"/>
        <v>0</v>
      </c>
      <c r="L18" s="123">
        <f t="shared" si="0"/>
        <v>0</v>
      </c>
      <c r="M18" s="123">
        <f t="shared" si="1"/>
        <v>0</v>
      </c>
      <c r="N18" s="123">
        <f t="shared" si="2"/>
        <v>0</v>
      </c>
    </row>
    <row r="19" spans="1:14" ht="15" customHeight="1">
      <c r="A19" s="5" t="s">
        <v>508</v>
      </c>
      <c r="B19" s="6" t="s">
        <v>509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>
        <f t="shared" si="0"/>
        <v>0</v>
      </c>
      <c r="M19" s="123">
        <f t="shared" si="1"/>
        <v>0</v>
      </c>
      <c r="N19" s="123">
        <f t="shared" si="2"/>
        <v>0</v>
      </c>
    </row>
    <row r="20" spans="1:14" ht="15" customHeight="1">
      <c r="A20" s="5" t="s">
        <v>510</v>
      </c>
      <c r="B20" s="6" t="s">
        <v>511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>
        <f t="shared" si="0"/>
        <v>0</v>
      </c>
      <c r="M20" s="123">
        <f t="shared" si="1"/>
        <v>0</v>
      </c>
      <c r="N20" s="123">
        <f t="shared" si="2"/>
        <v>0</v>
      </c>
    </row>
    <row r="21" spans="1:14" ht="15" customHeight="1">
      <c r="A21" s="5" t="s">
        <v>37</v>
      </c>
      <c r="B21" s="6" t="s">
        <v>512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>
        <f t="shared" si="0"/>
        <v>0</v>
      </c>
      <c r="M21" s="123">
        <f t="shared" si="1"/>
        <v>0</v>
      </c>
      <c r="N21" s="123">
        <f t="shared" si="2"/>
        <v>0</v>
      </c>
    </row>
    <row r="22" spans="1:14" ht="15" customHeight="1">
      <c r="A22" s="5" t="s">
        <v>38</v>
      </c>
      <c r="B22" s="6" t="s">
        <v>513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>
        <f t="shared" si="0"/>
        <v>0</v>
      </c>
      <c r="M22" s="123">
        <f t="shared" si="1"/>
        <v>0</v>
      </c>
      <c r="N22" s="123">
        <f t="shared" si="2"/>
        <v>0</v>
      </c>
    </row>
    <row r="23" spans="1:14" ht="15" customHeight="1">
      <c r="A23" s="5" t="s">
        <v>39</v>
      </c>
      <c r="B23" s="6" t="s">
        <v>514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>
        <f t="shared" si="0"/>
        <v>0</v>
      </c>
      <c r="M23" s="123">
        <f t="shared" si="1"/>
        <v>0</v>
      </c>
      <c r="N23" s="123">
        <f t="shared" si="2"/>
        <v>0</v>
      </c>
    </row>
    <row r="24" spans="1:14" ht="15" customHeight="1">
      <c r="A24" s="39" t="s">
        <v>74</v>
      </c>
      <c r="B24" s="50" t="s">
        <v>515</v>
      </c>
      <c r="C24" s="118">
        <f>SUM(C19:C23)</f>
        <v>0</v>
      </c>
      <c r="D24" s="118">
        <f aca="true" t="shared" si="5" ref="D24:K24">SUM(D19:D23)</f>
        <v>0</v>
      </c>
      <c r="E24" s="118">
        <f t="shared" si="5"/>
        <v>0</v>
      </c>
      <c r="F24" s="118">
        <f t="shared" si="5"/>
        <v>0</v>
      </c>
      <c r="G24" s="118">
        <f t="shared" si="5"/>
        <v>0</v>
      </c>
      <c r="H24" s="118">
        <f t="shared" si="5"/>
        <v>0</v>
      </c>
      <c r="I24" s="118">
        <f t="shared" si="5"/>
        <v>0</v>
      </c>
      <c r="J24" s="118">
        <f t="shared" si="5"/>
        <v>0</v>
      </c>
      <c r="K24" s="118">
        <f t="shared" si="5"/>
        <v>0</v>
      </c>
      <c r="L24" s="123">
        <f t="shared" si="0"/>
        <v>0</v>
      </c>
      <c r="M24" s="123">
        <f t="shared" si="1"/>
        <v>0</v>
      </c>
      <c r="N24" s="123">
        <f t="shared" si="2"/>
        <v>0</v>
      </c>
    </row>
    <row r="25" spans="1:14" ht="15" customHeight="1">
      <c r="A25" s="5" t="s">
        <v>40</v>
      </c>
      <c r="B25" s="6" t="s">
        <v>516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>
        <f t="shared" si="0"/>
        <v>0</v>
      </c>
      <c r="M25" s="123">
        <f t="shared" si="1"/>
        <v>0</v>
      </c>
      <c r="N25" s="123">
        <f t="shared" si="2"/>
        <v>0</v>
      </c>
    </row>
    <row r="26" spans="1:14" ht="15" customHeight="1">
      <c r="A26" s="5" t="s">
        <v>41</v>
      </c>
      <c r="B26" s="6" t="s">
        <v>517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>
        <f t="shared" si="0"/>
        <v>0</v>
      </c>
      <c r="M26" s="123">
        <f t="shared" si="1"/>
        <v>0</v>
      </c>
      <c r="N26" s="123">
        <f t="shared" si="2"/>
        <v>0</v>
      </c>
    </row>
    <row r="27" spans="1:14" ht="15" customHeight="1">
      <c r="A27" s="7" t="s">
        <v>75</v>
      </c>
      <c r="B27" s="8" t="s">
        <v>518</v>
      </c>
      <c r="C27" s="118">
        <f>SUM(C25:C26)</f>
        <v>0</v>
      </c>
      <c r="D27" s="118">
        <f aca="true" t="shared" si="6" ref="D27:K27">SUM(D25:D26)</f>
        <v>0</v>
      </c>
      <c r="E27" s="118">
        <f t="shared" si="6"/>
        <v>0</v>
      </c>
      <c r="F27" s="118">
        <f t="shared" si="6"/>
        <v>0</v>
      </c>
      <c r="G27" s="118">
        <f t="shared" si="6"/>
        <v>0</v>
      </c>
      <c r="H27" s="118">
        <f t="shared" si="6"/>
        <v>0</v>
      </c>
      <c r="I27" s="118">
        <f t="shared" si="6"/>
        <v>0</v>
      </c>
      <c r="J27" s="118">
        <f t="shared" si="6"/>
        <v>0</v>
      </c>
      <c r="K27" s="118">
        <f t="shared" si="6"/>
        <v>0</v>
      </c>
      <c r="L27" s="123">
        <f t="shared" si="0"/>
        <v>0</v>
      </c>
      <c r="M27" s="123">
        <f t="shared" si="1"/>
        <v>0</v>
      </c>
      <c r="N27" s="123">
        <f t="shared" si="2"/>
        <v>0</v>
      </c>
    </row>
    <row r="28" spans="1:14" ht="15" customHeight="1">
      <c r="A28" s="5" t="s">
        <v>42</v>
      </c>
      <c r="B28" s="6" t="s">
        <v>519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>
        <f t="shared" si="0"/>
        <v>0</v>
      </c>
      <c r="M28" s="123">
        <f t="shared" si="1"/>
        <v>0</v>
      </c>
      <c r="N28" s="123">
        <f t="shared" si="2"/>
        <v>0</v>
      </c>
    </row>
    <row r="29" spans="1:14" ht="15" customHeight="1">
      <c r="A29" s="5" t="s">
        <v>43</v>
      </c>
      <c r="B29" s="6" t="s">
        <v>520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>
        <f t="shared" si="0"/>
        <v>0</v>
      </c>
      <c r="M29" s="123">
        <f t="shared" si="1"/>
        <v>0</v>
      </c>
      <c r="N29" s="123">
        <f t="shared" si="2"/>
        <v>0</v>
      </c>
    </row>
    <row r="30" spans="1:14" ht="15" customHeight="1">
      <c r="A30" s="5" t="s">
        <v>44</v>
      </c>
      <c r="B30" s="6" t="s">
        <v>521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>
        <f t="shared" si="0"/>
        <v>0</v>
      </c>
      <c r="M30" s="123">
        <f t="shared" si="1"/>
        <v>0</v>
      </c>
      <c r="N30" s="123">
        <f t="shared" si="2"/>
        <v>0</v>
      </c>
    </row>
    <row r="31" spans="1:14" ht="15" customHeight="1">
      <c r="A31" s="5" t="s">
        <v>45</v>
      </c>
      <c r="B31" s="6" t="s">
        <v>522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>
        <f t="shared" si="0"/>
        <v>0</v>
      </c>
      <c r="M31" s="123">
        <f t="shared" si="1"/>
        <v>0</v>
      </c>
      <c r="N31" s="123">
        <f t="shared" si="2"/>
        <v>0</v>
      </c>
    </row>
    <row r="32" spans="1:14" ht="15" customHeight="1">
      <c r="A32" s="5" t="s">
        <v>46</v>
      </c>
      <c r="B32" s="6" t="s">
        <v>525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>
        <f t="shared" si="0"/>
        <v>0</v>
      </c>
      <c r="M32" s="123">
        <f t="shared" si="1"/>
        <v>0</v>
      </c>
      <c r="N32" s="123">
        <f t="shared" si="2"/>
        <v>0</v>
      </c>
    </row>
    <row r="33" spans="1:14" ht="15" customHeight="1">
      <c r="A33" s="5" t="s">
        <v>526</v>
      </c>
      <c r="B33" s="6" t="s">
        <v>527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>
        <f t="shared" si="0"/>
        <v>0</v>
      </c>
      <c r="M33" s="123">
        <f t="shared" si="1"/>
        <v>0</v>
      </c>
      <c r="N33" s="123">
        <f t="shared" si="2"/>
        <v>0</v>
      </c>
    </row>
    <row r="34" spans="1:14" ht="15" customHeight="1">
      <c r="A34" s="5" t="s">
        <v>47</v>
      </c>
      <c r="B34" s="6" t="s">
        <v>528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>
        <f t="shared" si="0"/>
        <v>0</v>
      </c>
      <c r="M34" s="123">
        <f t="shared" si="1"/>
        <v>0</v>
      </c>
      <c r="N34" s="123">
        <f t="shared" si="2"/>
        <v>0</v>
      </c>
    </row>
    <row r="35" spans="1:14" ht="15" customHeight="1">
      <c r="A35" s="5" t="s">
        <v>48</v>
      </c>
      <c r="B35" s="6" t="s">
        <v>532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>
        <f t="shared" si="0"/>
        <v>0</v>
      </c>
      <c r="M35" s="123">
        <f t="shared" si="1"/>
        <v>0</v>
      </c>
      <c r="N35" s="123">
        <f t="shared" si="2"/>
        <v>0</v>
      </c>
    </row>
    <row r="36" spans="1:14" ht="15" customHeight="1">
      <c r="A36" s="7" t="s">
        <v>76</v>
      </c>
      <c r="B36" s="8" t="s">
        <v>535</v>
      </c>
      <c r="C36" s="118">
        <f>SUM(C28:C35)</f>
        <v>0</v>
      </c>
      <c r="D36" s="118">
        <f aca="true" t="shared" si="7" ref="D36:K36">SUM(D28:D35)</f>
        <v>0</v>
      </c>
      <c r="E36" s="118">
        <f t="shared" si="7"/>
        <v>0</v>
      </c>
      <c r="F36" s="118">
        <f t="shared" si="7"/>
        <v>0</v>
      </c>
      <c r="G36" s="118">
        <f t="shared" si="7"/>
        <v>0</v>
      </c>
      <c r="H36" s="118">
        <f t="shared" si="7"/>
        <v>0</v>
      </c>
      <c r="I36" s="118">
        <f t="shared" si="7"/>
        <v>0</v>
      </c>
      <c r="J36" s="118">
        <f t="shared" si="7"/>
        <v>0</v>
      </c>
      <c r="K36" s="118">
        <f t="shared" si="7"/>
        <v>0</v>
      </c>
      <c r="L36" s="123">
        <f t="shared" si="0"/>
        <v>0</v>
      </c>
      <c r="M36" s="123">
        <f t="shared" si="1"/>
        <v>0</v>
      </c>
      <c r="N36" s="123">
        <f t="shared" si="2"/>
        <v>0</v>
      </c>
    </row>
    <row r="37" spans="1:14" ht="15" customHeight="1">
      <c r="A37" s="5" t="s">
        <v>49</v>
      </c>
      <c r="B37" s="6" t="s">
        <v>536</v>
      </c>
      <c r="C37" s="123">
        <v>35</v>
      </c>
      <c r="D37" s="123">
        <v>13</v>
      </c>
      <c r="E37" s="123">
        <v>13</v>
      </c>
      <c r="F37" s="123"/>
      <c r="G37" s="123"/>
      <c r="H37" s="123"/>
      <c r="I37" s="123"/>
      <c r="J37" s="123"/>
      <c r="K37" s="123"/>
      <c r="L37" s="123">
        <f t="shared" si="0"/>
        <v>35</v>
      </c>
      <c r="M37" s="123">
        <f t="shared" si="1"/>
        <v>13</v>
      </c>
      <c r="N37" s="123">
        <f t="shared" si="2"/>
        <v>13</v>
      </c>
    </row>
    <row r="38" spans="1:14" ht="15" customHeight="1">
      <c r="A38" s="39" t="s">
        <v>77</v>
      </c>
      <c r="B38" s="50" t="s">
        <v>537</v>
      </c>
      <c r="C38" s="118">
        <f>C37+C36+C27</f>
        <v>35</v>
      </c>
      <c r="D38" s="118">
        <f>D37+D36+D27</f>
        <v>13</v>
      </c>
      <c r="E38" s="118">
        <f>E37+E36+E27</f>
        <v>13</v>
      </c>
      <c r="F38" s="118">
        <f aca="true" t="shared" si="8" ref="F38:K38">F37+F36+F27</f>
        <v>0</v>
      </c>
      <c r="G38" s="118">
        <f t="shared" si="8"/>
        <v>0</v>
      </c>
      <c r="H38" s="118">
        <f t="shared" si="8"/>
        <v>0</v>
      </c>
      <c r="I38" s="118">
        <f t="shared" si="8"/>
        <v>0</v>
      </c>
      <c r="J38" s="118">
        <f t="shared" si="8"/>
        <v>0</v>
      </c>
      <c r="K38" s="118">
        <f t="shared" si="8"/>
        <v>0</v>
      </c>
      <c r="L38" s="123">
        <f t="shared" si="0"/>
        <v>35</v>
      </c>
      <c r="M38" s="123">
        <f t="shared" si="1"/>
        <v>13</v>
      </c>
      <c r="N38" s="123">
        <f t="shared" si="2"/>
        <v>13</v>
      </c>
    </row>
    <row r="39" spans="1:14" ht="15" customHeight="1">
      <c r="A39" s="13" t="s">
        <v>538</v>
      </c>
      <c r="B39" s="6" t="s">
        <v>539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>
        <f t="shared" si="0"/>
        <v>0</v>
      </c>
      <c r="M39" s="123">
        <f t="shared" si="1"/>
        <v>0</v>
      </c>
      <c r="N39" s="123">
        <f t="shared" si="2"/>
        <v>0</v>
      </c>
    </row>
    <row r="40" spans="1:14" ht="15" customHeight="1">
      <c r="A40" s="13" t="s">
        <v>50</v>
      </c>
      <c r="B40" s="6" t="s">
        <v>540</v>
      </c>
      <c r="C40" s="123">
        <v>36</v>
      </c>
      <c r="D40" s="123">
        <v>60</v>
      </c>
      <c r="E40" s="123">
        <v>1</v>
      </c>
      <c r="F40" s="123"/>
      <c r="G40" s="123"/>
      <c r="H40" s="123"/>
      <c r="I40" s="123"/>
      <c r="J40" s="123"/>
      <c r="K40" s="123"/>
      <c r="L40" s="123">
        <f t="shared" si="0"/>
        <v>36</v>
      </c>
      <c r="M40" s="123">
        <f t="shared" si="1"/>
        <v>60</v>
      </c>
      <c r="N40" s="123">
        <f t="shared" si="2"/>
        <v>1</v>
      </c>
    </row>
    <row r="41" spans="1:14" ht="15" customHeight="1">
      <c r="A41" s="13" t="s">
        <v>51</v>
      </c>
      <c r="B41" s="6" t="s">
        <v>541</v>
      </c>
      <c r="C41" s="123">
        <v>154</v>
      </c>
      <c r="D41" s="123">
        <f>139+15</f>
        <v>154</v>
      </c>
      <c r="E41" s="123">
        <f>57+132</f>
        <v>189</v>
      </c>
      <c r="F41" s="123"/>
      <c r="G41" s="123"/>
      <c r="H41" s="123"/>
      <c r="I41" s="123"/>
      <c r="J41" s="123"/>
      <c r="K41" s="123"/>
      <c r="L41" s="123">
        <f t="shared" si="0"/>
        <v>154</v>
      </c>
      <c r="M41" s="123">
        <f t="shared" si="1"/>
        <v>154</v>
      </c>
      <c r="N41" s="123">
        <f t="shared" si="2"/>
        <v>189</v>
      </c>
    </row>
    <row r="42" spans="1:14" ht="15" customHeight="1">
      <c r="A42" s="13" t="s">
        <v>52</v>
      </c>
      <c r="B42" s="6" t="s">
        <v>542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>
        <f t="shared" si="0"/>
        <v>0</v>
      </c>
      <c r="M42" s="123">
        <f t="shared" si="1"/>
        <v>0</v>
      </c>
      <c r="N42" s="123">
        <f t="shared" si="2"/>
        <v>0</v>
      </c>
    </row>
    <row r="43" spans="1:14" ht="15" customHeight="1">
      <c r="A43" s="13" t="s">
        <v>543</v>
      </c>
      <c r="B43" s="6" t="s">
        <v>544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>
        <f t="shared" si="0"/>
        <v>0</v>
      </c>
      <c r="M43" s="123">
        <f t="shared" si="1"/>
        <v>0</v>
      </c>
      <c r="N43" s="123">
        <f t="shared" si="2"/>
        <v>0</v>
      </c>
    </row>
    <row r="44" spans="1:14" ht="15" customHeight="1">
      <c r="A44" s="13" t="s">
        <v>545</v>
      </c>
      <c r="B44" s="6" t="s">
        <v>546</v>
      </c>
      <c r="C44" s="123">
        <v>11</v>
      </c>
      <c r="D44" s="123">
        <v>11</v>
      </c>
      <c r="E44" s="123">
        <v>237</v>
      </c>
      <c r="F44" s="123"/>
      <c r="G44" s="123"/>
      <c r="H44" s="123"/>
      <c r="I44" s="123"/>
      <c r="J44" s="123"/>
      <c r="K44" s="123"/>
      <c r="L44" s="123">
        <f t="shared" si="0"/>
        <v>11</v>
      </c>
      <c r="M44" s="123">
        <f t="shared" si="1"/>
        <v>11</v>
      </c>
      <c r="N44" s="123">
        <f t="shared" si="2"/>
        <v>237</v>
      </c>
    </row>
    <row r="45" spans="1:14" ht="15" customHeight="1">
      <c r="A45" s="13" t="s">
        <v>547</v>
      </c>
      <c r="B45" s="6" t="s">
        <v>548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>
        <f t="shared" si="0"/>
        <v>0</v>
      </c>
      <c r="M45" s="123">
        <f t="shared" si="1"/>
        <v>0</v>
      </c>
      <c r="N45" s="123">
        <f t="shared" si="2"/>
        <v>0</v>
      </c>
    </row>
    <row r="46" spans="1:14" ht="15" customHeight="1">
      <c r="A46" s="13" t="s">
        <v>53</v>
      </c>
      <c r="B46" s="6" t="s">
        <v>549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>
        <f t="shared" si="0"/>
        <v>0</v>
      </c>
      <c r="M46" s="123">
        <f t="shared" si="1"/>
        <v>0</v>
      </c>
      <c r="N46" s="123">
        <f t="shared" si="2"/>
        <v>0</v>
      </c>
    </row>
    <row r="47" spans="1:14" ht="15" customHeight="1">
      <c r="A47" s="13" t="s">
        <v>54</v>
      </c>
      <c r="B47" s="6" t="s">
        <v>550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>
        <f t="shared" si="0"/>
        <v>0</v>
      </c>
      <c r="M47" s="123">
        <f t="shared" si="1"/>
        <v>0</v>
      </c>
      <c r="N47" s="123">
        <f t="shared" si="2"/>
        <v>0</v>
      </c>
    </row>
    <row r="48" spans="1:14" ht="15" customHeight="1">
      <c r="A48" s="13" t="s">
        <v>55</v>
      </c>
      <c r="B48" s="6" t="s">
        <v>551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>
        <f t="shared" si="0"/>
        <v>0</v>
      </c>
      <c r="M48" s="123">
        <f t="shared" si="1"/>
        <v>0</v>
      </c>
      <c r="N48" s="123">
        <f t="shared" si="2"/>
        <v>0</v>
      </c>
    </row>
    <row r="49" spans="1:14" ht="15" customHeight="1">
      <c r="A49" s="49" t="s">
        <v>78</v>
      </c>
      <c r="B49" s="50" t="s">
        <v>552</v>
      </c>
      <c r="C49" s="118">
        <f aca="true" t="shared" si="9" ref="C49:K49">SUM(C39:C48)</f>
        <v>201</v>
      </c>
      <c r="D49" s="118">
        <f t="shared" si="9"/>
        <v>225</v>
      </c>
      <c r="E49" s="118">
        <f t="shared" si="9"/>
        <v>427</v>
      </c>
      <c r="F49" s="118">
        <f t="shared" si="9"/>
        <v>0</v>
      </c>
      <c r="G49" s="118">
        <f t="shared" si="9"/>
        <v>0</v>
      </c>
      <c r="H49" s="118">
        <f t="shared" si="9"/>
        <v>0</v>
      </c>
      <c r="I49" s="118">
        <f t="shared" si="9"/>
        <v>0</v>
      </c>
      <c r="J49" s="118">
        <f t="shared" si="9"/>
        <v>0</v>
      </c>
      <c r="K49" s="118">
        <f t="shared" si="9"/>
        <v>0</v>
      </c>
      <c r="L49" s="123">
        <f t="shared" si="0"/>
        <v>201</v>
      </c>
      <c r="M49" s="123">
        <f t="shared" si="1"/>
        <v>225</v>
      </c>
      <c r="N49" s="123">
        <f t="shared" si="2"/>
        <v>427</v>
      </c>
    </row>
    <row r="50" spans="1:14" ht="15" customHeight="1">
      <c r="A50" s="13" t="s">
        <v>56</v>
      </c>
      <c r="B50" s="6" t="s">
        <v>553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>
        <f t="shared" si="0"/>
        <v>0</v>
      </c>
      <c r="M50" s="123">
        <f t="shared" si="1"/>
        <v>0</v>
      </c>
      <c r="N50" s="123">
        <f t="shared" si="2"/>
        <v>0</v>
      </c>
    </row>
    <row r="51" spans="1:14" ht="15" customHeight="1">
      <c r="A51" s="13" t="s">
        <v>57</v>
      </c>
      <c r="B51" s="6" t="s">
        <v>554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>
        <f t="shared" si="0"/>
        <v>0</v>
      </c>
      <c r="M51" s="123">
        <f t="shared" si="1"/>
        <v>0</v>
      </c>
      <c r="N51" s="123">
        <f t="shared" si="2"/>
        <v>0</v>
      </c>
    </row>
    <row r="52" spans="1:14" ht="15" customHeight="1">
      <c r="A52" s="13" t="s">
        <v>555</v>
      </c>
      <c r="B52" s="6" t="s">
        <v>556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>
        <f t="shared" si="0"/>
        <v>0</v>
      </c>
      <c r="M52" s="123">
        <f t="shared" si="1"/>
        <v>0</v>
      </c>
      <c r="N52" s="123">
        <f t="shared" si="2"/>
        <v>0</v>
      </c>
    </row>
    <row r="53" spans="1:14" ht="15" customHeight="1">
      <c r="A53" s="13" t="s">
        <v>58</v>
      </c>
      <c r="B53" s="6" t="s">
        <v>557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>
        <f t="shared" si="0"/>
        <v>0</v>
      </c>
      <c r="M53" s="123">
        <f t="shared" si="1"/>
        <v>0</v>
      </c>
      <c r="N53" s="123">
        <f t="shared" si="2"/>
        <v>0</v>
      </c>
    </row>
    <row r="54" spans="1:14" ht="15" customHeight="1">
      <c r="A54" s="13" t="s">
        <v>558</v>
      </c>
      <c r="B54" s="6" t="s">
        <v>559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>
        <f t="shared" si="0"/>
        <v>0</v>
      </c>
      <c r="M54" s="123">
        <f t="shared" si="1"/>
        <v>0</v>
      </c>
      <c r="N54" s="123">
        <f t="shared" si="2"/>
        <v>0</v>
      </c>
    </row>
    <row r="55" spans="1:14" ht="15" customHeight="1">
      <c r="A55" s="39" t="s">
        <v>79</v>
      </c>
      <c r="B55" s="50" t="s">
        <v>560</v>
      </c>
      <c r="C55" s="118">
        <f>SUM(C50:C54)</f>
        <v>0</v>
      </c>
      <c r="D55" s="118">
        <f aca="true" t="shared" si="10" ref="D55:K55">SUM(D50:D54)</f>
        <v>0</v>
      </c>
      <c r="E55" s="118">
        <f t="shared" si="10"/>
        <v>0</v>
      </c>
      <c r="F55" s="118">
        <f t="shared" si="10"/>
        <v>0</v>
      </c>
      <c r="G55" s="118">
        <f t="shared" si="10"/>
        <v>0</v>
      </c>
      <c r="H55" s="118">
        <f t="shared" si="10"/>
        <v>0</v>
      </c>
      <c r="I55" s="118">
        <f t="shared" si="10"/>
        <v>0</v>
      </c>
      <c r="J55" s="118">
        <f t="shared" si="10"/>
        <v>0</v>
      </c>
      <c r="K55" s="118">
        <f t="shared" si="10"/>
        <v>0</v>
      </c>
      <c r="L55" s="123">
        <f t="shared" si="0"/>
        <v>0</v>
      </c>
      <c r="M55" s="123">
        <f t="shared" si="1"/>
        <v>0</v>
      </c>
      <c r="N55" s="123">
        <f t="shared" si="2"/>
        <v>0</v>
      </c>
    </row>
    <row r="56" spans="1:14" ht="15" customHeight="1">
      <c r="A56" s="13" t="s">
        <v>561</v>
      </c>
      <c r="B56" s="6" t="s">
        <v>562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>
        <f t="shared" si="0"/>
        <v>0</v>
      </c>
      <c r="M56" s="123">
        <f t="shared" si="1"/>
        <v>0</v>
      </c>
      <c r="N56" s="123">
        <f t="shared" si="2"/>
        <v>0</v>
      </c>
    </row>
    <row r="57" spans="1:14" ht="15" customHeight="1">
      <c r="A57" s="5" t="s">
        <v>59</v>
      </c>
      <c r="B57" s="6" t="s">
        <v>563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>
        <f t="shared" si="0"/>
        <v>0</v>
      </c>
      <c r="M57" s="123">
        <f t="shared" si="1"/>
        <v>0</v>
      </c>
      <c r="N57" s="123">
        <f t="shared" si="2"/>
        <v>0</v>
      </c>
    </row>
    <row r="58" spans="1:14" ht="15" customHeight="1">
      <c r="A58" s="13" t="s">
        <v>60</v>
      </c>
      <c r="B58" s="6" t="s">
        <v>564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>
        <f t="shared" si="0"/>
        <v>0</v>
      </c>
      <c r="M58" s="123">
        <f t="shared" si="1"/>
        <v>0</v>
      </c>
      <c r="N58" s="123">
        <f t="shared" si="2"/>
        <v>0</v>
      </c>
    </row>
    <row r="59" spans="1:14" ht="15" customHeight="1">
      <c r="A59" s="39" t="s">
        <v>80</v>
      </c>
      <c r="B59" s="50" t="s">
        <v>565</v>
      </c>
      <c r="C59" s="118">
        <f>SUM(C57:C58)</f>
        <v>0</v>
      </c>
      <c r="D59" s="118">
        <f aca="true" t="shared" si="11" ref="D59:K59">SUM(D57:D58)</f>
        <v>0</v>
      </c>
      <c r="E59" s="118">
        <f t="shared" si="11"/>
        <v>0</v>
      </c>
      <c r="F59" s="118">
        <f t="shared" si="11"/>
        <v>0</v>
      </c>
      <c r="G59" s="118">
        <f t="shared" si="11"/>
        <v>0</v>
      </c>
      <c r="H59" s="118">
        <f t="shared" si="11"/>
        <v>0</v>
      </c>
      <c r="I59" s="118">
        <f t="shared" si="11"/>
        <v>0</v>
      </c>
      <c r="J59" s="118">
        <f t="shared" si="11"/>
        <v>0</v>
      </c>
      <c r="K59" s="118">
        <f t="shared" si="11"/>
        <v>0</v>
      </c>
      <c r="L59" s="123">
        <f t="shared" si="0"/>
        <v>0</v>
      </c>
      <c r="M59" s="123">
        <f t="shared" si="1"/>
        <v>0</v>
      </c>
      <c r="N59" s="123">
        <f t="shared" si="2"/>
        <v>0</v>
      </c>
    </row>
    <row r="60" spans="1:14" ht="15" customHeight="1">
      <c r="A60" s="13" t="s">
        <v>566</v>
      </c>
      <c r="B60" s="6" t="s">
        <v>567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>
        <f t="shared" si="0"/>
        <v>0</v>
      </c>
      <c r="M60" s="123">
        <f t="shared" si="1"/>
        <v>0</v>
      </c>
      <c r="N60" s="123">
        <f t="shared" si="2"/>
        <v>0</v>
      </c>
    </row>
    <row r="61" spans="1:14" ht="15" customHeight="1">
      <c r="A61" s="5" t="s">
        <v>61</v>
      </c>
      <c r="B61" s="6" t="s">
        <v>568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>
        <f t="shared" si="0"/>
        <v>0</v>
      </c>
      <c r="M61" s="123">
        <f t="shared" si="1"/>
        <v>0</v>
      </c>
      <c r="N61" s="123">
        <f t="shared" si="2"/>
        <v>0</v>
      </c>
    </row>
    <row r="62" spans="1:14" ht="15" customHeight="1">
      <c r="A62" s="13" t="s">
        <v>62</v>
      </c>
      <c r="B62" s="6" t="s">
        <v>569</v>
      </c>
      <c r="C62" s="123">
        <v>12</v>
      </c>
      <c r="D62" s="123">
        <v>12</v>
      </c>
      <c r="E62" s="123">
        <v>88</v>
      </c>
      <c r="F62" s="123"/>
      <c r="G62" s="123"/>
      <c r="H62" s="123"/>
      <c r="I62" s="123"/>
      <c r="J62" s="123"/>
      <c r="K62" s="123"/>
      <c r="L62" s="123">
        <f t="shared" si="0"/>
        <v>12</v>
      </c>
      <c r="M62" s="123">
        <f t="shared" si="1"/>
        <v>12</v>
      </c>
      <c r="N62" s="123">
        <f t="shared" si="2"/>
        <v>88</v>
      </c>
    </row>
    <row r="63" spans="1:14" ht="15" customHeight="1">
      <c r="A63" s="39" t="s">
        <v>82</v>
      </c>
      <c r="B63" s="50" t="s">
        <v>577</v>
      </c>
      <c r="C63" s="118">
        <f aca="true" t="shared" si="12" ref="C63:K63">SUM(C60:C62)</f>
        <v>12</v>
      </c>
      <c r="D63" s="118">
        <f t="shared" si="12"/>
        <v>12</v>
      </c>
      <c r="E63" s="118">
        <f t="shared" si="12"/>
        <v>88</v>
      </c>
      <c r="F63" s="118">
        <f t="shared" si="12"/>
        <v>0</v>
      </c>
      <c r="G63" s="118">
        <f t="shared" si="12"/>
        <v>0</v>
      </c>
      <c r="H63" s="118">
        <f t="shared" si="12"/>
        <v>0</v>
      </c>
      <c r="I63" s="118">
        <f t="shared" si="12"/>
        <v>0</v>
      </c>
      <c r="J63" s="118">
        <f t="shared" si="12"/>
        <v>0</v>
      </c>
      <c r="K63" s="118">
        <f t="shared" si="12"/>
        <v>0</v>
      </c>
      <c r="L63" s="123">
        <f t="shared" si="0"/>
        <v>12</v>
      </c>
      <c r="M63" s="123">
        <f t="shared" si="1"/>
        <v>12</v>
      </c>
      <c r="N63" s="123">
        <f t="shared" si="2"/>
        <v>88</v>
      </c>
    </row>
    <row r="64" spans="1:14" ht="15.75">
      <c r="A64" s="47" t="s">
        <v>81</v>
      </c>
      <c r="B64" s="35" t="s">
        <v>578</v>
      </c>
      <c r="C64" s="118">
        <f aca="true" t="shared" si="13" ref="C64:K64">C63+C59+C55+C49+C38+C24+C18</f>
        <v>248</v>
      </c>
      <c r="D64" s="118">
        <f t="shared" si="13"/>
        <v>250</v>
      </c>
      <c r="E64" s="118">
        <f t="shared" si="13"/>
        <v>528</v>
      </c>
      <c r="F64" s="118">
        <f t="shared" si="13"/>
        <v>0</v>
      </c>
      <c r="G64" s="118">
        <f t="shared" si="13"/>
        <v>0</v>
      </c>
      <c r="H64" s="118">
        <f t="shared" si="13"/>
        <v>0</v>
      </c>
      <c r="I64" s="118">
        <f t="shared" si="13"/>
        <v>0</v>
      </c>
      <c r="J64" s="118">
        <f t="shared" si="13"/>
        <v>0</v>
      </c>
      <c r="K64" s="118">
        <f t="shared" si="13"/>
        <v>0</v>
      </c>
      <c r="L64" s="123">
        <f t="shared" si="0"/>
        <v>248</v>
      </c>
      <c r="M64" s="123">
        <f t="shared" si="1"/>
        <v>250</v>
      </c>
      <c r="N64" s="123">
        <f t="shared" si="2"/>
        <v>528</v>
      </c>
    </row>
    <row r="65" spans="1:14" ht="15.75">
      <c r="A65" s="124" t="s">
        <v>194</v>
      </c>
      <c r="B65" s="61"/>
      <c r="C65" s="123">
        <f>C18+C38+C49+C59-'5.kiadások PMH'!C74</f>
        <v>-52192</v>
      </c>
      <c r="D65" s="123"/>
      <c r="E65" s="123"/>
      <c r="F65" s="123">
        <f>F18+F38+F49+F59-'5.kiadások PMH'!F74</f>
        <v>0</v>
      </c>
      <c r="G65" s="123"/>
      <c r="H65" s="123"/>
      <c r="I65" s="123">
        <f>I18+I38+I49+I59-'5.kiadások PMH'!I74</f>
        <v>0</v>
      </c>
      <c r="J65" s="123"/>
      <c r="K65" s="123"/>
      <c r="L65" s="123">
        <f t="shared" si="0"/>
        <v>-52192</v>
      </c>
      <c r="M65" s="123">
        <f t="shared" si="1"/>
        <v>0</v>
      </c>
      <c r="N65" s="123">
        <f t="shared" si="2"/>
        <v>0</v>
      </c>
    </row>
    <row r="66" spans="1:14" ht="15.75">
      <c r="A66" s="124" t="s">
        <v>195</v>
      </c>
      <c r="B66" s="61"/>
      <c r="C66" s="123">
        <f>C24+C55+C63-'5.kiadások PMH'!C97</f>
        <v>-179</v>
      </c>
      <c r="D66" s="123"/>
      <c r="E66" s="123"/>
      <c r="F66" s="123">
        <f>F24+F55+F63-'5.kiadások PMH'!F97</f>
        <v>0</v>
      </c>
      <c r="G66" s="123"/>
      <c r="H66" s="123"/>
      <c r="I66" s="123">
        <f>I24+I55+I63-'5.kiadások PMH'!I97</f>
        <v>0</v>
      </c>
      <c r="J66" s="123"/>
      <c r="K66" s="123"/>
      <c r="L66" s="123">
        <f t="shared" si="0"/>
        <v>-179</v>
      </c>
      <c r="M66" s="123">
        <f t="shared" si="1"/>
        <v>0</v>
      </c>
      <c r="N66" s="123">
        <f t="shared" si="2"/>
        <v>0</v>
      </c>
    </row>
    <row r="67" spans="1:14" ht="15">
      <c r="A67" s="37" t="s">
        <v>63</v>
      </c>
      <c r="B67" s="5" t="s">
        <v>579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>
        <f t="shared" si="0"/>
        <v>0</v>
      </c>
      <c r="M67" s="123">
        <f t="shared" si="1"/>
        <v>0</v>
      </c>
      <c r="N67" s="123">
        <f t="shared" si="2"/>
        <v>0</v>
      </c>
    </row>
    <row r="68" spans="1:14" ht="15">
      <c r="A68" s="13" t="s">
        <v>580</v>
      </c>
      <c r="B68" s="5" t="s">
        <v>581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>
        <f t="shared" si="0"/>
        <v>0</v>
      </c>
      <c r="M68" s="123">
        <f t="shared" si="1"/>
        <v>0</v>
      </c>
      <c r="N68" s="123">
        <f t="shared" si="2"/>
        <v>0</v>
      </c>
    </row>
    <row r="69" spans="1:14" ht="15">
      <c r="A69" s="37" t="s">
        <v>64</v>
      </c>
      <c r="B69" s="5" t="s">
        <v>582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>
        <f t="shared" si="0"/>
        <v>0</v>
      </c>
      <c r="M69" s="123">
        <f t="shared" si="1"/>
        <v>0</v>
      </c>
      <c r="N69" s="123">
        <f t="shared" si="2"/>
        <v>0</v>
      </c>
    </row>
    <row r="70" spans="1:14" ht="15">
      <c r="A70" s="15" t="s">
        <v>83</v>
      </c>
      <c r="B70" s="7" t="s">
        <v>583</v>
      </c>
      <c r="C70" s="118">
        <f>SUM(C67:C69)</f>
        <v>0</v>
      </c>
      <c r="D70" s="118">
        <f aca="true" t="shared" si="14" ref="D70:K70">SUM(D67:D69)</f>
        <v>0</v>
      </c>
      <c r="E70" s="118">
        <f t="shared" si="14"/>
        <v>0</v>
      </c>
      <c r="F70" s="118">
        <f t="shared" si="14"/>
        <v>0</v>
      </c>
      <c r="G70" s="118">
        <f t="shared" si="14"/>
        <v>0</v>
      </c>
      <c r="H70" s="118">
        <f t="shared" si="14"/>
        <v>0</v>
      </c>
      <c r="I70" s="118">
        <f t="shared" si="14"/>
        <v>0</v>
      </c>
      <c r="J70" s="118">
        <f t="shared" si="14"/>
        <v>0</v>
      </c>
      <c r="K70" s="118">
        <f t="shared" si="14"/>
        <v>0</v>
      </c>
      <c r="L70" s="123">
        <f t="shared" si="0"/>
        <v>0</v>
      </c>
      <c r="M70" s="123">
        <f t="shared" si="1"/>
        <v>0</v>
      </c>
      <c r="N70" s="123">
        <f t="shared" si="2"/>
        <v>0</v>
      </c>
    </row>
    <row r="71" spans="1:14" ht="15">
      <c r="A71" s="13" t="s">
        <v>65</v>
      </c>
      <c r="B71" s="5" t="s">
        <v>584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>
        <f aca="true" t="shared" si="15" ref="L71:L94">C71+F71+I71</f>
        <v>0</v>
      </c>
      <c r="M71" s="123">
        <f aca="true" t="shared" si="16" ref="M71:M94">D71+G71+J71</f>
        <v>0</v>
      </c>
      <c r="N71" s="123">
        <f aca="true" t="shared" si="17" ref="N71:N94">E71+H71+K71</f>
        <v>0</v>
      </c>
    </row>
    <row r="72" spans="1:14" ht="15">
      <c r="A72" s="37" t="s">
        <v>585</v>
      </c>
      <c r="B72" s="5" t="s">
        <v>586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>
        <f t="shared" si="15"/>
        <v>0</v>
      </c>
      <c r="M72" s="123">
        <f t="shared" si="16"/>
        <v>0</v>
      </c>
      <c r="N72" s="123">
        <f t="shared" si="17"/>
        <v>0</v>
      </c>
    </row>
    <row r="73" spans="1:14" ht="15">
      <c r="A73" s="13" t="s">
        <v>66</v>
      </c>
      <c r="B73" s="5" t="s">
        <v>587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>
        <f t="shared" si="15"/>
        <v>0</v>
      </c>
      <c r="M73" s="123">
        <f t="shared" si="16"/>
        <v>0</v>
      </c>
      <c r="N73" s="123">
        <f t="shared" si="17"/>
        <v>0</v>
      </c>
    </row>
    <row r="74" spans="1:14" ht="15">
      <c r="A74" s="37" t="s">
        <v>588</v>
      </c>
      <c r="B74" s="5" t="s">
        <v>589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>
        <f t="shared" si="15"/>
        <v>0</v>
      </c>
      <c r="M74" s="123">
        <f t="shared" si="16"/>
        <v>0</v>
      </c>
      <c r="N74" s="123">
        <f t="shared" si="17"/>
        <v>0</v>
      </c>
    </row>
    <row r="75" spans="1:14" ht="15">
      <c r="A75" s="14" t="s">
        <v>84</v>
      </c>
      <c r="B75" s="7" t="s">
        <v>590</v>
      </c>
      <c r="C75" s="118">
        <f>SUM(C71:C74)</f>
        <v>0</v>
      </c>
      <c r="D75" s="118">
        <f aca="true" t="shared" si="18" ref="D75:K75">SUM(D71:D74)</f>
        <v>0</v>
      </c>
      <c r="E75" s="118">
        <f t="shared" si="18"/>
        <v>0</v>
      </c>
      <c r="F75" s="118">
        <f t="shared" si="18"/>
        <v>0</v>
      </c>
      <c r="G75" s="118">
        <f t="shared" si="18"/>
        <v>0</v>
      </c>
      <c r="H75" s="118">
        <f t="shared" si="18"/>
        <v>0</v>
      </c>
      <c r="I75" s="118">
        <f t="shared" si="18"/>
        <v>0</v>
      </c>
      <c r="J75" s="118">
        <f t="shared" si="18"/>
        <v>0</v>
      </c>
      <c r="K75" s="118">
        <f t="shared" si="18"/>
        <v>0</v>
      </c>
      <c r="L75" s="123">
        <f t="shared" si="15"/>
        <v>0</v>
      </c>
      <c r="M75" s="123">
        <f t="shared" si="16"/>
        <v>0</v>
      </c>
      <c r="N75" s="123">
        <f t="shared" si="17"/>
        <v>0</v>
      </c>
    </row>
    <row r="76" spans="1:14" ht="15">
      <c r="A76" s="5" t="s">
        <v>192</v>
      </c>
      <c r="B76" s="5" t="s">
        <v>591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>
        <f t="shared" si="15"/>
        <v>0</v>
      </c>
      <c r="M76" s="123">
        <f t="shared" si="16"/>
        <v>0</v>
      </c>
      <c r="N76" s="123">
        <f t="shared" si="17"/>
        <v>0</v>
      </c>
    </row>
    <row r="77" spans="1:14" ht="15">
      <c r="A77" s="5" t="s">
        <v>193</v>
      </c>
      <c r="B77" s="5" t="s">
        <v>591</v>
      </c>
      <c r="C77" s="123"/>
      <c r="D77" s="123">
        <v>6464</v>
      </c>
      <c r="E77" s="123">
        <v>6464</v>
      </c>
      <c r="F77" s="123"/>
      <c r="G77" s="123"/>
      <c r="H77" s="123"/>
      <c r="I77" s="123"/>
      <c r="J77" s="123"/>
      <c r="K77" s="123"/>
      <c r="L77" s="123">
        <f t="shared" si="15"/>
        <v>0</v>
      </c>
      <c r="M77" s="123">
        <f t="shared" si="16"/>
        <v>6464</v>
      </c>
      <c r="N77" s="123">
        <f t="shared" si="17"/>
        <v>6464</v>
      </c>
    </row>
    <row r="78" spans="1:14" ht="15">
      <c r="A78" s="5" t="s">
        <v>190</v>
      </c>
      <c r="B78" s="5" t="s">
        <v>592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>
        <f t="shared" si="15"/>
        <v>0</v>
      </c>
      <c r="M78" s="123">
        <f t="shared" si="16"/>
        <v>0</v>
      </c>
      <c r="N78" s="123">
        <f t="shared" si="17"/>
        <v>0</v>
      </c>
    </row>
    <row r="79" spans="1:14" ht="15">
      <c r="A79" s="5" t="s">
        <v>191</v>
      </c>
      <c r="B79" s="5" t="s">
        <v>592</v>
      </c>
      <c r="C79" s="123"/>
      <c r="D79" s="123"/>
      <c r="E79" s="123"/>
      <c r="F79" s="123"/>
      <c r="G79" s="123"/>
      <c r="H79" s="123"/>
      <c r="I79" s="123"/>
      <c r="J79" s="123"/>
      <c r="K79" s="123"/>
      <c r="L79" s="123">
        <f t="shared" si="15"/>
        <v>0</v>
      </c>
      <c r="M79" s="123">
        <f t="shared" si="16"/>
        <v>0</v>
      </c>
      <c r="N79" s="123">
        <f t="shared" si="17"/>
        <v>0</v>
      </c>
    </row>
    <row r="80" spans="1:14" ht="15">
      <c r="A80" s="7" t="s">
        <v>85</v>
      </c>
      <c r="B80" s="7" t="s">
        <v>593</v>
      </c>
      <c r="C80" s="118">
        <f>SUM(C76:C79)</f>
        <v>0</v>
      </c>
      <c r="D80" s="118">
        <f aca="true" t="shared" si="19" ref="D80:K80">SUM(D76:D79)</f>
        <v>6464</v>
      </c>
      <c r="E80" s="118">
        <f t="shared" si="19"/>
        <v>6464</v>
      </c>
      <c r="F80" s="118">
        <f t="shared" si="19"/>
        <v>0</v>
      </c>
      <c r="G80" s="118">
        <f t="shared" si="19"/>
        <v>0</v>
      </c>
      <c r="H80" s="118">
        <f t="shared" si="19"/>
        <v>0</v>
      </c>
      <c r="I80" s="118">
        <f t="shared" si="19"/>
        <v>0</v>
      </c>
      <c r="J80" s="118">
        <f t="shared" si="19"/>
        <v>0</v>
      </c>
      <c r="K80" s="118">
        <f t="shared" si="19"/>
        <v>0</v>
      </c>
      <c r="L80" s="123">
        <f t="shared" si="15"/>
        <v>0</v>
      </c>
      <c r="M80" s="123">
        <f t="shared" si="16"/>
        <v>6464</v>
      </c>
      <c r="N80" s="123">
        <f t="shared" si="17"/>
        <v>6464</v>
      </c>
    </row>
    <row r="81" spans="1:14" ht="15">
      <c r="A81" s="37" t="s">
        <v>594</v>
      </c>
      <c r="B81" s="5" t="s">
        <v>595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>
        <f t="shared" si="15"/>
        <v>0</v>
      </c>
      <c r="M81" s="123">
        <f t="shared" si="16"/>
        <v>0</v>
      </c>
      <c r="N81" s="123">
        <f t="shared" si="17"/>
        <v>0</v>
      </c>
    </row>
    <row r="82" spans="1:14" ht="15">
      <c r="A82" s="37" t="s">
        <v>596</v>
      </c>
      <c r="B82" s="5" t="s">
        <v>597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>
        <f t="shared" si="15"/>
        <v>0</v>
      </c>
      <c r="M82" s="123">
        <f t="shared" si="16"/>
        <v>0</v>
      </c>
      <c r="N82" s="123">
        <f t="shared" si="17"/>
        <v>0</v>
      </c>
    </row>
    <row r="83" spans="1:14" ht="15">
      <c r="A83" s="37" t="s">
        <v>598</v>
      </c>
      <c r="B83" s="5" t="s">
        <v>599</v>
      </c>
      <c r="C83" s="123">
        <v>52371</v>
      </c>
      <c r="D83" s="123">
        <v>49778</v>
      </c>
      <c r="E83" s="123">
        <v>40305</v>
      </c>
      <c r="F83" s="123"/>
      <c r="G83" s="123"/>
      <c r="H83" s="123"/>
      <c r="I83" s="123"/>
      <c r="J83" s="123"/>
      <c r="K83" s="123"/>
      <c r="L83" s="123">
        <f t="shared" si="15"/>
        <v>52371</v>
      </c>
      <c r="M83" s="123">
        <f t="shared" si="16"/>
        <v>49778</v>
      </c>
      <c r="N83" s="123">
        <f t="shared" si="17"/>
        <v>40305</v>
      </c>
    </row>
    <row r="84" spans="1:14" ht="15">
      <c r="A84" s="37" t="s">
        <v>600</v>
      </c>
      <c r="B84" s="5" t="s">
        <v>601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>
        <f t="shared" si="15"/>
        <v>0</v>
      </c>
      <c r="M84" s="123">
        <f t="shared" si="16"/>
        <v>0</v>
      </c>
      <c r="N84" s="123">
        <f t="shared" si="17"/>
        <v>0</v>
      </c>
    </row>
    <row r="85" spans="1:14" ht="15">
      <c r="A85" s="13" t="s">
        <v>67</v>
      </c>
      <c r="B85" s="5" t="s">
        <v>602</v>
      </c>
      <c r="C85" s="123"/>
      <c r="D85" s="123"/>
      <c r="E85" s="123"/>
      <c r="F85" s="123"/>
      <c r="G85" s="123"/>
      <c r="H85" s="123"/>
      <c r="I85" s="123"/>
      <c r="J85" s="123"/>
      <c r="K85" s="123"/>
      <c r="L85" s="123">
        <f t="shared" si="15"/>
        <v>0</v>
      </c>
      <c r="M85" s="123">
        <f t="shared" si="16"/>
        <v>0</v>
      </c>
      <c r="N85" s="123">
        <f t="shared" si="17"/>
        <v>0</v>
      </c>
    </row>
    <row r="86" spans="1:14" ht="15">
      <c r="A86" s="15" t="s">
        <v>86</v>
      </c>
      <c r="B86" s="7" t="s">
        <v>603</v>
      </c>
      <c r="C86" s="118">
        <f>SUM(C81:C85)</f>
        <v>52371</v>
      </c>
      <c r="D86" s="118">
        <f aca="true" t="shared" si="20" ref="D86:K86">SUM(D81:D85)</f>
        <v>49778</v>
      </c>
      <c r="E86" s="118">
        <f t="shared" si="20"/>
        <v>40305</v>
      </c>
      <c r="F86" s="118">
        <f t="shared" si="20"/>
        <v>0</v>
      </c>
      <c r="G86" s="118">
        <f t="shared" si="20"/>
        <v>0</v>
      </c>
      <c r="H86" s="118">
        <f t="shared" si="20"/>
        <v>0</v>
      </c>
      <c r="I86" s="118">
        <f t="shared" si="20"/>
        <v>0</v>
      </c>
      <c r="J86" s="118">
        <f t="shared" si="20"/>
        <v>0</v>
      </c>
      <c r="K86" s="118">
        <f t="shared" si="20"/>
        <v>0</v>
      </c>
      <c r="L86" s="123">
        <f t="shared" si="15"/>
        <v>52371</v>
      </c>
      <c r="M86" s="123">
        <f t="shared" si="16"/>
        <v>49778</v>
      </c>
      <c r="N86" s="123">
        <f t="shared" si="17"/>
        <v>40305</v>
      </c>
    </row>
    <row r="87" spans="1:14" ht="15">
      <c r="A87" s="13" t="s">
        <v>604</v>
      </c>
      <c r="B87" s="5" t="s">
        <v>605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>
        <f t="shared" si="15"/>
        <v>0</v>
      </c>
      <c r="M87" s="123">
        <f t="shared" si="16"/>
        <v>0</v>
      </c>
      <c r="N87" s="123">
        <f t="shared" si="17"/>
        <v>0</v>
      </c>
    </row>
    <row r="88" spans="1:14" ht="15">
      <c r="A88" s="13" t="s">
        <v>606</v>
      </c>
      <c r="B88" s="5" t="s">
        <v>607</v>
      </c>
      <c r="C88" s="123"/>
      <c r="D88" s="123"/>
      <c r="E88" s="123"/>
      <c r="F88" s="123"/>
      <c r="G88" s="123"/>
      <c r="H88" s="123"/>
      <c r="I88" s="123"/>
      <c r="J88" s="123"/>
      <c r="K88" s="123"/>
      <c r="L88" s="123">
        <f t="shared" si="15"/>
        <v>0</v>
      </c>
      <c r="M88" s="123">
        <f t="shared" si="16"/>
        <v>0</v>
      </c>
      <c r="N88" s="123">
        <f t="shared" si="17"/>
        <v>0</v>
      </c>
    </row>
    <row r="89" spans="1:14" ht="15">
      <c r="A89" s="37" t="s">
        <v>608</v>
      </c>
      <c r="B89" s="5" t="s">
        <v>609</v>
      </c>
      <c r="C89" s="123"/>
      <c r="D89" s="123"/>
      <c r="E89" s="123"/>
      <c r="F89" s="123"/>
      <c r="G89" s="123"/>
      <c r="H89" s="123"/>
      <c r="I89" s="123"/>
      <c r="J89" s="123"/>
      <c r="K89" s="123"/>
      <c r="L89" s="123">
        <f t="shared" si="15"/>
        <v>0</v>
      </c>
      <c r="M89" s="123">
        <f t="shared" si="16"/>
        <v>0</v>
      </c>
      <c r="N89" s="123">
        <f t="shared" si="17"/>
        <v>0</v>
      </c>
    </row>
    <row r="90" spans="1:14" ht="15">
      <c r="A90" s="37" t="s">
        <v>68</v>
      </c>
      <c r="B90" s="5" t="s">
        <v>610</v>
      </c>
      <c r="C90" s="123"/>
      <c r="D90" s="123"/>
      <c r="E90" s="123"/>
      <c r="F90" s="123"/>
      <c r="G90" s="123"/>
      <c r="H90" s="123"/>
      <c r="I90" s="123"/>
      <c r="J90" s="123"/>
      <c r="K90" s="123"/>
      <c r="L90" s="123">
        <f t="shared" si="15"/>
        <v>0</v>
      </c>
      <c r="M90" s="123">
        <f t="shared" si="16"/>
        <v>0</v>
      </c>
      <c r="N90" s="123">
        <f t="shared" si="17"/>
        <v>0</v>
      </c>
    </row>
    <row r="91" spans="1:14" ht="15">
      <c r="A91" s="14" t="s">
        <v>87</v>
      </c>
      <c r="B91" s="7" t="s">
        <v>611</v>
      </c>
      <c r="C91" s="123">
        <f>SUM(C87:C90)</f>
        <v>0</v>
      </c>
      <c r="D91" s="123">
        <f aca="true" t="shared" si="21" ref="D91:K91">SUM(D87:D90)</f>
        <v>0</v>
      </c>
      <c r="E91" s="123">
        <f t="shared" si="21"/>
        <v>0</v>
      </c>
      <c r="F91" s="123">
        <f t="shared" si="21"/>
        <v>0</v>
      </c>
      <c r="G91" s="123">
        <f t="shared" si="21"/>
        <v>0</v>
      </c>
      <c r="H91" s="123">
        <f t="shared" si="21"/>
        <v>0</v>
      </c>
      <c r="I91" s="123">
        <f t="shared" si="21"/>
        <v>0</v>
      </c>
      <c r="J91" s="123">
        <f t="shared" si="21"/>
        <v>0</v>
      </c>
      <c r="K91" s="123">
        <f t="shared" si="21"/>
        <v>0</v>
      </c>
      <c r="L91" s="123">
        <f t="shared" si="15"/>
        <v>0</v>
      </c>
      <c r="M91" s="123">
        <f t="shared" si="16"/>
        <v>0</v>
      </c>
      <c r="N91" s="123">
        <f t="shared" si="17"/>
        <v>0</v>
      </c>
    </row>
    <row r="92" spans="1:14" ht="15">
      <c r="A92" s="15" t="s">
        <v>612</v>
      </c>
      <c r="B92" s="7" t="s">
        <v>613</v>
      </c>
      <c r="C92" s="123"/>
      <c r="D92" s="123"/>
      <c r="E92" s="123"/>
      <c r="F92" s="123"/>
      <c r="G92" s="123"/>
      <c r="H92" s="123"/>
      <c r="I92" s="123"/>
      <c r="J92" s="123"/>
      <c r="K92" s="123"/>
      <c r="L92" s="123">
        <f t="shared" si="15"/>
        <v>0</v>
      </c>
      <c r="M92" s="123">
        <f t="shared" si="16"/>
        <v>0</v>
      </c>
      <c r="N92" s="123">
        <f t="shared" si="17"/>
        <v>0</v>
      </c>
    </row>
    <row r="93" spans="1:14" ht="15.75">
      <c r="A93" s="40" t="s">
        <v>88</v>
      </c>
      <c r="B93" s="41" t="s">
        <v>614</v>
      </c>
      <c r="C93" s="118">
        <f>C92+C91+C86+C80+C75+C70</f>
        <v>52371</v>
      </c>
      <c r="D93" s="118">
        <f aca="true" t="shared" si="22" ref="D93:K93">D92+D91+D86+D80+D75+D70</f>
        <v>56242</v>
      </c>
      <c r="E93" s="118">
        <f t="shared" si="22"/>
        <v>46769</v>
      </c>
      <c r="F93" s="118">
        <f t="shared" si="22"/>
        <v>0</v>
      </c>
      <c r="G93" s="118">
        <f t="shared" si="22"/>
        <v>0</v>
      </c>
      <c r="H93" s="118">
        <f t="shared" si="22"/>
        <v>0</v>
      </c>
      <c r="I93" s="118">
        <f t="shared" si="22"/>
        <v>0</v>
      </c>
      <c r="J93" s="118">
        <f t="shared" si="22"/>
        <v>0</v>
      </c>
      <c r="K93" s="118">
        <f t="shared" si="22"/>
        <v>0</v>
      </c>
      <c r="L93" s="123">
        <f t="shared" si="15"/>
        <v>52371</v>
      </c>
      <c r="M93" s="123">
        <f t="shared" si="16"/>
        <v>56242</v>
      </c>
      <c r="N93" s="123">
        <f t="shared" si="17"/>
        <v>46769</v>
      </c>
    </row>
    <row r="94" spans="1:14" ht="15.75">
      <c r="A94" s="125" t="s">
        <v>70</v>
      </c>
      <c r="B94" s="126"/>
      <c r="C94" s="118">
        <f aca="true" t="shared" si="23" ref="C94:K94">C64+C93</f>
        <v>52619</v>
      </c>
      <c r="D94" s="118">
        <f t="shared" si="23"/>
        <v>56492</v>
      </c>
      <c r="E94" s="118">
        <f t="shared" si="23"/>
        <v>47297</v>
      </c>
      <c r="F94" s="118">
        <f t="shared" si="23"/>
        <v>0</v>
      </c>
      <c r="G94" s="118">
        <f t="shared" si="23"/>
        <v>0</v>
      </c>
      <c r="H94" s="118">
        <f t="shared" si="23"/>
        <v>0</v>
      </c>
      <c r="I94" s="118">
        <f t="shared" si="23"/>
        <v>0</v>
      </c>
      <c r="J94" s="118">
        <f t="shared" si="23"/>
        <v>0</v>
      </c>
      <c r="K94" s="118">
        <f t="shared" si="23"/>
        <v>0</v>
      </c>
      <c r="L94" s="123">
        <f t="shared" si="15"/>
        <v>52619</v>
      </c>
      <c r="M94" s="123">
        <f t="shared" si="16"/>
        <v>56492</v>
      </c>
      <c r="N94" s="123">
        <f t="shared" si="17"/>
        <v>47297</v>
      </c>
    </row>
  </sheetData>
  <sheetProtection/>
  <mergeCells count="2">
    <mergeCell ref="A1:L1"/>
    <mergeCell ref="A2:L2"/>
  </mergeCells>
  <printOptions/>
  <pageMargins left="0.24" right="0.21" top="0.7480314960629921" bottom="0.7480314960629921" header="0.31496062992125984" footer="0.31496062992125984"/>
  <pageSetup fitToHeight="1" fitToWidth="1" horizontalDpi="300" verticalDpi="300" orientation="portrait" paperSize="9" scale="37" r:id="rId1"/>
  <headerFooter alignWithMargins="0">
    <oddHeader>&amp;R11.sz.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94"/>
  <sheetViews>
    <sheetView zoomScale="80" zoomScaleNormal="80" zoomScalePageLayoutView="0" workbookViewId="0" topLeftCell="A1">
      <pane xSplit="2" ySplit="5" topLeftCell="E6" activePane="bottomRight" state="frozen"/>
      <selection pane="topLeft" activeCell="C92" sqref="C92"/>
      <selection pane="topRight" activeCell="C92" sqref="C92"/>
      <selection pane="bottomLeft" activeCell="C92" sqref="C92"/>
      <selection pane="bottomRight" activeCell="G24" sqref="G24"/>
    </sheetView>
  </sheetViews>
  <sheetFormatPr defaultColWidth="9.140625" defaultRowHeight="15"/>
  <cols>
    <col min="1" max="1" width="92.57421875" style="0" customWidth="1"/>
    <col min="3" max="5" width="16.421875" style="120" customWidth="1"/>
    <col min="6" max="8" width="16.00390625" style="120" customWidth="1"/>
    <col min="9" max="11" width="16.7109375" style="120" customWidth="1"/>
    <col min="12" max="12" width="14.7109375" style="120" customWidth="1"/>
    <col min="13" max="13" width="16.28125" style="0" customWidth="1"/>
    <col min="14" max="14" width="14.28125" style="0" customWidth="1"/>
  </cols>
  <sheetData>
    <row r="1" spans="1:12" ht="27" customHeight="1">
      <c r="A1" s="330" t="s">
        <v>766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5"/>
    </row>
    <row r="2" spans="1:12" ht="23.25" customHeight="1">
      <c r="A2" s="337" t="s">
        <v>116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5"/>
    </row>
    <row r="3" ht="18">
      <c r="A3" s="119"/>
    </row>
    <row r="4" ht="15">
      <c r="A4" t="s">
        <v>768</v>
      </c>
    </row>
    <row r="5" spans="1:14" ht="75">
      <c r="A5" s="2" t="s">
        <v>309</v>
      </c>
      <c r="B5" s="3" t="s">
        <v>258</v>
      </c>
      <c r="C5" s="121" t="s">
        <v>1019</v>
      </c>
      <c r="D5" s="121" t="s">
        <v>1018</v>
      </c>
      <c r="E5" s="121" t="s">
        <v>1029</v>
      </c>
      <c r="F5" s="121" t="s">
        <v>1020</v>
      </c>
      <c r="G5" s="121" t="s">
        <v>1021</v>
      </c>
      <c r="H5" s="121" t="s">
        <v>1022</v>
      </c>
      <c r="I5" s="121" t="s">
        <v>1023</v>
      </c>
      <c r="J5" s="121" t="s">
        <v>1024</v>
      </c>
      <c r="K5" s="121" t="s">
        <v>1025</v>
      </c>
      <c r="L5" s="122" t="s">
        <v>1026</v>
      </c>
      <c r="M5" s="122" t="s">
        <v>1027</v>
      </c>
      <c r="N5" s="122" t="s">
        <v>1028</v>
      </c>
    </row>
    <row r="6" spans="1:14" ht="15" customHeight="1">
      <c r="A6" s="31" t="s">
        <v>487</v>
      </c>
      <c r="B6" s="6" t="s">
        <v>488</v>
      </c>
      <c r="C6" s="123"/>
      <c r="D6" s="123"/>
      <c r="E6" s="123"/>
      <c r="F6" s="123"/>
      <c r="G6" s="123"/>
      <c r="H6" s="123"/>
      <c r="I6" s="123"/>
      <c r="J6" s="123"/>
      <c r="K6" s="123"/>
      <c r="L6" s="123">
        <f aca="true" t="shared" si="0" ref="L6:L37">C6+F6+I6</f>
        <v>0</v>
      </c>
      <c r="M6" s="123">
        <f aca="true" t="shared" si="1" ref="M6:M37">D6+G6+J6</f>
        <v>0</v>
      </c>
      <c r="N6" s="123">
        <f aca="true" t="shared" si="2" ref="N6:N37">E6+H6+K6</f>
        <v>0</v>
      </c>
    </row>
    <row r="7" spans="1:14" ht="15" customHeight="1">
      <c r="A7" s="5" t="s">
        <v>489</v>
      </c>
      <c r="B7" s="6" t="s">
        <v>490</v>
      </c>
      <c r="C7" s="123"/>
      <c r="D7" s="123"/>
      <c r="E7" s="123"/>
      <c r="F7" s="123"/>
      <c r="G7" s="123"/>
      <c r="H7" s="123"/>
      <c r="I7" s="123"/>
      <c r="J7" s="123"/>
      <c r="K7" s="123"/>
      <c r="L7" s="123">
        <f t="shared" si="0"/>
        <v>0</v>
      </c>
      <c r="M7" s="123">
        <f t="shared" si="1"/>
        <v>0</v>
      </c>
      <c r="N7" s="123">
        <f t="shared" si="2"/>
        <v>0</v>
      </c>
    </row>
    <row r="8" spans="1:14" ht="15" customHeight="1">
      <c r="A8" s="5" t="s">
        <v>491</v>
      </c>
      <c r="B8" s="6" t="s">
        <v>492</v>
      </c>
      <c r="C8" s="123"/>
      <c r="D8" s="123"/>
      <c r="E8" s="123"/>
      <c r="F8" s="123"/>
      <c r="G8" s="123"/>
      <c r="H8" s="123"/>
      <c r="I8" s="123"/>
      <c r="J8" s="123"/>
      <c r="K8" s="123"/>
      <c r="L8" s="123">
        <f t="shared" si="0"/>
        <v>0</v>
      </c>
      <c r="M8" s="123">
        <f t="shared" si="1"/>
        <v>0</v>
      </c>
      <c r="N8" s="123">
        <f t="shared" si="2"/>
        <v>0</v>
      </c>
    </row>
    <row r="9" spans="1:14" ht="15" customHeight="1">
      <c r="A9" s="5" t="s">
        <v>493</v>
      </c>
      <c r="B9" s="6" t="s">
        <v>494</v>
      </c>
      <c r="C9" s="123"/>
      <c r="D9" s="123"/>
      <c r="E9" s="123"/>
      <c r="F9" s="123"/>
      <c r="G9" s="123"/>
      <c r="H9" s="123"/>
      <c r="I9" s="123"/>
      <c r="J9" s="123"/>
      <c r="K9" s="123"/>
      <c r="L9" s="123">
        <f t="shared" si="0"/>
        <v>0</v>
      </c>
      <c r="M9" s="123">
        <f t="shared" si="1"/>
        <v>0</v>
      </c>
      <c r="N9" s="123">
        <f t="shared" si="2"/>
        <v>0</v>
      </c>
    </row>
    <row r="10" spans="1:14" ht="15" customHeight="1">
      <c r="A10" s="5" t="s">
        <v>495</v>
      </c>
      <c r="B10" s="6" t="s">
        <v>496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>
        <f t="shared" si="0"/>
        <v>0</v>
      </c>
      <c r="M10" s="123">
        <f t="shared" si="1"/>
        <v>0</v>
      </c>
      <c r="N10" s="123">
        <f t="shared" si="2"/>
        <v>0</v>
      </c>
    </row>
    <row r="11" spans="1:14" ht="15" customHeight="1">
      <c r="A11" s="5" t="s">
        <v>497</v>
      </c>
      <c r="B11" s="6" t="s">
        <v>498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>
        <f t="shared" si="0"/>
        <v>0</v>
      </c>
      <c r="M11" s="123">
        <f t="shared" si="1"/>
        <v>0</v>
      </c>
      <c r="N11" s="123">
        <f t="shared" si="2"/>
        <v>0</v>
      </c>
    </row>
    <row r="12" spans="1:14" ht="15" customHeight="1">
      <c r="A12" s="7" t="s">
        <v>72</v>
      </c>
      <c r="B12" s="8" t="s">
        <v>499</v>
      </c>
      <c r="C12" s="118">
        <f aca="true" t="shared" si="3" ref="C12:K12">SUM(C6:C11)</f>
        <v>0</v>
      </c>
      <c r="D12" s="118">
        <f t="shared" si="3"/>
        <v>0</v>
      </c>
      <c r="E12" s="118">
        <f t="shared" si="3"/>
        <v>0</v>
      </c>
      <c r="F12" s="118">
        <f t="shared" si="3"/>
        <v>0</v>
      </c>
      <c r="G12" s="118">
        <f t="shared" si="3"/>
        <v>0</v>
      </c>
      <c r="H12" s="118">
        <f t="shared" si="3"/>
        <v>0</v>
      </c>
      <c r="I12" s="118">
        <f t="shared" si="3"/>
        <v>0</v>
      </c>
      <c r="J12" s="118">
        <f t="shared" si="3"/>
        <v>0</v>
      </c>
      <c r="K12" s="118">
        <f t="shared" si="3"/>
        <v>0</v>
      </c>
      <c r="L12" s="123">
        <f t="shared" si="0"/>
        <v>0</v>
      </c>
      <c r="M12" s="123">
        <f t="shared" si="1"/>
        <v>0</v>
      </c>
      <c r="N12" s="123">
        <f t="shared" si="2"/>
        <v>0</v>
      </c>
    </row>
    <row r="13" spans="1:14" ht="15" customHeight="1">
      <c r="A13" s="5" t="s">
        <v>500</v>
      </c>
      <c r="B13" s="6" t="s">
        <v>501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>
        <f t="shared" si="0"/>
        <v>0</v>
      </c>
      <c r="M13" s="123">
        <f t="shared" si="1"/>
        <v>0</v>
      </c>
      <c r="N13" s="123">
        <f t="shared" si="2"/>
        <v>0</v>
      </c>
    </row>
    <row r="14" spans="1:14" ht="15" customHeight="1">
      <c r="A14" s="5" t="s">
        <v>502</v>
      </c>
      <c r="B14" s="6" t="s">
        <v>503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>
        <f t="shared" si="0"/>
        <v>0</v>
      </c>
      <c r="M14" s="123">
        <f t="shared" si="1"/>
        <v>0</v>
      </c>
      <c r="N14" s="123">
        <f t="shared" si="2"/>
        <v>0</v>
      </c>
    </row>
    <row r="15" spans="1:14" ht="15" customHeight="1">
      <c r="A15" s="5" t="s">
        <v>34</v>
      </c>
      <c r="B15" s="6" t="s">
        <v>504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>
        <f t="shared" si="0"/>
        <v>0</v>
      </c>
      <c r="M15" s="123">
        <f t="shared" si="1"/>
        <v>0</v>
      </c>
      <c r="N15" s="123">
        <f t="shared" si="2"/>
        <v>0</v>
      </c>
    </row>
    <row r="16" spans="1:14" ht="15" customHeight="1">
      <c r="A16" s="5" t="s">
        <v>35</v>
      </c>
      <c r="B16" s="6" t="s">
        <v>505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>
        <f t="shared" si="0"/>
        <v>0</v>
      </c>
      <c r="M16" s="123">
        <f t="shared" si="1"/>
        <v>0</v>
      </c>
      <c r="N16" s="123">
        <f t="shared" si="2"/>
        <v>0</v>
      </c>
    </row>
    <row r="17" spans="1:14" ht="15" customHeight="1">
      <c r="A17" s="5" t="s">
        <v>36</v>
      </c>
      <c r="B17" s="6" t="s">
        <v>506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>
        <f t="shared" si="0"/>
        <v>0</v>
      </c>
      <c r="M17" s="123">
        <f t="shared" si="1"/>
        <v>0</v>
      </c>
      <c r="N17" s="123">
        <f t="shared" si="2"/>
        <v>0</v>
      </c>
    </row>
    <row r="18" spans="1:14" ht="15" customHeight="1">
      <c r="A18" s="39" t="s">
        <v>73</v>
      </c>
      <c r="B18" s="50" t="s">
        <v>507</v>
      </c>
      <c r="C18" s="118">
        <f aca="true" t="shared" si="4" ref="C18:K18">SUM(C13:C17)+C12</f>
        <v>0</v>
      </c>
      <c r="D18" s="118">
        <f t="shared" si="4"/>
        <v>0</v>
      </c>
      <c r="E18" s="118">
        <f t="shared" si="4"/>
        <v>0</v>
      </c>
      <c r="F18" s="118">
        <f t="shared" si="4"/>
        <v>0</v>
      </c>
      <c r="G18" s="118">
        <f t="shared" si="4"/>
        <v>0</v>
      </c>
      <c r="H18" s="118">
        <f t="shared" si="4"/>
        <v>0</v>
      </c>
      <c r="I18" s="118">
        <f t="shared" si="4"/>
        <v>0</v>
      </c>
      <c r="J18" s="118">
        <f t="shared" si="4"/>
        <v>0</v>
      </c>
      <c r="K18" s="118">
        <f t="shared" si="4"/>
        <v>0</v>
      </c>
      <c r="L18" s="123">
        <f t="shared" si="0"/>
        <v>0</v>
      </c>
      <c r="M18" s="123">
        <f t="shared" si="1"/>
        <v>0</v>
      </c>
      <c r="N18" s="123">
        <f t="shared" si="2"/>
        <v>0</v>
      </c>
    </row>
    <row r="19" spans="1:14" ht="15" customHeight="1">
      <c r="A19" s="5" t="s">
        <v>508</v>
      </c>
      <c r="B19" s="6" t="s">
        <v>509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>
        <f t="shared" si="0"/>
        <v>0</v>
      </c>
      <c r="M19" s="123">
        <f t="shared" si="1"/>
        <v>0</v>
      </c>
      <c r="N19" s="123">
        <f t="shared" si="2"/>
        <v>0</v>
      </c>
    </row>
    <row r="20" spans="1:14" ht="15" customHeight="1">
      <c r="A20" s="5" t="s">
        <v>510</v>
      </c>
      <c r="B20" s="6" t="s">
        <v>511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>
        <f t="shared" si="0"/>
        <v>0</v>
      </c>
      <c r="M20" s="123">
        <f t="shared" si="1"/>
        <v>0</v>
      </c>
      <c r="N20" s="123">
        <f t="shared" si="2"/>
        <v>0</v>
      </c>
    </row>
    <row r="21" spans="1:14" ht="15" customHeight="1">
      <c r="A21" s="5" t="s">
        <v>37</v>
      </c>
      <c r="B21" s="6" t="s">
        <v>512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>
        <f t="shared" si="0"/>
        <v>0</v>
      </c>
      <c r="M21" s="123">
        <f t="shared" si="1"/>
        <v>0</v>
      </c>
      <c r="N21" s="123">
        <f t="shared" si="2"/>
        <v>0</v>
      </c>
    </row>
    <row r="22" spans="1:14" ht="15" customHeight="1">
      <c r="A22" s="5" t="s">
        <v>38</v>
      </c>
      <c r="B22" s="6" t="s">
        <v>513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>
        <f t="shared" si="0"/>
        <v>0</v>
      </c>
      <c r="M22" s="123">
        <f t="shared" si="1"/>
        <v>0</v>
      </c>
      <c r="N22" s="123">
        <f t="shared" si="2"/>
        <v>0</v>
      </c>
    </row>
    <row r="23" spans="1:14" ht="15" customHeight="1">
      <c r="A23" s="5" t="s">
        <v>39</v>
      </c>
      <c r="B23" s="6" t="s">
        <v>514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>
        <f t="shared" si="0"/>
        <v>0</v>
      </c>
      <c r="M23" s="123">
        <f t="shared" si="1"/>
        <v>0</v>
      </c>
      <c r="N23" s="123">
        <f t="shared" si="2"/>
        <v>0</v>
      </c>
    </row>
    <row r="24" spans="1:14" ht="15" customHeight="1">
      <c r="A24" s="39" t="s">
        <v>74</v>
      </c>
      <c r="B24" s="50" t="s">
        <v>515</v>
      </c>
      <c r="C24" s="118">
        <f aca="true" t="shared" si="5" ref="C24:K24">SUM(C19:C23)</f>
        <v>0</v>
      </c>
      <c r="D24" s="118">
        <f t="shared" si="5"/>
        <v>0</v>
      </c>
      <c r="E24" s="118">
        <f t="shared" si="5"/>
        <v>0</v>
      </c>
      <c r="F24" s="118">
        <f t="shared" si="5"/>
        <v>0</v>
      </c>
      <c r="G24" s="118">
        <f t="shared" si="5"/>
        <v>0</v>
      </c>
      <c r="H24" s="118">
        <f t="shared" si="5"/>
        <v>0</v>
      </c>
      <c r="I24" s="118">
        <f t="shared" si="5"/>
        <v>0</v>
      </c>
      <c r="J24" s="118">
        <f t="shared" si="5"/>
        <v>0</v>
      </c>
      <c r="K24" s="118">
        <f t="shared" si="5"/>
        <v>0</v>
      </c>
      <c r="L24" s="123">
        <f t="shared" si="0"/>
        <v>0</v>
      </c>
      <c r="M24" s="123">
        <f t="shared" si="1"/>
        <v>0</v>
      </c>
      <c r="N24" s="123">
        <f t="shared" si="2"/>
        <v>0</v>
      </c>
    </row>
    <row r="25" spans="1:14" ht="15" customHeight="1">
      <c r="A25" s="5" t="s">
        <v>40</v>
      </c>
      <c r="B25" s="6" t="s">
        <v>516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>
        <f t="shared" si="0"/>
        <v>0</v>
      </c>
      <c r="M25" s="123">
        <f t="shared" si="1"/>
        <v>0</v>
      </c>
      <c r="N25" s="123">
        <f t="shared" si="2"/>
        <v>0</v>
      </c>
    </row>
    <row r="26" spans="1:14" ht="15" customHeight="1">
      <c r="A26" s="5" t="s">
        <v>41</v>
      </c>
      <c r="B26" s="6" t="s">
        <v>517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>
        <f t="shared" si="0"/>
        <v>0</v>
      </c>
      <c r="M26" s="123">
        <f t="shared" si="1"/>
        <v>0</v>
      </c>
      <c r="N26" s="123">
        <f t="shared" si="2"/>
        <v>0</v>
      </c>
    </row>
    <row r="27" spans="1:14" ht="15" customHeight="1">
      <c r="A27" s="7" t="s">
        <v>75</v>
      </c>
      <c r="B27" s="8" t="s">
        <v>518</v>
      </c>
      <c r="C27" s="118">
        <f aca="true" t="shared" si="6" ref="C27:K27">SUM(C25:C26)</f>
        <v>0</v>
      </c>
      <c r="D27" s="118">
        <f t="shared" si="6"/>
        <v>0</v>
      </c>
      <c r="E27" s="118">
        <f t="shared" si="6"/>
        <v>0</v>
      </c>
      <c r="F27" s="118">
        <f t="shared" si="6"/>
        <v>0</v>
      </c>
      <c r="G27" s="118">
        <f t="shared" si="6"/>
        <v>0</v>
      </c>
      <c r="H27" s="118">
        <f t="shared" si="6"/>
        <v>0</v>
      </c>
      <c r="I27" s="118">
        <f t="shared" si="6"/>
        <v>0</v>
      </c>
      <c r="J27" s="118">
        <f t="shared" si="6"/>
        <v>0</v>
      </c>
      <c r="K27" s="118">
        <f t="shared" si="6"/>
        <v>0</v>
      </c>
      <c r="L27" s="123">
        <f t="shared" si="0"/>
        <v>0</v>
      </c>
      <c r="M27" s="123">
        <f t="shared" si="1"/>
        <v>0</v>
      </c>
      <c r="N27" s="123">
        <f t="shared" si="2"/>
        <v>0</v>
      </c>
    </row>
    <row r="28" spans="1:14" ht="15" customHeight="1">
      <c r="A28" s="5" t="s">
        <v>42</v>
      </c>
      <c r="B28" s="6" t="s">
        <v>519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>
        <f t="shared" si="0"/>
        <v>0</v>
      </c>
      <c r="M28" s="123">
        <f t="shared" si="1"/>
        <v>0</v>
      </c>
      <c r="N28" s="123">
        <f t="shared" si="2"/>
        <v>0</v>
      </c>
    </row>
    <row r="29" spans="1:14" ht="15" customHeight="1">
      <c r="A29" s="5" t="s">
        <v>43</v>
      </c>
      <c r="B29" s="6" t="s">
        <v>520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>
        <f t="shared" si="0"/>
        <v>0</v>
      </c>
      <c r="M29" s="123">
        <f t="shared" si="1"/>
        <v>0</v>
      </c>
      <c r="N29" s="123">
        <f t="shared" si="2"/>
        <v>0</v>
      </c>
    </row>
    <row r="30" spans="1:14" ht="15" customHeight="1">
      <c r="A30" s="5" t="s">
        <v>44</v>
      </c>
      <c r="B30" s="6" t="s">
        <v>521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>
        <f t="shared" si="0"/>
        <v>0</v>
      </c>
      <c r="M30" s="123">
        <f t="shared" si="1"/>
        <v>0</v>
      </c>
      <c r="N30" s="123">
        <f t="shared" si="2"/>
        <v>0</v>
      </c>
    </row>
    <row r="31" spans="1:14" ht="15" customHeight="1">
      <c r="A31" s="5" t="s">
        <v>45</v>
      </c>
      <c r="B31" s="6" t="s">
        <v>522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>
        <f t="shared" si="0"/>
        <v>0</v>
      </c>
      <c r="M31" s="123">
        <f t="shared" si="1"/>
        <v>0</v>
      </c>
      <c r="N31" s="123">
        <f t="shared" si="2"/>
        <v>0</v>
      </c>
    </row>
    <row r="32" spans="1:14" ht="15" customHeight="1">
      <c r="A32" s="5" t="s">
        <v>46</v>
      </c>
      <c r="B32" s="6" t="s">
        <v>525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>
        <f t="shared" si="0"/>
        <v>0</v>
      </c>
      <c r="M32" s="123">
        <f t="shared" si="1"/>
        <v>0</v>
      </c>
      <c r="N32" s="123">
        <f t="shared" si="2"/>
        <v>0</v>
      </c>
    </row>
    <row r="33" spans="1:14" ht="15" customHeight="1">
      <c r="A33" s="5" t="s">
        <v>526</v>
      </c>
      <c r="B33" s="6" t="s">
        <v>527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>
        <f t="shared" si="0"/>
        <v>0</v>
      </c>
      <c r="M33" s="123">
        <f t="shared" si="1"/>
        <v>0</v>
      </c>
      <c r="N33" s="123">
        <f t="shared" si="2"/>
        <v>0</v>
      </c>
    </row>
    <row r="34" spans="1:14" ht="15" customHeight="1">
      <c r="A34" s="5" t="s">
        <v>47</v>
      </c>
      <c r="B34" s="6" t="s">
        <v>528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>
        <f t="shared" si="0"/>
        <v>0</v>
      </c>
      <c r="M34" s="123">
        <f t="shared" si="1"/>
        <v>0</v>
      </c>
      <c r="N34" s="123">
        <f t="shared" si="2"/>
        <v>0</v>
      </c>
    </row>
    <row r="35" spans="1:14" ht="15" customHeight="1">
      <c r="A35" s="5" t="s">
        <v>48</v>
      </c>
      <c r="B35" s="6" t="s">
        <v>532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>
        <f t="shared" si="0"/>
        <v>0</v>
      </c>
      <c r="M35" s="123">
        <f t="shared" si="1"/>
        <v>0</v>
      </c>
      <c r="N35" s="123">
        <f t="shared" si="2"/>
        <v>0</v>
      </c>
    </row>
    <row r="36" spans="1:14" ht="15" customHeight="1">
      <c r="A36" s="7" t="s">
        <v>76</v>
      </c>
      <c r="B36" s="8" t="s">
        <v>535</v>
      </c>
      <c r="C36" s="118">
        <f aca="true" t="shared" si="7" ref="C36:K36">SUM(C28:C35)</f>
        <v>0</v>
      </c>
      <c r="D36" s="118">
        <f t="shared" si="7"/>
        <v>0</v>
      </c>
      <c r="E36" s="118">
        <f t="shared" si="7"/>
        <v>0</v>
      </c>
      <c r="F36" s="118">
        <f t="shared" si="7"/>
        <v>0</v>
      </c>
      <c r="G36" s="118">
        <f t="shared" si="7"/>
        <v>0</v>
      </c>
      <c r="H36" s="118">
        <f t="shared" si="7"/>
        <v>0</v>
      </c>
      <c r="I36" s="118">
        <f t="shared" si="7"/>
        <v>0</v>
      </c>
      <c r="J36" s="118">
        <f t="shared" si="7"/>
        <v>0</v>
      </c>
      <c r="K36" s="118">
        <f t="shared" si="7"/>
        <v>0</v>
      </c>
      <c r="L36" s="123">
        <f t="shared" si="0"/>
        <v>0</v>
      </c>
      <c r="M36" s="123">
        <f t="shared" si="1"/>
        <v>0</v>
      </c>
      <c r="N36" s="123">
        <f t="shared" si="2"/>
        <v>0</v>
      </c>
    </row>
    <row r="37" spans="1:14" ht="15" customHeight="1">
      <c r="A37" s="5" t="s">
        <v>49</v>
      </c>
      <c r="B37" s="6" t="s">
        <v>536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>
        <f t="shared" si="0"/>
        <v>0</v>
      </c>
      <c r="M37" s="123">
        <f t="shared" si="1"/>
        <v>0</v>
      </c>
      <c r="N37" s="123">
        <f t="shared" si="2"/>
        <v>0</v>
      </c>
    </row>
    <row r="38" spans="1:14" ht="15" customHeight="1">
      <c r="A38" s="39" t="s">
        <v>77</v>
      </c>
      <c r="B38" s="50" t="s">
        <v>537</v>
      </c>
      <c r="C38" s="118">
        <f>C37+C36+C27</f>
        <v>0</v>
      </c>
      <c r="D38" s="118"/>
      <c r="E38" s="118"/>
      <c r="F38" s="118">
        <f aca="true" t="shared" si="8" ref="F38:K38">F37+F36+F27</f>
        <v>0</v>
      </c>
      <c r="G38" s="118">
        <f t="shared" si="8"/>
        <v>0</v>
      </c>
      <c r="H38" s="118">
        <f t="shared" si="8"/>
        <v>0</v>
      </c>
      <c r="I38" s="118">
        <f t="shared" si="8"/>
        <v>0</v>
      </c>
      <c r="J38" s="118">
        <f t="shared" si="8"/>
        <v>0</v>
      </c>
      <c r="K38" s="118">
        <f t="shared" si="8"/>
        <v>0</v>
      </c>
      <c r="L38" s="123">
        <f aca="true" t="shared" si="9" ref="L38:L69">C38+F38+I38</f>
        <v>0</v>
      </c>
      <c r="M38" s="123">
        <f aca="true" t="shared" si="10" ref="M38:M69">D38+G38+J38</f>
        <v>0</v>
      </c>
      <c r="N38" s="123">
        <f aca="true" t="shared" si="11" ref="N38:N69">E38+H38+K38</f>
        <v>0</v>
      </c>
    </row>
    <row r="39" spans="1:14" ht="15" customHeight="1">
      <c r="A39" s="13" t="s">
        <v>538</v>
      </c>
      <c r="B39" s="6" t="s">
        <v>539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>
        <f t="shared" si="9"/>
        <v>0</v>
      </c>
      <c r="M39" s="123">
        <f t="shared" si="10"/>
        <v>0</v>
      </c>
      <c r="N39" s="123">
        <f t="shared" si="11"/>
        <v>0</v>
      </c>
    </row>
    <row r="40" spans="1:14" ht="15" customHeight="1">
      <c r="A40" s="13" t="s">
        <v>50</v>
      </c>
      <c r="B40" s="6" t="s">
        <v>540</v>
      </c>
      <c r="C40" s="123"/>
      <c r="D40" s="123"/>
      <c r="E40" s="123"/>
      <c r="F40" s="123"/>
      <c r="G40" s="123">
        <v>4147</v>
      </c>
      <c r="H40" s="123">
        <f>(472330+225882)/1000</f>
        <v>698.212</v>
      </c>
      <c r="I40" s="123"/>
      <c r="J40" s="123"/>
      <c r="K40" s="123"/>
      <c r="L40" s="123">
        <f t="shared" si="9"/>
        <v>0</v>
      </c>
      <c r="M40" s="123">
        <f t="shared" si="10"/>
        <v>4147</v>
      </c>
      <c r="N40" s="123">
        <f t="shared" si="11"/>
        <v>698.212</v>
      </c>
    </row>
    <row r="41" spans="1:14" ht="15" customHeight="1">
      <c r="A41" s="13" t="s">
        <v>51</v>
      </c>
      <c r="B41" s="6" t="s">
        <v>541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>
        <f t="shared" si="9"/>
        <v>0</v>
      </c>
      <c r="M41" s="123">
        <f t="shared" si="10"/>
        <v>0</v>
      </c>
      <c r="N41" s="123">
        <f t="shared" si="11"/>
        <v>0</v>
      </c>
    </row>
    <row r="42" spans="1:14" ht="15" customHeight="1">
      <c r="A42" s="13" t="s">
        <v>52</v>
      </c>
      <c r="B42" s="6" t="s">
        <v>542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>
        <f t="shared" si="9"/>
        <v>0</v>
      </c>
      <c r="M42" s="123">
        <f t="shared" si="10"/>
        <v>0</v>
      </c>
      <c r="N42" s="123">
        <f t="shared" si="11"/>
        <v>0</v>
      </c>
    </row>
    <row r="43" spans="1:14" ht="15" customHeight="1">
      <c r="A43" s="13" t="s">
        <v>543</v>
      </c>
      <c r="B43" s="6" t="s">
        <v>544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>
        <f t="shared" si="9"/>
        <v>0</v>
      </c>
      <c r="M43" s="123">
        <f t="shared" si="10"/>
        <v>0</v>
      </c>
      <c r="N43" s="123">
        <f t="shared" si="11"/>
        <v>0</v>
      </c>
    </row>
    <row r="44" spans="1:14" ht="15" customHeight="1">
      <c r="A44" s="13" t="s">
        <v>545</v>
      </c>
      <c r="B44" s="6" t="s">
        <v>546</v>
      </c>
      <c r="C44" s="123"/>
      <c r="D44" s="123"/>
      <c r="E44" s="123"/>
      <c r="F44" s="123"/>
      <c r="G44" s="123"/>
      <c r="H44" s="123">
        <v>61</v>
      </c>
      <c r="I44" s="123"/>
      <c r="J44" s="123"/>
      <c r="K44" s="123"/>
      <c r="L44" s="123">
        <f t="shared" si="9"/>
        <v>0</v>
      </c>
      <c r="M44" s="123">
        <f t="shared" si="10"/>
        <v>0</v>
      </c>
      <c r="N44" s="123">
        <f t="shared" si="11"/>
        <v>61</v>
      </c>
    </row>
    <row r="45" spans="1:14" ht="15" customHeight="1">
      <c r="A45" s="13" t="s">
        <v>547</v>
      </c>
      <c r="B45" s="6" t="s">
        <v>548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>
        <f t="shared" si="9"/>
        <v>0</v>
      </c>
      <c r="M45" s="123">
        <f t="shared" si="10"/>
        <v>0</v>
      </c>
      <c r="N45" s="123">
        <f t="shared" si="11"/>
        <v>0</v>
      </c>
    </row>
    <row r="46" spans="1:14" ht="15" customHeight="1">
      <c r="A46" s="13" t="s">
        <v>53</v>
      </c>
      <c r="B46" s="6" t="s">
        <v>549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>
        <f t="shared" si="9"/>
        <v>0</v>
      </c>
      <c r="M46" s="123">
        <f t="shared" si="10"/>
        <v>0</v>
      </c>
      <c r="N46" s="123">
        <f t="shared" si="11"/>
        <v>0</v>
      </c>
    </row>
    <row r="47" spans="1:14" ht="15" customHeight="1">
      <c r="A47" s="13" t="s">
        <v>54</v>
      </c>
      <c r="B47" s="6" t="s">
        <v>550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>
        <f t="shared" si="9"/>
        <v>0</v>
      </c>
      <c r="M47" s="123">
        <f t="shared" si="10"/>
        <v>0</v>
      </c>
      <c r="N47" s="123">
        <f t="shared" si="11"/>
        <v>0</v>
      </c>
    </row>
    <row r="48" spans="1:14" ht="15" customHeight="1">
      <c r="A48" s="13" t="s">
        <v>55</v>
      </c>
      <c r="B48" s="6" t="s">
        <v>551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>
        <f t="shared" si="9"/>
        <v>0</v>
      </c>
      <c r="M48" s="123">
        <f t="shared" si="10"/>
        <v>0</v>
      </c>
      <c r="N48" s="123">
        <f t="shared" si="11"/>
        <v>0</v>
      </c>
    </row>
    <row r="49" spans="1:14" ht="15" customHeight="1">
      <c r="A49" s="49" t="s">
        <v>78</v>
      </c>
      <c r="B49" s="50" t="s">
        <v>552</v>
      </c>
      <c r="C49" s="118">
        <f aca="true" t="shared" si="12" ref="C49:K49">SUM(C39:C48)</f>
        <v>0</v>
      </c>
      <c r="D49" s="118">
        <f t="shared" si="12"/>
        <v>0</v>
      </c>
      <c r="E49" s="118">
        <f t="shared" si="12"/>
        <v>0</v>
      </c>
      <c r="F49" s="118">
        <f t="shared" si="12"/>
        <v>0</v>
      </c>
      <c r="G49" s="118">
        <f t="shared" si="12"/>
        <v>4147</v>
      </c>
      <c r="H49" s="118">
        <f t="shared" si="12"/>
        <v>759.212</v>
      </c>
      <c r="I49" s="118">
        <f t="shared" si="12"/>
        <v>0</v>
      </c>
      <c r="J49" s="118">
        <f t="shared" si="12"/>
        <v>0</v>
      </c>
      <c r="K49" s="118">
        <f t="shared" si="12"/>
        <v>0</v>
      </c>
      <c r="L49" s="123">
        <f t="shared" si="9"/>
        <v>0</v>
      </c>
      <c r="M49" s="123">
        <f t="shared" si="10"/>
        <v>4147</v>
      </c>
      <c r="N49" s="123">
        <f t="shared" si="11"/>
        <v>759.212</v>
      </c>
    </row>
    <row r="50" spans="1:14" ht="15" customHeight="1">
      <c r="A50" s="13" t="s">
        <v>56</v>
      </c>
      <c r="B50" s="6" t="s">
        <v>553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>
        <f t="shared" si="9"/>
        <v>0</v>
      </c>
      <c r="M50" s="123">
        <f t="shared" si="10"/>
        <v>0</v>
      </c>
      <c r="N50" s="123">
        <f t="shared" si="11"/>
        <v>0</v>
      </c>
    </row>
    <row r="51" spans="1:14" ht="15" customHeight="1">
      <c r="A51" s="13" t="s">
        <v>57</v>
      </c>
      <c r="B51" s="6" t="s">
        <v>554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>
        <f t="shared" si="9"/>
        <v>0</v>
      </c>
      <c r="M51" s="123">
        <f t="shared" si="10"/>
        <v>0</v>
      </c>
      <c r="N51" s="123">
        <f t="shared" si="11"/>
        <v>0</v>
      </c>
    </row>
    <row r="52" spans="1:14" ht="15" customHeight="1">
      <c r="A52" s="13" t="s">
        <v>555</v>
      </c>
      <c r="B52" s="6" t="s">
        <v>556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>
        <f t="shared" si="9"/>
        <v>0</v>
      </c>
      <c r="M52" s="123">
        <f t="shared" si="10"/>
        <v>0</v>
      </c>
      <c r="N52" s="123">
        <f t="shared" si="11"/>
        <v>0</v>
      </c>
    </row>
    <row r="53" spans="1:14" ht="15" customHeight="1">
      <c r="A53" s="13" t="s">
        <v>58</v>
      </c>
      <c r="B53" s="6" t="s">
        <v>557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>
        <f t="shared" si="9"/>
        <v>0</v>
      </c>
      <c r="M53" s="123">
        <f t="shared" si="10"/>
        <v>0</v>
      </c>
      <c r="N53" s="123">
        <f t="shared" si="11"/>
        <v>0</v>
      </c>
    </row>
    <row r="54" spans="1:14" ht="15" customHeight="1">
      <c r="A54" s="13" t="s">
        <v>558</v>
      </c>
      <c r="B54" s="6" t="s">
        <v>559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>
        <f t="shared" si="9"/>
        <v>0</v>
      </c>
      <c r="M54" s="123">
        <f t="shared" si="10"/>
        <v>0</v>
      </c>
      <c r="N54" s="123">
        <f t="shared" si="11"/>
        <v>0</v>
      </c>
    </row>
    <row r="55" spans="1:14" ht="15" customHeight="1">
      <c r="A55" s="39" t="s">
        <v>79</v>
      </c>
      <c r="B55" s="50" t="s">
        <v>560</v>
      </c>
      <c r="C55" s="118">
        <f aca="true" t="shared" si="13" ref="C55:K55">SUM(C50:C54)</f>
        <v>0</v>
      </c>
      <c r="D55" s="118">
        <f t="shared" si="13"/>
        <v>0</v>
      </c>
      <c r="E55" s="118">
        <f t="shared" si="13"/>
        <v>0</v>
      </c>
      <c r="F55" s="118">
        <f t="shared" si="13"/>
        <v>0</v>
      </c>
      <c r="G55" s="118">
        <f t="shared" si="13"/>
        <v>0</v>
      </c>
      <c r="H55" s="118">
        <f t="shared" si="13"/>
        <v>0</v>
      </c>
      <c r="I55" s="118">
        <f t="shared" si="13"/>
        <v>0</v>
      </c>
      <c r="J55" s="118">
        <f t="shared" si="13"/>
        <v>0</v>
      </c>
      <c r="K55" s="118">
        <f t="shared" si="13"/>
        <v>0</v>
      </c>
      <c r="L55" s="123">
        <f t="shared" si="9"/>
        <v>0</v>
      </c>
      <c r="M55" s="123">
        <f t="shared" si="10"/>
        <v>0</v>
      </c>
      <c r="N55" s="123">
        <f t="shared" si="11"/>
        <v>0</v>
      </c>
    </row>
    <row r="56" spans="1:14" ht="15" customHeight="1">
      <c r="A56" s="13" t="s">
        <v>561</v>
      </c>
      <c r="B56" s="6" t="s">
        <v>562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>
        <f t="shared" si="9"/>
        <v>0</v>
      </c>
      <c r="M56" s="123">
        <f t="shared" si="10"/>
        <v>0</v>
      </c>
      <c r="N56" s="123">
        <f t="shared" si="11"/>
        <v>0</v>
      </c>
    </row>
    <row r="57" spans="1:14" ht="15" customHeight="1">
      <c r="A57" s="5" t="s">
        <v>59</v>
      </c>
      <c r="B57" s="6" t="s">
        <v>563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>
        <f t="shared" si="9"/>
        <v>0</v>
      </c>
      <c r="M57" s="123">
        <f t="shared" si="10"/>
        <v>0</v>
      </c>
      <c r="N57" s="123">
        <f t="shared" si="11"/>
        <v>0</v>
      </c>
    </row>
    <row r="58" spans="1:14" ht="15" customHeight="1">
      <c r="A58" s="13" t="s">
        <v>60</v>
      </c>
      <c r="B58" s="6" t="s">
        <v>564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>
        <f t="shared" si="9"/>
        <v>0</v>
      </c>
      <c r="M58" s="123">
        <f t="shared" si="10"/>
        <v>0</v>
      </c>
      <c r="N58" s="123">
        <f t="shared" si="11"/>
        <v>0</v>
      </c>
    </row>
    <row r="59" spans="1:14" ht="15" customHeight="1">
      <c r="A59" s="39" t="s">
        <v>80</v>
      </c>
      <c r="B59" s="50" t="s">
        <v>565</v>
      </c>
      <c r="C59" s="118">
        <f aca="true" t="shared" si="14" ref="C59:K59">SUM(C57:C58)</f>
        <v>0</v>
      </c>
      <c r="D59" s="118">
        <f t="shared" si="14"/>
        <v>0</v>
      </c>
      <c r="E59" s="118">
        <f t="shared" si="14"/>
        <v>0</v>
      </c>
      <c r="F59" s="118">
        <f t="shared" si="14"/>
        <v>0</v>
      </c>
      <c r="G59" s="118">
        <f t="shared" si="14"/>
        <v>0</v>
      </c>
      <c r="H59" s="118">
        <f t="shared" si="14"/>
        <v>0</v>
      </c>
      <c r="I59" s="118">
        <f t="shared" si="14"/>
        <v>0</v>
      </c>
      <c r="J59" s="118">
        <f t="shared" si="14"/>
        <v>0</v>
      </c>
      <c r="K59" s="118">
        <f t="shared" si="14"/>
        <v>0</v>
      </c>
      <c r="L59" s="123">
        <f t="shared" si="9"/>
        <v>0</v>
      </c>
      <c r="M59" s="123">
        <f t="shared" si="10"/>
        <v>0</v>
      </c>
      <c r="N59" s="123">
        <f t="shared" si="11"/>
        <v>0</v>
      </c>
    </row>
    <row r="60" spans="1:14" ht="15" customHeight="1">
      <c r="A60" s="13" t="s">
        <v>566</v>
      </c>
      <c r="B60" s="6" t="s">
        <v>567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>
        <f t="shared" si="9"/>
        <v>0</v>
      </c>
      <c r="M60" s="123">
        <f t="shared" si="10"/>
        <v>0</v>
      </c>
      <c r="N60" s="123">
        <f t="shared" si="11"/>
        <v>0</v>
      </c>
    </row>
    <row r="61" spans="1:14" ht="15" customHeight="1">
      <c r="A61" s="5" t="s">
        <v>61</v>
      </c>
      <c r="B61" s="6" t="s">
        <v>568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>
        <f t="shared" si="9"/>
        <v>0</v>
      </c>
      <c r="M61" s="123">
        <f t="shared" si="10"/>
        <v>0</v>
      </c>
      <c r="N61" s="123">
        <f t="shared" si="11"/>
        <v>0</v>
      </c>
    </row>
    <row r="62" spans="1:14" ht="15" customHeight="1">
      <c r="A62" s="13" t="s">
        <v>62</v>
      </c>
      <c r="B62" s="6" t="s">
        <v>569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>
        <f t="shared" si="9"/>
        <v>0</v>
      </c>
      <c r="M62" s="123">
        <f t="shared" si="10"/>
        <v>0</v>
      </c>
      <c r="N62" s="123">
        <f t="shared" si="11"/>
        <v>0</v>
      </c>
    </row>
    <row r="63" spans="1:14" ht="15" customHeight="1">
      <c r="A63" s="39" t="s">
        <v>82</v>
      </c>
      <c r="B63" s="50" t="s">
        <v>577</v>
      </c>
      <c r="C63" s="118">
        <f aca="true" t="shared" si="15" ref="C63:K63">SUM(C60:C62)</f>
        <v>0</v>
      </c>
      <c r="D63" s="118">
        <f t="shared" si="15"/>
        <v>0</v>
      </c>
      <c r="E63" s="118">
        <f t="shared" si="15"/>
        <v>0</v>
      </c>
      <c r="F63" s="118">
        <f t="shared" si="15"/>
        <v>0</v>
      </c>
      <c r="G63" s="118">
        <f t="shared" si="15"/>
        <v>0</v>
      </c>
      <c r="H63" s="118">
        <f t="shared" si="15"/>
        <v>0</v>
      </c>
      <c r="I63" s="118">
        <f t="shared" si="15"/>
        <v>0</v>
      </c>
      <c r="J63" s="118">
        <f t="shared" si="15"/>
        <v>0</v>
      </c>
      <c r="K63" s="118">
        <f t="shared" si="15"/>
        <v>0</v>
      </c>
      <c r="L63" s="123">
        <f t="shared" si="9"/>
        <v>0</v>
      </c>
      <c r="M63" s="123">
        <f t="shared" si="10"/>
        <v>0</v>
      </c>
      <c r="N63" s="123">
        <f t="shared" si="11"/>
        <v>0</v>
      </c>
    </row>
    <row r="64" spans="1:14" ht="15.75">
      <c r="A64" s="47" t="s">
        <v>81</v>
      </c>
      <c r="B64" s="35" t="s">
        <v>578</v>
      </c>
      <c r="C64" s="118">
        <f aca="true" t="shared" si="16" ref="C64:K64">C63+C59+C55+C49+C38+C24+C18</f>
        <v>0</v>
      </c>
      <c r="D64" s="118">
        <f t="shared" si="16"/>
        <v>0</v>
      </c>
      <c r="E64" s="118">
        <f t="shared" si="16"/>
        <v>0</v>
      </c>
      <c r="F64" s="118">
        <f t="shared" si="16"/>
        <v>0</v>
      </c>
      <c r="G64" s="118">
        <f t="shared" si="16"/>
        <v>4147</v>
      </c>
      <c r="H64" s="118">
        <f t="shared" si="16"/>
        <v>759.212</v>
      </c>
      <c r="I64" s="118">
        <f t="shared" si="16"/>
        <v>0</v>
      </c>
      <c r="J64" s="118">
        <f t="shared" si="16"/>
        <v>0</v>
      </c>
      <c r="K64" s="118">
        <f t="shared" si="16"/>
        <v>0</v>
      </c>
      <c r="L64" s="123">
        <f t="shared" si="9"/>
        <v>0</v>
      </c>
      <c r="M64" s="123">
        <f t="shared" si="10"/>
        <v>4147</v>
      </c>
      <c r="N64" s="123">
        <f t="shared" si="11"/>
        <v>759.212</v>
      </c>
    </row>
    <row r="65" spans="1:14" ht="15.75">
      <c r="A65" s="124" t="s">
        <v>194</v>
      </c>
      <c r="B65" s="61"/>
      <c r="C65" s="123"/>
      <c r="D65" s="123"/>
      <c r="E65" s="123"/>
      <c r="F65" s="123">
        <f>F18+F38+F49+F59-'5.kiadások PMH'!F74</f>
        <v>0</v>
      </c>
      <c r="G65" s="123"/>
      <c r="H65" s="123"/>
      <c r="I65" s="123">
        <f>I18+I38+I49+I59-'5.kiadások PMH'!I74</f>
        <v>0</v>
      </c>
      <c r="J65" s="123"/>
      <c r="K65" s="123"/>
      <c r="L65" s="123">
        <f t="shared" si="9"/>
        <v>0</v>
      </c>
      <c r="M65" s="123">
        <f t="shared" si="10"/>
        <v>0</v>
      </c>
      <c r="N65" s="123">
        <f t="shared" si="11"/>
        <v>0</v>
      </c>
    </row>
    <row r="66" spans="1:14" ht="15.75">
      <c r="A66" s="124" t="s">
        <v>195</v>
      </c>
      <c r="B66" s="61"/>
      <c r="C66" s="123"/>
      <c r="D66" s="123"/>
      <c r="E66" s="123"/>
      <c r="F66" s="123">
        <f>F24+F55+F63-'5.kiadások PMH'!F97</f>
        <v>0</v>
      </c>
      <c r="G66" s="123"/>
      <c r="H66" s="123"/>
      <c r="I66" s="123">
        <f>I24+I55+I63-'5.kiadások PMH'!I97</f>
        <v>0</v>
      </c>
      <c r="J66" s="123"/>
      <c r="K66" s="123"/>
      <c r="L66" s="123">
        <f t="shared" si="9"/>
        <v>0</v>
      </c>
      <c r="M66" s="123">
        <f t="shared" si="10"/>
        <v>0</v>
      </c>
      <c r="N66" s="123">
        <f t="shared" si="11"/>
        <v>0</v>
      </c>
    </row>
    <row r="67" spans="1:14" ht="15">
      <c r="A67" s="37" t="s">
        <v>63</v>
      </c>
      <c r="B67" s="5" t="s">
        <v>579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>
        <f t="shared" si="9"/>
        <v>0</v>
      </c>
      <c r="M67" s="123">
        <f t="shared" si="10"/>
        <v>0</v>
      </c>
      <c r="N67" s="123">
        <f t="shared" si="11"/>
        <v>0</v>
      </c>
    </row>
    <row r="68" spans="1:14" ht="15">
      <c r="A68" s="13" t="s">
        <v>580</v>
      </c>
      <c r="B68" s="5" t="s">
        <v>581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>
        <f t="shared" si="9"/>
        <v>0</v>
      </c>
      <c r="M68" s="123">
        <f t="shared" si="10"/>
        <v>0</v>
      </c>
      <c r="N68" s="123">
        <f t="shared" si="11"/>
        <v>0</v>
      </c>
    </row>
    <row r="69" spans="1:14" ht="15">
      <c r="A69" s="37" t="s">
        <v>64</v>
      </c>
      <c r="B69" s="5" t="s">
        <v>582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>
        <f t="shared" si="9"/>
        <v>0</v>
      </c>
      <c r="M69" s="123">
        <f t="shared" si="10"/>
        <v>0</v>
      </c>
      <c r="N69" s="123">
        <f t="shared" si="11"/>
        <v>0</v>
      </c>
    </row>
    <row r="70" spans="1:14" ht="15">
      <c r="A70" s="15" t="s">
        <v>83</v>
      </c>
      <c r="B70" s="7" t="s">
        <v>583</v>
      </c>
      <c r="C70" s="118">
        <f aca="true" t="shared" si="17" ref="C70:K70">SUM(C67:C69)</f>
        <v>0</v>
      </c>
      <c r="D70" s="118">
        <f t="shared" si="17"/>
        <v>0</v>
      </c>
      <c r="E70" s="118">
        <f t="shared" si="17"/>
        <v>0</v>
      </c>
      <c r="F70" s="118">
        <f t="shared" si="17"/>
        <v>0</v>
      </c>
      <c r="G70" s="118">
        <f t="shared" si="17"/>
        <v>0</v>
      </c>
      <c r="H70" s="118">
        <f t="shared" si="17"/>
        <v>0</v>
      </c>
      <c r="I70" s="118">
        <f t="shared" si="17"/>
        <v>0</v>
      </c>
      <c r="J70" s="118">
        <f t="shared" si="17"/>
        <v>0</v>
      </c>
      <c r="K70" s="118">
        <f t="shared" si="17"/>
        <v>0</v>
      </c>
      <c r="L70" s="123">
        <f aca="true" t="shared" si="18" ref="L70:L94">C70+F70+I70</f>
        <v>0</v>
      </c>
      <c r="M70" s="123">
        <f aca="true" t="shared" si="19" ref="M70:M94">D70+G70+J70</f>
        <v>0</v>
      </c>
      <c r="N70" s="123">
        <f aca="true" t="shared" si="20" ref="N70:N94">E70+H70+K70</f>
        <v>0</v>
      </c>
    </row>
    <row r="71" spans="1:14" ht="15">
      <c r="A71" s="13" t="s">
        <v>65</v>
      </c>
      <c r="B71" s="5" t="s">
        <v>584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>
        <f t="shared" si="18"/>
        <v>0</v>
      </c>
      <c r="M71" s="123">
        <f t="shared" si="19"/>
        <v>0</v>
      </c>
      <c r="N71" s="123">
        <f t="shared" si="20"/>
        <v>0</v>
      </c>
    </row>
    <row r="72" spans="1:14" ht="15">
      <c r="A72" s="37" t="s">
        <v>585</v>
      </c>
      <c r="B72" s="5" t="s">
        <v>586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>
        <f t="shared" si="18"/>
        <v>0</v>
      </c>
      <c r="M72" s="123">
        <f t="shared" si="19"/>
        <v>0</v>
      </c>
      <c r="N72" s="123">
        <f t="shared" si="20"/>
        <v>0</v>
      </c>
    </row>
    <row r="73" spans="1:14" ht="15">
      <c r="A73" s="13" t="s">
        <v>66</v>
      </c>
      <c r="B73" s="5" t="s">
        <v>587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>
        <f t="shared" si="18"/>
        <v>0</v>
      </c>
      <c r="M73" s="123">
        <f t="shared" si="19"/>
        <v>0</v>
      </c>
      <c r="N73" s="123">
        <f t="shared" si="20"/>
        <v>0</v>
      </c>
    </row>
    <row r="74" spans="1:14" ht="15">
      <c r="A74" s="37" t="s">
        <v>588</v>
      </c>
      <c r="B74" s="5" t="s">
        <v>589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>
        <f t="shared" si="18"/>
        <v>0</v>
      </c>
      <c r="M74" s="123">
        <f t="shared" si="19"/>
        <v>0</v>
      </c>
      <c r="N74" s="123">
        <f t="shared" si="20"/>
        <v>0</v>
      </c>
    </row>
    <row r="75" spans="1:14" ht="15">
      <c r="A75" s="14" t="s">
        <v>84</v>
      </c>
      <c r="B75" s="7" t="s">
        <v>590</v>
      </c>
      <c r="C75" s="118">
        <f aca="true" t="shared" si="21" ref="C75:K75">SUM(C71:C74)</f>
        <v>0</v>
      </c>
      <c r="D75" s="118">
        <f t="shared" si="21"/>
        <v>0</v>
      </c>
      <c r="E75" s="118">
        <f t="shared" si="21"/>
        <v>0</v>
      </c>
      <c r="F75" s="118">
        <f t="shared" si="21"/>
        <v>0</v>
      </c>
      <c r="G75" s="118">
        <f t="shared" si="21"/>
        <v>0</v>
      </c>
      <c r="H75" s="118">
        <f t="shared" si="21"/>
        <v>0</v>
      </c>
      <c r="I75" s="118">
        <f t="shared" si="21"/>
        <v>0</v>
      </c>
      <c r="J75" s="118">
        <f t="shared" si="21"/>
        <v>0</v>
      </c>
      <c r="K75" s="118">
        <f t="shared" si="21"/>
        <v>0</v>
      </c>
      <c r="L75" s="123">
        <f t="shared" si="18"/>
        <v>0</v>
      </c>
      <c r="M75" s="123">
        <f t="shared" si="19"/>
        <v>0</v>
      </c>
      <c r="N75" s="123">
        <f t="shared" si="20"/>
        <v>0</v>
      </c>
    </row>
    <row r="76" spans="1:14" ht="15">
      <c r="A76" s="5" t="s">
        <v>192</v>
      </c>
      <c r="B76" s="5" t="s">
        <v>591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>
        <f t="shared" si="18"/>
        <v>0</v>
      </c>
      <c r="M76" s="123">
        <f t="shared" si="19"/>
        <v>0</v>
      </c>
      <c r="N76" s="123">
        <f t="shared" si="20"/>
        <v>0</v>
      </c>
    </row>
    <row r="77" spans="1:14" ht="15">
      <c r="A77" s="5" t="s">
        <v>193</v>
      </c>
      <c r="B77" s="5" t="s">
        <v>591</v>
      </c>
      <c r="C77" s="123"/>
      <c r="D77" s="123"/>
      <c r="E77" s="123"/>
      <c r="F77" s="123"/>
      <c r="G77" s="123"/>
      <c r="H77" s="123"/>
      <c r="I77" s="123"/>
      <c r="J77" s="123"/>
      <c r="K77" s="123"/>
      <c r="L77" s="123">
        <f t="shared" si="18"/>
        <v>0</v>
      </c>
      <c r="M77" s="123">
        <f t="shared" si="19"/>
        <v>0</v>
      </c>
      <c r="N77" s="123">
        <f t="shared" si="20"/>
        <v>0</v>
      </c>
    </row>
    <row r="78" spans="1:14" ht="15">
      <c r="A78" s="5" t="s">
        <v>190</v>
      </c>
      <c r="B78" s="5" t="s">
        <v>592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>
        <f t="shared" si="18"/>
        <v>0</v>
      </c>
      <c r="M78" s="123">
        <f t="shared" si="19"/>
        <v>0</v>
      </c>
      <c r="N78" s="123">
        <f t="shared" si="20"/>
        <v>0</v>
      </c>
    </row>
    <row r="79" spans="1:14" ht="15">
      <c r="A79" s="5" t="s">
        <v>191</v>
      </c>
      <c r="B79" s="5" t="s">
        <v>592</v>
      </c>
      <c r="C79" s="123"/>
      <c r="D79" s="123"/>
      <c r="E79" s="123"/>
      <c r="F79" s="123"/>
      <c r="G79" s="123"/>
      <c r="H79" s="123"/>
      <c r="I79" s="123"/>
      <c r="J79" s="123"/>
      <c r="K79" s="123"/>
      <c r="L79" s="123">
        <f t="shared" si="18"/>
        <v>0</v>
      </c>
      <c r="M79" s="123">
        <f t="shared" si="19"/>
        <v>0</v>
      </c>
      <c r="N79" s="123">
        <f t="shared" si="20"/>
        <v>0</v>
      </c>
    </row>
    <row r="80" spans="1:14" ht="15">
      <c r="A80" s="7" t="s">
        <v>85</v>
      </c>
      <c r="B80" s="7" t="s">
        <v>593</v>
      </c>
      <c r="C80" s="118">
        <f aca="true" t="shared" si="22" ref="C80:K80">SUM(C76:C79)</f>
        <v>0</v>
      </c>
      <c r="D80" s="118">
        <f t="shared" si="22"/>
        <v>0</v>
      </c>
      <c r="E80" s="118">
        <f t="shared" si="22"/>
        <v>0</v>
      </c>
      <c r="F80" s="118">
        <f t="shared" si="22"/>
        <v>0</v>
      </c>
      <c r="G80" s="118">
        <f t="shared" si="22"/>
        <v>0</v>
      </c>
      <c r="H80" s="118">
        <f t="shared" si="22"/>
        <v>0</v>
      </c>
      <c r="I80" s="118">
        <f t="shared" si="22"/>
        <v>0</v>
      </c>
      <c r="J80" s="118">
        <f t="shared" si="22"/>
        <v>0</v>
      </c>
      <c r="K80" s="118">
        <f t="shared" si="22"/>
        <v>0</v>
      </c>
      <c r="L80" s="123">
        <f t="shared" si="18"/>
        <v>0</v>
      </c>
      <c r="M80" s="123">
        <f t="shared" si="19"/>
        <v>0</v>
      </c>
      <c r="N80" s="123">
        <f t="shared" si="20"/>
        <v>0</v>
      </c>
    </row>
    <row r="81" spans="1:14" ht="15">
      <c r="A81" s="37" t="s">
        <v>594</v>
      </c>
      <c r="B81" s="5" t="s">
        <v>595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>
        <f t="shared" si="18"/>
        <v>0</v>
      </c>
      <c r="M81" s="123">
        <f t="shared" si="19"/>
        <v>0</v>
      </c>
      <c r="N81" s="123">
        <f t="shared" si="20"/>
        <v>0</v>
      </c>
    </row>
    <row r="82" spans="1:14" ht="15">
      <c r="A82" s="37" t="s">
        <v>596</v>
      </c>
      <c r="B82" s="5" t="s">
        <v>597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>
        <f t="shared" si="18"/>
        <v>0</v>
      </c>
      <c r="M82" s="123">
        <f t="shared" si="19"/>
        <v>0</v>
      </c>
      <c r="N82" s="123">
        <f t="shared" si="20"/>
        <v>0</v>
      </c>
    </row>
    <row r="83" spans="1:14" ht="15">
      <c r="A83" s="37" t="s">
        <v>598</v>
      </c>
      <c r="B83" s="5" t="s">
        <v>599</v>
      </c>
      <c r="C83" s="123"/>
      <c r="D83" s="123"/>
      <c r="E83" s="123"/>
      <c r="F83" s="123"/>
      <c r="G83" s="123">
        <v>17204</v>
      </c>
      <c r="H83" s="123">
        <v>9808</v>
      </c>
      <c r="I83" s="123"/>
      <c r="J83" s="123"/>
      <c r="K83" s="123"/>
      <c r="L83" s="123">
        <f t="shared" si="18"/>
        <v>0</v>
      </c>
      <c r="M83" s="123">
        <f t="shared" si="19"/>
        <v>17204</v>
      </c>
      <c r="N83" s="123">
        <f t="shared" si="20"/>
        <v>9808</v>
      </c>
    </row>
    <row r="84" spans="1:14" ht="15">
      <c r="A84" s="37" t="s">
        <v>600</v>
      </c>
      <c r="B84" s="5" t="s">
        <v>601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>
        <f t="shared" si="18"/>
        <v>0</v>
      </c>
      <c r="M84" s="123">
        <f t="shared" si="19"/>
        <v>0</v>
      </c>
      <c r="N84" s="123">
        <f t="shared" si="20"/>
        <v>0</v>
      </c>
    </row>
    <row r="85" spans="1:14" ht="15">
      <c r="A85" s="13" t="s">
        <v>67</v>
      </c>
      <c r="B85" s="5" t="s">
        <v>602</v>
      </c>
      <c r="C85" s="123"/>
      <c r="D85" s="123"/>
      <c r="E85" s="123"/>
      <c r="F85" s="123"/>
      <c r="G85" s="123"/>
      <c r="H85" s="123"/>
      <c r="I85" s="123"/>
      <c r="J85" s="123"/>
      <c r="K85" s="123"/>
      <c r="L85" s="123">
        <f t="shared" si="18"/>
        <v>0</v>
      </c>
      <c r="M85" s="123">
        <f t="shared" si="19"/>
        <v>0</v>
      </c>
      <c r="N85" s="123">
        <f t="shared" si="20"/>
        <v>0</v>
      </c>
    </row>
    <row r="86" spans="1:14" ht="15">
      <c r="A86" s="15" t="s">
        <v>86</v>
      </c>
      <c r="B86" s="7" t="s">
        <v>603</v>
      </c>
      <c r="C86" s="118">
        <f aca="true" t="shared" si="23" ref="C86:K86">SUM(C81:C85)</f>
        <v>0</v>
      </c>
      <c r="D86" s="118">
        <f t="shared" si="23"/>
        <v>0</v>
      </c>
      <c r="E86" s="118">
        <f t="shared" si="23"/>
        <v>0</v>
      </c>
      <c r="F86" s="118">
        <f t="shared" si="23"/>
        <v>0</v>
      </c>
      <c r="G86" s="118">
        <f t="shared" si="23"/>
        <v>17204</v>
      </c>
      <c r="H86" s="118">
        <f t="shared" si="23"/>
        <v>9808</v>
      </c>
      <c r="I86" s="118">
        <f t="shared" si="23"/>
        <v>0</v>
      </c>
      <c r="J86" s="118">
        <f t="shared" si="23"/>
        <v>0</v>
      </c>
      <c r="K86" s="118">
        <f t="shared" si="23"/>
        <v>0</v>
      </c>
      <c r="L86" s="123">
        <f t="shared" si="18"/>
        <v>0</v>
      </c>
      <c r="M86" s="123">
        <f t="shared" si="19"/>
        <v>17204</v>
      </c>
      <c r="N86" s="123">
        <f t="shared" si="20"/>
        <v>9808</v>
      </c>
    </row>
    <row r="87" spans="1:14" ht="15">
      <c r="A87" s="13" t="s">
        <v>604</v>
      </c>
      <c r="B87" s="5" t="s">
        <v>605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>
        <f t="shared" si="18"/>
        <v>0</v>
      </c>
      <c r="M87" s="123">
        <f t="shared" si="19"/>
        <v>0</v>
      </c>
      <c r="N87" s="123">
        <f t="shared" si="20"/>
        <v>0</v>
      </c>
    </row>
    <row r="88" spans="1:14" ht="15">
      <c r="A88" s="13" t="s">
        <v>606</v>
      </c>
      <c r="B88" s="5" t="s">
        <v>607</v>
      </c>
      <c r="C88" s="123"/>
      <c r="D88" s="123"/>
      <c r="E88" s="123"/>
      <c r="F88" s="123"/>
      <c r="G88" s="123"/>
      <c r="H88" s="123"/>
      <c r="I88" s="123"/>
      <c r="J88" s="123"/>
      <c r="K88" s="123"/>
      <c r="L88" s="123">
        <f t="shared" si="18"/>
        <v>0</v>
      </c>
      <c r="M88" s="123">
        <f t="shared" si="19"/>
        <v>0</v>
      </c>
      <c r="N88" s="123">
        <f t="shared" si="20"/>
        <v>0</v>
      </c>
    </row>
    <row r="89" spans="1:14" ht="15">
      <c r="A89" s="37" t="s">
        <v>608</v>
      </c>
      <c r="B89" s="5" t="s">
        <v>609</v>
      </c>
      <c r="C89" s="123"/>
      <c r="D89" s="123"/>
      <c r="E89" s="123"/>
      <c r="F89" s="123"/>
      <c r="G89" s="123"/>
      <c r="H89" s="123"/>
      <c r="I89" s="123"/>
      <c r="J89" s="123"/>
      <c r="K89" s="123"/>
      <c r="L89" s="123">
        <f t="shared" si="18"/>
        <v>0</v>
      </c>
      <c r="M89" s="123">
        <f t="shared" si="19"/>
        <v>0</v>
      </c>
      <c r="N89" s="123">
        <f t="shared" si="20"/>
        <v>0</v>
      </c>
    </row>
    <row r="90" spans="1:14" ht="15">
      <c r="A90" s="37" t="s">
        <v>68</v>
      </c>
      <c r="B90" s="5" t="s">
        <v>610</v>
      </c>
      <c r="C90" s="123"/>
      <c r="D90" s="123"/>
      <c r="E90" s="123"/>
      <c r="F90" s="123"/>
      <c r="G90" s="123"/>
      <c r="H90" s="123"/>
      <c r="I90" s="123"/>
      <c r="J90" s="123"/>
      <c r="K90" s="123"/>
      <c r="L90" s="123">
        <f t="shared" si="18"/>
        <v>0</v>
      </c>
      <c r="M90" s="123">
        <f t="shared" si="19"/>
        <v>0</v>
      </c>
      <c r="N90" s="123">
        <f t="shared" si="20"/>
        <v>0</v>
      </c>
    </row>
    <row r="91" spans="1:14" ht="15">
      <c r="A91" s="14" t="s">
        <v>87</v>
      </c>
      <c r="B91" s="7" t="s">
        <v>611</v>
      </c>
      <c r="C91" s="123">
        <f aca="true" t="shared" si="24" ref="C91:K91">SUM(C87:C90)</f>
        <v>0</v>
      </c>
      <c r="D91" s="123">
        <f t="shared" si="24"/>
        <v>0</v>
      </c>
      <c r="E91" s="123">
        <f t="shared" si="24"/>
        <v>0</v>
      </c>
      <c r="F91" s="123">
        <f t="shared" si="24"/>
        <v>0</v>
      </c>
      <c r="G91" s="123">
        <f t="shared" si="24"/>
        <v>0</v>
      </c>
      <c r="H91" s="123">
        <f t="shared" si="24"/>
        <v>0</v>
      </c>
      <c r="I91" s="123">
        <f t="shared" si="24"/>
        <v>0</v>
      </c>
      <c r="J91" s="123">
        <f t="shared" si="24"/>
        <v>0</v>
      </c>
      <c r="K91" s="123">
        <f t="shared" si="24"/>
        <v>0</v>
      </c>
      <c r="L91" s="123">
        <f t="shared" si="18"/>
        <v>0</v>
      </c>
      <c r="M91" s="123">
        <f t="shared" si="19"/>
        <v>0</v>
      </c>
      <c r="N91" s="123">
        <f t="shared" si="20"/>
        <v>0</v>
      </c>
    </row>
    <row r="92" spans="1:14" ht="15">
      <c r="A92" s="15" t="s">
        <v>612</v>
      </c>
      <c r="B92" s="7" t="s">
        <v>613</v>
      </c>
      <c r="C92" s="123"/>
      <c r="D92" s="123"/>
      <c r="E92" s="123"/>
      <c r="F92" s="123"/>
      <c r="G92" s="123"/>
      <c r="H92" s="123"/>
      <c r="I92" s="123"/>
      <c r="J92" s="123"/>
      <c r="K92" s="123"/>
      <c r="L92" s="123">
        <f t="shared" si="18"/>
        <v>0</v>
      </c>
      <c r="M92" s="123">
        <f t="shared" si="19"/>
        <v>0</v>
      </c>
      <c r="N92" s="123">
        <f t="shared" si="20"/>
        <v>0</v>
      </c>
    </row>
    <row r="93" spans="1:14" ht="15.75">
      <c r="A93" s="40" t="s">
        <v>88</v>
      </c>
      <c r="B93" s="41" t="s">
        <v>614</v>
      </c>
      <c r="C93" s="118">
        <f aca="true" t="shared" si="25" ref="C93:K93">C92+C91+C86+C80+C75+C70</f>
        <v>0</v>
      </c>
      <c r="D93" s="118">
        <f t="shared" si="25"/>
        <v>0</v>
      </c>
      <c r="E93" s="118">
        <f t="shared" si="25"/>
        <v>0</v>
      </c>
      <c r="F93" s="118">
        <f t="shared" si="25"/>
        <v>0</v>
      </c>
      <c r="G93" s="118">
        <f t="shared" si="25"/>
        <v>17204</v>
      </c>
      <c r="H93" s="118">
        <f t="shared" si="25"/>
        <v>9808</v>
      </c>
      <c r="I93" s="118">
        <f t="shared" si="25"/>
        <v>0</v>
      </c>
      <c r="J93" s="118">
        <f t="shared" si="25"/>
        <v>0</v>
      </c>
      <c r="K93" s="118">
        <f t="shared" si="25"/>
        <v>0</v>
      </c>
      <c r="L93" s="123">
        <f t="shared" si="18"/>
        <v>0</v>
      </c>
      <c r="M93" s="123">
        <f t="shared" si="19"/>
        <v>17204</v>
      </c>
      <c r="N93" s="123">
        <f t="shared" si="20"/>
        <v>9808</v>
      </c>
    </row>
    <row r="94" spans="1:14" ht="15.75">
      <c r="A94" s="125" t="s">
        <v>70</v>
      </c>
      <c r="B94" s="126"/>
      <c r="C94" s="118">
        <f aca="true" t="shared" si="26" ref="C94:K94">C64+C93</f>
        <v>0</v>
      </c>
      <c r="D94" s="118">
        <f t="shared" si="26"/>
        <v>0</v>
      </c>
      <c r="E94" s="118">
        <f t="shared" si="26"/>
        <v>0</v>
      </c>
      <c r="F94" s="118">
        <f t="shared" si="26"/>
        <v>0</v>
      </c>
      <c r="G94" s="118">
        <f t="shared" si="26"/>
        <v>21351</v>
      </c>
      <c r="H94" s="118">
        <f t="shared" si="26"/>
        <v>10567.212</v>
      </c>
      <c r="I94" s="118">
        <f t="shared" si="26"/>
        <v>0</v>
      </c>
      <c r="J94" s="118">
        <f t="shared" si="26"/>
        <v>0</v>
      </c>
      <c r="K94" s="118">
        <f t="shared" si="26"/>
        <v>0</v>
      </c>
      <c r="L94" s="123">
        <f t="shared" si="18"/>
        <v>0</v>
      </c>
      <c r="M94" s="123">
        <f t="shared" si="19"/>
        <v>21351</v>
      </c>
      <c r="N94" s="123">
        <f t="shared" si="20"/>
        <v>10567.212</v>
      </c>
    </row>
  </sheetData>
  <sheetProtection/>
  <mergeCells count="2">
    <mergeCell ref="A1:L1"/>
    <mergeCell ref="A2:L2"/>
  </mergeCells>
  <printOptions/>
  <pageMargins left="0.24" right="0.21" top="0.7480314960629921" bottom="0.7480314960629921" header="0.31496062992125984" footer="0.31496062992125984"/>
  <pageSetup fitToHeight="1" fitToWidth="1" horizontalDpi="300" verticalDpi="300" orientation="portrait" paperSize="9" scale="37" r:id="rId1"/>
  <headerFooter alignWithMargins="0">
    <oddHeader>&amp;R12.sz.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94"/>
  <sheetViews>
    <sheetView zoomScale="70" zoomScaleNormal="70" zoomScalePageLayoutView="0" workbookViewId="0" topLeftCell="A1">
      <pane xSplit="2" ySplit="5" topLeftCell="J50" activePane="bottomRight" state="frozen"/>
      <selection pane="topLeft" activeCell="C92" sqref="C92"/>
      <selection pane="topRight" activeCell="C92" sqref="C92"/>
      <selection pane="bottomLeft" activeCell="C92" sqref="C92"/>
      <selection pane="bottomRight" activeCell="K73" sqref="K73"/>
    </sheetView>
  </sheetViews>
  <sheetFormatPr defaultColWidth="9.140625" defaultRowHeight="15"/>
  <cols>
    <col min="1" max="1" width="92.57421875" style="0" customWidth="1"/>
    <col min="3" max="5" width="16.421875" style="130" customWidth="1"/>
    <col min="6" max="8" width="16.00390625" style="120" customWidth="1"/>
    <col min="9" max="11" width="16.7109375" style="120" customWidth="1"/>
    <col min="12" max="12" width="14.7109375" style="120" customWidth="1"/>
    <col min="13" max="13" width="16.28125" style="103" customWidth="1"/>
    <col min="14" max="14" width="14.28125" style="103" customWidth="1"/>
    <col min="15" max="15" width="14.8515625" style="103" customWidth="1"/>
  </cols>
  <sheetData>
    <row r="1" spans="1:12" ht="27" customHeight="1">
      <c r="A1" s="330" t="s">
        <v>766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5"/>
    </row>
    <row r="2" spans="1:12" ht="23.25" customHeight="1">
      <c r="A2" s="337" t="s">
        <v>116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5"/>
    </row>
    <row r="3" ht="18">
      <c r="A3" s="119"/>
    </row>
    <row r="4" ht="15">
      <c r="A4" s="127" t="s">
        <v>209</v>
      </c>
    </row>
    <row r="5" spans="1:15" ht="75">
      <c r="A5" s="2" t="s">
        <v>309</v>
      </c>
      <c r="B5" s="3" t="s">
        <v>258</v>
      </c>
      <c r="C5" s="121" t="s">
        <v>1019</v>
      </c>
      <c r="D5" s="121" t="s">
        <v>1018</v>
      </c>
      <c r="E5" s="121" t="s">
        <v>1029</v>
      </c>
      <c r="F5" s="121" t="s">
        <v>1020</v>
      </c>
      <c r="G5" s="121" t="s">
        <v>1021</v>
      </c>
      <c r="H5" s="121" t="s">
        <v>1022</v>
      </c>
      <c r="I5" s="121" t="s">
        <v>1023</v>
      </c>
      <c r="J5" s="121" t="s">
        <v>1024</v>
      </c>
      <c r="K5" s="121" t="s">
        <v>1025</v>
      </c>
      <c r="L5" s="122" t="s">
        <v>1026</v>
      </c>
      <c r="M5" s="122" t="s">
        <v>1027</v>
      </c>
      <c r="N5" s="122" t="s">
        <v>1028</v>
      </c>
      <c r="O5" s="122" t="s">
        <v>1047</v>
      </c>
    </row>
    <row r="6" spans="1:15" ht="15" customHeight="1">
      <c r="A6" s="31" t="s">
        <v>487</v>
      </c>
      <c r="B6" s="6" t="s">
        <v>488</v>
      </c>
      <c r="C6" s="131">
        <f>'8.bevételek ÖK'!C6+'9.bevételek Faluház'!C6+'10.bevételek Óvoda'!C6+'11.bevételek PMH'!C6+'12.bevételek bölcsőde'!C6</f>
        <v>65600</v>
      </c>
      <c r="D6" s="131">
        <f>'8.bevételek ÖK'!D6+'9.bevételek Faluház'!D6+'10.bevételek Óvoda'!D6+'11.bevételek PMH'!D6+'12.bevételek bölcsőde'!D6</f>
        <v>65751</v>
      </c>
      <c r="E6" s="131">
        <f>'8.bevételek ÖK'!E6+'9.bevételek Faluház'!E6+'10.bevételek Óvoda'!E6+'11.bevételek PMH'!E6+'12.bevételek bölcsőde'!E6</f>
        <v>65751</v>
      </c>
      <c r="F6" s="131">
        <f>'8.bevételek ÖK'!F6+'9.bevételek Faluház'!F6+'10.bevételek Óvoda'!F6+'11.bevételek PMH'!F6+'12.bevételek bölcsőde'!F6</f>
        <v>0</v>
      </c>
      <c r="G6" s="131">
        <f>'8.bevételek ÖK'!G6+'9.bevételek Faluház'!G6+'10.bevételek Óvoda'!G6+'11.bevételek PMH'!G6+'12.bevételek bölcsőde'!G6</f>
        <v>0</v>
      </c>
      <c r="H6" s="131">
        <f>'8.bevételek ÖK'!H6+'9.bevételek Faluház'!H6+'10.bevételek Óvoda'!H6+'11.bevételek PMH'!H6+'12.bevételek bölcsőde'!H6</f>
        <v>0</v>
      </c>
      <c r="I6" s="131">
        <f>'8.bevételek ÖK'!I6+'9.bevételek Faluház'!I6+'10.bevételek Óvoda'!I6+'11.bevételek PMH'!I6+'12.bevételek bölcsőde'!I6</f>
        <v>0</v>
      </c>
      <c r="J6" s="131">
        <f>'8.bevételek ÖK'!J6+'9.bevételek Faluház'!J6+'10.bevételek Óvoda'!J6+'11.bevételek PMH'!J6+'12.bevételek bölcsőde'!J6</f>
        <v>0</v>
      </c>
      <c r="K6" s="131">
        <f>'8.bevételek ÖK'!K6+'9.bevételek Faluház'!K6+'10.bevételek Óvoda'!K6+'11.bevételek PMH'!K6+'12.bevételek bölcsőde'!K6</f>
        <v>0</v>
      </c>
      <c r="L6" s="131">
        <f>'8.bevételek ÖK'!L6+'9.bevételek Faluház'!L6+'10.bevételek Óvoda'!L6+'11.bevételek PMH'!L6+'12.bevételek bölcsőde'!L6</f>
        <v>65600</v>
      </c>
      <c r="M6" s="131">
        <f>'8.bevételek ÖK'!M6+'9.bevételek Faluház'!M6+'10.bevételek Óvoda'!M6+'11.bevételek PMH'!M6+'12.bevételek bölcsőde'!M6</f>
        <v>65751</v>
      </c>
      <c r="N6" s="131">
        <f>'8.bevételek ÖK'!N6+'9.bevételek Faluház'!N6+'10.bevételek Óvoda'!N6+'11.bevételek PMH'!N6+'12.bevételek bölcsőde'!N6</f>
        <v>65751</v>
      </c>
      <c r="O6" s="107"/>
    </row>
    <row r="7" spans="1:15" ht="15" customHeight="1">
      <c r="A7" s="5" t="s">
        <v>489</v>
      </c>
      <c r="B7" s="6" t="s">
        <v>490</v>
      </c>
      <c r="C7" s="131">
        <f>'8.bevételek ÖK'!C7+'9.bevételek Faluház'!C7+'10.bevételek Óvoda'!C7+'11.bevételek PMH'!C7+'12.bevételek bölcsőde'!C7</f>
        <v>48416</v>
      </c>
      <c r="D7" s="131">
        <f>'8.bevételek ÖK'!D7+'9.bevételek Faluház'!D7+'10.bevételek Óvoda'!D7+'11.bevételek PMH'!D7+'12.bevételek bölcsőde'!D7</f>
        <v>50210</v>
      </c>
      <c r="E7" s="131">
        <f>'8.bevételek ÖK'!E7+'9.bevételek Faluház'!E7+'10.bevételek Óvoda'!E7+'11.bevételek PMH'!E7+'12.bevételek bölcsőde'!E7</f>
        <v>50210</v>
      </c>
      <c r="F7" s="131">
        <f>'8.bevételek ÖK'!F7+'9.bevételek Faluház'!F7+'10.bevételek Óvoda'!F7+'11.bevételek PMH'!F7+'12.bevételek bölcsőde'!F7</f>
        <v>0</v>
      </c>
      <c r="G7" s="131">
        <f>'8.bevételek ÖK'!G7+'9.bevételek Faluház'!G7+'10.bevételek Óvoda'!G7+'11.bevételek PMH'!G7+'12.bevételek bölcsőde'!G7</f>
        <v>0</v>
      </c>
      <c r="H7" s="131">
        <f>'8.bevételek ÖK'!H7+'9.bevételek Faluház'!H7+'10.bevételek Óvoda'!H7+'11.bevételek PMH'!H7+'12.bevételek bölcsőde'!H7</f>
        <v>0</v>
      </c>
      <c r="I7" s="131">
        <f>'8.bevételek ÖK'!I7+'9.bevételek Faluház'!I7+'10.bevételek Óvoda'!I7+'11.bevételek PMH'!I7+'12.bevételek bölcsőde'!I7</f>
        <v>0</v>
      </c>
      <c r="J7" s="131">
        <f>'8.bevételek ÖK'!J7+'9.bevételek Faluház'!J7+'10.bevételek Óvoda'!J7+'11.bevételek PMH'!J7+'12.bevételek bölcsőde'!J7</f>
        <v>0</v>
      </c>
      <c r="K7" s="131">
        <f>'8.bevételek ÖK'!K7+'9.bevételek Faluház'!K7+'10.bevételek Óvoda'!K7+'11.bevételek PMH'!K7+'12.bevételek bölcsőde'!K7</f>
        <v>0</v>
      </c>
      <c r="L7" s="131">
        <f>'8.bevételek ÖK'!L7+'9.bevételek Faluház'!L7+'10.bevételek Óvoda'!L7+'11.bevételek PMH'!L7+'12.bevételek bölcsőde'!L7</f>
        <v>48416</v>
      </c>
      <c r="M7" s="131">
        <f>'8.bevételek ÖK'!M7+'9.bevételek Faluház'!M7+'10.bevételek Óvoda'!M7+'11.bevételek PMH'!M7+'12.bevételek bölcsőde'!M7</f>
        <v>50210</v>
      </c>
      <c r="N7" s="131">
        <f>'8.bevételek ÖK'!N7+'9.bevételek Faluház'!N7+'10.bevételek Óvoda'!N7+'11.bevételek PMH'!N7+'12.bevételek bölcsőde'!N7</f>
        <v>50210</v>
      </c>
      <c r="O7" s="107"/>
    </row>
    <row r="8" spans="1:15" ht="15" customHeight="1">
      <c r="A8" s="5" t="s">
        <v>491</v>
      </c>
      <c r="B8" s="6" t="s">
        <v>492</v>
      </c>
      <c r="C8" s="131">
        <f>'8.bevételek ÖK'!C8+'9.bevételek Faluház'!C8+'10.bevételek Óvoda'!C8+'11.bevételek PMH'!C8+'12.bevételek bölcsőde'!C8</f>
        <v>30366</v>
      </c>
      <c r="D8" s="131">
        <f>'8.bevételek ÖK'!D8+'9.bevételek Faluház'!D8+'10.bevételek Óvoda'!D8+'11.bevételek PMH'!D8+'12.bevételek bölcsőde'!D8</f>
        <v>33087</v>
      </c>
      <c r="E8" s="131">
        <f>'8.bevételek ÖK'!E8+'9.bevételek Faluház'!E8+'10.bevételek Óvoda'!E8+'11.bevételek PMH'!E8+'12.bevételek bölcsőde'!E8</f>
        <v>33087</v>
      </c>
      <c r="F8" s="131">
        <f>'8.bevételek ÖK'!F8+'9.bevételek Faluház'!F8+'10.bevételek Óvoda'!F8+'11.bevételek PMH'!F8+'12.bevételek bölcsőde'!F8</f>
        <v>0</v>
      </c>
      <c r="G8" s="131">
        <f>'8.bevételek ÖK'!G8+'9.bevételek Faluház'!G8+'10.bevételek Óvoda'!G8+'11.bevételek PMH'!G8+'12.bevételek bölcsőde'!G8</f>
        <v>0</v>
      </c>
      <c r="H8" s="131">
        <f>'8.bevételek ÖK'!H8+'9.bevételek Faluház'!H8+'10.bevételek Óvoda'!H8+'11.bevételek PMH'!H8+'12.bevételek bölcsőde'!H8</f>
        <v>0</v>
      </c>
      <c r="I8" s="131">
        <f>'8.bevételek ÖK'!I8+'9.bevételek Faluház'!I8+'10.bevételek Óvoda'!I8+'11.bevételek PMH'!I8+'12.bevételek bölcsőde'!I8</f>
        <v>0</v>
      </c>
      <c r="J8" s="131">
        <f>'8.bevételek ÖK'!J8+'9.bevételek Faluház'!J8+'10.bevételek Óvoda'!J8+'11.bevételek PMH'!J8+'12.bevételek bölcsőde'!J8</f>
        <v>0</v>
      </c>
      <c r="K8" s="131">
        <f>'8.bevételek ÖK'!K8+'9.bevételek Faluház'!K8+'10.bevételek Óvoda'!K8+'11.bevételek PMH'!K8+'12.bevételek bölcsőde'!K8</f>
        <v>0</v>
      </c>
      <c r="L8" s="131">
        <f>'8.bevételek ÖK'!L8+'9.bevételek Faluház'!L8+'10.bevételek Óvoda'!L8+'11.bevételek PMH'!L8+'12.bevételek bölcsőde'!L8</f>
        <v>30366</v>
      </c>
      <c r="M8" s="131">
        <f>'8.bevételek ÖK'!M8+'9.bevételek Faluház'!M8+'10.bevételek Óvoda'!M8+'11.bevételek PMH'!M8+'12.bevételek bölcsőde'!M8</f>
        <v>33087</v>
      </c>
      <c r="N8" s="131">
        <f>'8.bevételek ÖK'!N8+'9.bevételek Faluház'!N8+'10.bevételek Óvoda'!N8+'11.bevételek PMH'!N8+'12.bevételek bölcsőde'!N8</f>
        <v>33087</v>
      </c>
      <c r="O8" s="107"/>
    </row>
    <row r="9" spans="1:15" ht="15" customHeight="1">
      <c r="A9" s="5" t="s">
        <v>493</v>
      </c>
      <c r="B9" s="6" t="s">
        <v>494</v>
      </c>
      <c r="C9" s="131">
        <f>'8.bevételek ÖK'!C9+'9.bevételek Faluház'!C9+'10.bevételek Óvoda'!C9+'11.bevételek PMH'!C9+'12.bevételek bölcsőde'!C9</f>
        <v>2880</v>
      </c>
      <c r="D9" s="131">
        <f>'8.bevételek ÖK'!D9+'9.bevételek Faluház'!D9+'10.bevételek Óvoda'!D9+'11.bevételek PMH'!D9+'12.bevételek bölcsőde'!D9</f>
        <v>2880</v>
      </c>
      <c r="E9" s="131">
        <f>'8.bevételek ÖK'!E9+'9.bevételek Faluház'!E9+'10.bevételek Óvoda'!E9+'11.bevételek PMH'!E9+'12.bevételek bölcsőde'!E9</f>
        <v>2880</v>
      </c>
      <c r="F9" s="131">
        <f>'8.bevételek ÖK'!F9+'9.bevételek Faluház'!F9+'10.bevételek Óvoda'!F9+'11.bevételek PMH'!F9+'12.bevételek bölcsőde'!F9</f>
        <v>0</v>
      </c>
      <c r="G9" s="131">
        <f>'8.bevételek ÖK'!G9+'9.bevételek Faluház'!G9+'10.bevételek Óvoda'!G9+'11.bevételek PMH'!G9+'12.bevételek bölcsőde'!G9</f>
        <v>0</v>
      </c>
      <c r="H9" s="131">
        <f>'8.bevételek ÖK'!H9+'9.bevételek Faluház'!H9+'10.bevételek Óvoda'!H9+'11.bevételek PMH'!H9+'12.bevételek bölcsőde'!H9</f>
        <v>0</v>
      </c>
      <c r="I9" s="131">
        <f>'8.bevételek ÖK'!I9+'9.bevételek Faluház'!I9+'10.bevételek Óvoda'!I9+'11.bevételek PMH'!I9+'12.bevételek bölcsőde'!I9</f>
        <v>0</v>
      </c>
      <c r="J9" s="131">
        <f>'8.bevételek ÖK'!J9+'9.bevételek Faluház'!J9+'10.bevételek Óvoda'!J9+'11.bevételek PMH'!J9+'12.bevételek bölcsőde'!J9</f>
        <v>0</v>
      </c>
      <c r="K9" s="131">
        <f>'8.bevételek ÖK'!K9+'9.bevételek Faluház'!K9+'10.bevételek Óvoda'!K9+'11.bevételek PMH'!K9+'12.bevételek bölcsőde'!K9</f>
        <v>0</v>
      </c>
      <c r="L9" s="131">
        <f>'8.bevételek ÖK'!L9+'9.bevételek Faluház'!L9+'10.bevételek Óvoda'!L9+'11.bevételek PMH'!L9+'12.bevételek bölcsőde'!L9</f>
        <v>2880</v>
      </c>
      <c r="M9" s="131">
        <f>'8.bevételek ÖK'!M9+'9.bevételek Faluház'!M9+'10.bevételek Óvoda'!M9+'11.bevételek PMH'!M9+'12.bevételek bölcsőde'!M9</f>
        <v>2880</v>
      </c>
      <c r="N9" s="131">
        <f>'8.bevételek ÖK'!N9+'9.bevételek Faluház'!N9+'10.bevételek Óvoda'!N9+'11.bevételek PMH'!N9+'12.bevételek bölcsőde'!N9</f>
        <v>2880</v>
      </c>
      <c r="O9" s="107"/>
    </row>
    <row r="10" spans="1:15" ht="15" customHeight="1">
      <c r="A10" s="5" t="s">
        <v>495</v>
      </c>
      <c r="B10" s="6" t="s">
        <v>496</v>
      </c>
      <c r="C10" s="131">
        <f>'8.bevételek ÖK'!C10+'9.bevételek Faluház'!C10+'10.bevételek Óvoda'!C10+'11.bevételek PMH'!C10+'12.bevételek bölcsőde'!C10</f>
        <v>0</v>
      </c>
      <c r="D10" s="131">
        <f>'8.bevételek ÖK'!D10+'9.bevételek Faluház'!D10+'10.bevételek Óvoda'!D10+'11.bevételek PMH'!D10+'12.bevételek bölcsőde'!D10</f>
        <v>1831</v>
      </c>
      <c r="E10" s="131">
        <f>'8.bevételek ÖK'!E10+'9.bevételek Faluház'!E10+'10.bevételek Óvoda'!E10+'11.bevételek PMH'!E10+'12.bevételek bölcsőde'!E10</f>
        <v>1831</v>
      </c>
      <c r="F10" s="131">
        <f>'8.bevételek ÖK'!F10+'9.bevételek Faluház'!F10+'10.bevételek Óvoda'!F10+'11.bevételek PMH'!F10+'12.bevételek bölcsőde'!F10</f>
        <v>4612</v>
      </c>
      <c r="G10" s="131">
        <f>'8.bevételek ÖK'!G10+'9.bevételek Faluház'!G10+'10.bevételek Óvoda'!G10+'11.bevételek PMH'!G10+'12.bevételek bölcsőde'!G10</f>
        <v>0</v>
      </c>
      <c r="H10" s="131">
        <f>'8.bevételek ÖK'!H10+'9.bevételek Faluház'!H10+'10.bevételek Óvoda'!H10+'11.bevételek PMH'!H10+'12.bevételek bölcsőde'!H10</f>
        <v>0</v>
      </c>
      <c r="I10" s="131">
        <f>'8.bevételek ÖK'!I10+'9.bevételek Faluház'!I10+'10.bevételek Óvoda'!I10+'11.bevételek PMH'!I10+'12.bevételek bölcsőde'!I10</f>
        <v>0</v>
      </c>
      <c r="J10" s="131">
        <f>'8.bevételek ÖK'!J10+'9.bevételek Faluház'!J10+'10.bevételek Óvoda'!J10+'11.bevételek PMH'!J10+'12.bevételek bölcsőde'!J10</f>
        <v>0</v>
      </c>
      <c r="K10" s="131">
        <f>'8.bevételek ÖK'!K10+'9.bevételek Faluház'!K10+'10.bevételek Óvoda'!K10+'11.bevételek PMH'!K10+'12.bevételek bölcsőde'!K10</f>
        <v>0</v>
      </c>
      <c r="L10" s="131">
        <f>'8.bevételek ÖK'!L10+'9.bevételek Faluház'!L10+'10.bevételek Óvoda'!L10+'11.bevételek PMH'!L10+'12.bevételek bölcsőde'!L10</f>
        <v>4612</v>
      </c>
      <c r="M10" s="131">
        <f>'8.bevételek ÖK'!M10+'9.bevételek Faluház'!M10+'10.bevételek Óvoda'!M10+'11.bevételek PMH'!M10+'12.bevételek bölcsőde'!M10</f>
        <v>1831</v>
      </c>
      <c r="N10" s="131">
        <f>'8.bevételek ÖK'!N10+'9.bevételek Faluház'!N10+'10.bevételek Óvoda'!N10+'11.bevételek PMH'!N10+'12.bevételek bölcsőde'!N10</f>
        <v>1831</v>
      </c>
      <c r="O10" s="107"/>
    </row>
    <row r="11" spans="1:15" ht="15" customHeight="1">
      <c r="A11" s="5" t="s">
        <v>497</v>
      </c>
      <c r="B11" s="6" t="s">
        <v>498</v>
      </c>
      <c r="C11" s="131">
        <f>'8.bevételek ÖK'!C11+'9.bevételek Faluház'!C11+'10.bevételek Óvoda'!C11+'11.bevételek PMH'!C11+'12.bevételek bölcsőde'!C11</f>
        <v>0</v>
      </c>
      <c r="D11" s="131">
        <f>'8.bevételek ÖK'!D11+'9.bevételek Faluház'!D11+'10.bevételek Óvoda'!D11+'11.bevételek PMH'!D11+'12.bevételek bölcsőde'!D11</f>
        <v>0</v>
      </c>
      <c r="E11" s="131">
        <f>'8.bevételek ÖK'!E11+'9.bevételek Faluház'!E11+'10.bevételek Óvoda'!E11+'11.bevételek PMH'!E11+'12.bevételek bölcsőde'!E11</f>
        <v>889</v>
      </c>
      <c r="F11" s="131">
        <f>'8.bevételek ÖK'!F11+'9.bevételek Faluház'!F11+'10.bevételek Óvoda'!F11+'11.bevételek PMH'!F11+'12.bevételek bölcsőde'!F11</f>
        <v>0</v>
      </c>
      <c r="G11" s="131">
        <f>'8.bevételek ÖK'!G11+'9.bevételek Faluház'!G11+'10.bevételek Óvoda'!G11+'11.bevételek PMH'!G11+'12.bevételek bölcsőde'!G11</f>
        <v>0</v>
      </c>
      <c r="H11" s="131">
        <f>'8.bevételek ÖK'!H11+'9.bevételek Faluház'!H11+'10.bevételek Óvoda'!H11+'11.bevételek PMH'!H11+'12.bevételek bölcsőde'!H11</f>
        <v>0</v>
      </c>
      <c r="I11" s="131">
        <f>'8.bevételek ÖK'!I11+'9.bevételek Faluház'!I11+'10.bevételek Óvoda'!I11+'11.bevételek PMH'!I11+'12.bevételek bölcsőde'!I11</f>
        <v>0</v>
      </c>
      <c r="J11" s="131">
        <f>'8.bevételek ÖK'!J11+'9.bevételek Faluház'!J11+'10.bevételek Óvoda'!J11+'11.bevételek PMH'!J11+'12.bevételek bölcsőde'!J11</f>
        <v>0</v>
      </c>
      <c r="K11" s="131">
        <f>'8.bevételek ÖK'!K11+'9.bevételek Faluház'!K11+'10.bevételek Óvoda'!K11+'11.bevételek PMH'!K11+'12.bevételek bölcsőde'!K11</f>
        <v>0</v>
      </c>
      <c r="L11" s="131">
        <f>'8.bevételek ÖK'!L11+'9.bevételek Faluház'!L11+'10.bevételek Óvoda'!L11+'11.bevételek PMH'!L11+'12.bevételek bölcsőde'!L11</f>
        <v>0</v>
      </c>
      <c r="M11" s="131">
        <f>'8.bevételek ÖK'!M11+'9.bevételek Faluház'!M11+'10.bevételek Óvoda'!M11+'11.bevételek PMH'!M11+'12.bevételek bölcsőde'!M11</f>
        <v>0</v>
      </c>
      <c r="N11" s="131">
        <f>'8.bevételek ÖK'!N11+'9.bevételek Faluház'!N11+'10.bevételek Óvoda'!N11+'11.bevételek PMH'!N11+'12.bevételek bölcsőde'!N11</f>
        <v>889</v>
      </c>
      <c r="O11" s="107"/>
    </row>
    <row r="12" spans="1:15" ht="15" customHeight="1">
      <c r="A12" s="7" t="s">
        <v>72</v>
      </c>
      <c r="B12" s="8" t="s">
        <v>499</v>
      </c>
      <c r="C12" s="131">
        <f>'8.bevételek ÖK'!C12+'9.bevételek Faluház'!C12+'10.bevételek Óvoda'!C12+'11.bevételek PMH'!C12+'12.bevételek bölcsőde'!C12</f>
        <v>147262</v>
      </c>
      <c r="D12" s="131">
        <f>'8.bevételek ÖK'!D12+'9.bevételek Faluház'!D12+'10.bevételek Óvoda'!D12+'11.bevételek PMH'!D12+'12.bevételek bölcsőde'!D12</f>
        <v>153759</v>
      </c>
      <c r="E12" s="131">
        <f>'8.bevételek ÖK'!E12+'9.bevételek Faluház'!E12+'10.bevételek Óvoda'!E12+'11.bevételek PMH'!E12+'12.bevételek bölcsőde'!E12</f>
        <v>154648</v>
      </c>
      <c r="F12" s="131">
        <f>'8.bevételek ÖK'!F12+'9.bevételek Faluház'!F12+'10.bevételek Óvoda'!F12+'11.bevételek PMH'!F12+'12.bevételek bölcsőde'!F12</f>
        <v>4612</v>
      </c>
      <c r="G12" s="131">
        <f>'8.bevételek ÖK'!G12+'9.bevételek Faluház'!G12+'10.bevételek Óvoda'!G12+'11.bevételek PMH'!G12+'12.bevételek bölcsőde'!G12</f>
        <v>0</v>
      </c>
      <c r="H12" s="131">
        <f>'8.bevételek ÖK'!H12+'9.bevételek Faluház'!H12+'10.bevételek Óvoda'!H12+'11.bevételek PMH'!H12+'12.bevételek bölcsőde'!H12</f>
        <v>0</v>
      </c>
      <c r="I12" s="131">
        <f>'8.bevételek ÖK'!I12+'9.bevételek Faluház'!I12+'10.bevételek Óvoda'!I12+'11.bevételek PMH'!I12+'12.bevételek bölcsőde'!I12</f>
        <v>0</v>
      </c>
      <c r="J12" s="131">
        <f>'8.bevételek ÖK'!J12+'9.bevételek Faluház'!J12+'10.bevételek Óvoda'!J12+'11.bevételek PMH'!J12+'12.bevételek bölcsőde'!J12</f>
        <v>0</v>
      </c>
      <c r="K12" s="131">
        <f>'8.bevételek ÖK'!K12+'9.bevételek Faluház'!K12+'10.bevételek Óvoda'!K12+'11.bevételek PMH'!K12+'12.bevételek bölcsőde'!K12</f>
        <v>0</v>
      </c>
      <c r="L12" s="131">
        <f>'8.bevételek ÖK'!L12+'9.bevételek Faluház'!L12+'10.bevételek Óvoda'!L12+'11.bevételek PMH'!L12+'12.bevételek bölcsőde'!L12</f>
        <v>151874</v>
      </c>
      <c r="M12" s="131">
        <f>'8.bevételek ÖK'!M12+'9.bevételek Faluház'!M12+'10.bevételek Óvoda'!M12+'11.bevételek PMH'!M12+'12.bevételek bölcsőde'!M12</f>
        <v>153759</v>
      </c>
      <c r="N12" s="131">
        <f>'8.bevételek ÖK'!N12+'9.bevételek Faluház'!N12+'10.bevételek Óvoda'!N12+'11.bevételek PMH'!N12+'12.bevételek bölcsőde'!N12</f>
        <v>154648</v>
      </c>
      <c r="O12" s="107"/>
    </row>
    <row r="13" spans="1:15" ht="15" customHeight="1">
      <c r="A13" s="5" t="s">
        <v>500</v>
      </c>
      <c r="B13" s="6" t="s">
        <v>501</v>
      </c>
      <c r="C13" s="131">
        <f>'8.bevételek ÖK'!C13+'9.bevételek Faluház'!C13+'10.bevételek Óvoda'!C13+'11.bevételek PMH'!C13+'12.bevételek bölcsőde'!C13</f>
        <v>0</v>
      </c>
      <c r="D13" s="131">
        <f>'8.bevételek ÖK'!D13+'9.bevételek Faluház'!D13+'10.bevételek Óvoda'!D13+'11.bevételek PMH'!D13+'12.bevételek bölcsőde'!D13</f>
        <v>0</v>
      </c>
      <c r="E13" s="131">
        <f>'8.bevételek ÖK'!E13+'9.bevételek Faluház'!E13+'10.bevételek Óvoda'!E13+'11.bevételek PMH'!E13+'12.bevételek bölcsőde'!E13</f>
        <v>0</v>
      </c>
      <c r="F13" s="131">
        <f>'8.bevételek ÖK'!F13+'9.bevételek Faluház'!F13+'10.bevételek Óvoda'!F13+'11.bevételek PMH'!F13+'12.bevételek bölcsőde'!F13</f>
        <v>0</v>
      </c>
      <c r="G13" s="131">
        <f>'8.bevételek ÖK'!G13+'9.bevételek Faluház'!G13+'10.bevételek Óvoda'!G13+'11.bevételek PMH'!G13+'12.bevételek bölcsőde'!G13</f>
        <v>0</v>
      </c>
      <c r="H13" s="131">
        <f>'8.bevételek ÖK'!H13+'9.bevételek Faluház'!H13+'10.bevételek Óvoda'!H13+'11.bevételek PMH'!H13+'12.bevételek bölcsőde'!H13</f>
        <v>0</v>
      </c>
      <c r="I13" s="131">
        <f>'8.bevételek ÖK'!I13+'9.bevételek Faluház'!I13+'10.bevételek Óvoda'!I13+'11.bevételek PMH'!I13+'12.bevételek bölcsőde'!I13</f>
        <v>0</v>
      </c>
      <c r="J13" s="131">
        <f>'8.bevételek ÖK'!J13+'9.bevételek Faluház'!J13+'10.bevételek Óvoda'!J13+'11.bevételek PMH'!J13+'12.bevételek bölcsőde'!J13</f>
        <v>0</v>
      </c>
      <c r="K13" s="131">
        <f>'8.bevételek ÖK'!K13+'9.bevételek Faluház'!K13+'10.bevételek Óvoda'!K13+'11.bevételek PMH'!K13+'12.bevételek bölcsőde'!K13</f>
        <v>0</v>
      </c>
      <c r="L13" s="131">
        <f>'8.bevételek ÖK'!L13+'9.bevételek Faluház'!L13+'10.bevételek Óvoda'!L13+'11.bevételek PMH'!L13+'12.bevételek bölcsőde'!L13</f>
        <v>0</v>
      </c>
      <c r="M13" s="131">
        <f>'8.bevételek ÖK'!M13+'9.bevételek Faluház'!M13+'10.bevételek Óvoda'!M13+'11.bevételek PMH'!M13+'12.bevételek bölcsőde'!M13</f>
        <v>0</v>
      </c>
      <c r="N13" s="131">
        <f>'8.bevételek ÖK'!N13+'9.bevételek Faluház'!N13+'10.bevételek Óvoda'!N13+'11.bevételek PMH'!N13+'12.bevételek bölcsőde'!N13</f>
        <v>0</v>
      </c>
      <c r="O13" s="107"/>
    </row>
    <row r="14" spans="1:15" ht="15" customHeight="1">
      <c r="A14" s="5" t="s">
        <v>502</v>
      </c>
      <c r="B14" s="6" t="s">
        <v>503</v>
      </c>
      <c r="C14" s="131">
        <f>'8.bevételek ÖK'!C14+'9.bevételek Faluház'!C14+'10.bevételek Óvoda'!C14+'11.bevételek PMH'!C14+'12.bevételek bölcsőde'!C14</f>
        <v>0</v>
      </c>
      <c r="D14" s="131">
        <f>'8.bevételek ÖK'!D14+'9.bevételek Faluház'!D14+'10.bevételek Óvoda'!D14+'11.bevételek PMH'!D14+'12.bevételek bölcsőde'!D14</f>
        <v>0</v>
      </c>
      <c r="E14" s="131">
        <f>'8.bevételek ÖK'!E14+'9.bevételek Faluház'!E14+'10.bevételek Óvoda'!E14+'11.bevételek PMH'!E14+'12.bevételek bölcsőde'!E14</f>
        <v>0</v>
      </c>
      <c r="F14" s="131">
        <f>'8.bevételek ÖK'!F14+'9.bevételek Faluház'!F14+'10.bevételek Óvoda'!F14+'11.bevételek PMH'!F14+'12.bevételek bölcsőde'!F14</f>
        <v>0</v>
      </c>
      <c r="G14" s="131">
        <f>'8.bevételek ÖK'!G14+'9.bevételek Faluház'!G14+'10.bevételek Óvoda'!G14+'11.bevételek PMH'!G14+'12.bevételek bölcsőde'!G14</f>
        <v>0</v>
      </c>
      <c r="H14" s="131">
        <f>'8.bevételek ÖK'!H14+'9.bevételek Faluház'!H14+'10.bevételek Óvoda'!H14+'11.bevételek PMH'!H14+'12.bevételek bölcsőde'!H14</f>
        <v>0</v>
      </c>
      <c r="I14" s="131">
        <f>'8.bevételek ÖK'!I14+'9.bevételek Faluház'!I14+'10.bevételek Óvoda'!I14+'11.bevételek PMH'!I14+'12.bevételek bölcsőde'!I14</f>
        <v>0</v>
      </c>
      <c r="J14" s="131">
        <f>'8.bevételek ÖK'!J14+'9.bevételek Faluház'!J14+'10.bevételek Óvoda'!J14+'11.bevételek PMH'!J14+'12.bevételek bölcsőde'!J14</f>
        <v>0</v>
      </c>
      <c r="K14" s="131">
        <f>'8.bevételek ÖK'!K14+'9.bevételek Faluház'!K14+'10.bevételek Óvoda'!K14+'11.bevételek PMH'!K14+'12.bevételek bölcsőde'!K14</f>
        <v>0</v>
      </c>
      <c r="L14" s="131">
        <f>'8.bevételek ÖK'!L14+'9.bevételek Faluház'!L14+'10.bevételek Óvoda'!L14+'11.bevételek PMH'!L14+'12.bevételek bölcsőde'!L14</f>
        <v>0</v>
      </c>
      <c r="M14" s="131">
        <f>'8.bevételek ÖK'!M14+'9.bevételek Faluház'!M14+'10.bevételek Óvoda'!M14+'11.bevételek PMH'!M14+'12.bevételek bölcsőde'!M14</f>
        <v>0</v>
      </c>
      <c r="N14" s="131">
        <f>'8.bevételek ÖK'!N14+'9.bevételek Faluház'!N14+'10.bevételek Óvoda'!N14+'11.bevételek PMH'!N14+'12.bevételek bölcsőde'!N14</f>
        <v>0</v>
      </c>
      <c r="O14" s="107"/>
    </row>
    <row r="15" spans="1:15" ht="15" customHeight="1">
      <c r="A15" s="5" t="s">
        <v>34</v>
      </c>
      <c r="B15" s="6" t="s">
        <v>504</v>
      </c>
      <c r="C15" s="131">
        <f>'8.bevételek ÖK'!C15+'9.bevételek Faluház'!C15+'10.bevételek Óvoda'!C15+'11.bevételek PMH'!C15+'12.bevételek bölcsőde'!C15</f>
        <v>0</v>
      </c>
      <c r="D15" s="131">
        <f>'8.bevételek ÖK'!D15+'9.bevételek Faluház'!D15+'10.bevételek Óvoda'!D15+'11.bevételek PMH'!D15+'12.bevételek bölcsőde'!D15</f>
        <v>0</v>
      </c>
      <c r="E15" s="131">
        <f>'8.bevételek ÖK'!E15+'9.bevételek Faluház'!E15+'10.bevételek Óvoda'!E15+'11.bevételek PMH'!E15+'12.bevételek bölcsőde'!E15</f>
        <v>0</v>
      </c>
      <c r="F15" s="131">
        <f>'8.bevételek ÖK'!F15+'9.bevételek Faluház'!F15+'10.bevételek Óvoda'!F15+'11.bevételek PMH'!F15+'12.bevételek bölcsőde'!F15</f>
        <v>0</v>
      </c>
      <c r="G15" s="131">
        <f>'8.bevételek ÖK'!G15+'9.bevételek Faluház'!G15+'10.bevételek Óvoda'!G15+'11.bevételek PMH'!G15+'12.bevételek bölcsőde'!G15</f>
        <v>0</v>
      </c>
      <c r="H15" s="131">
        <f>'8.bevételek ÖK'!H15+'9.bevételek Faluház'!H15+'10.bevételek Óvoda'!H15+'11.bevételek PMH'!H15+'12.bevételek bölcsőde'!H15</f>
        <v>0</v>
      </c>
      <c r="I15" s="131">
        <f>'8.bevételek ÖK'!I15+'9.bevételek Faluház'!I15+'10.bevételek Óvoda'!I15+'11.bevételek PMH'!I15+'12.bevételek bölcsőde'!I15</f>
        <v>0</v>
      </c>
      <c r="J15" s="131">
        <f>'8.bevételek ÖK'!J15+'9.bevételek Faluház'!J15+'10.bevételek Óvoda'!J15+'11.bevételek PMH'!J15+'12.bevételek bölcsőde'!J15</f>
        <v>0</v>
      </c>
      <c r="K15" s="131">
        <f>'8.bevételek ÖK'!K15+'9.bevételek Faluház'!K15+'10.bevételek Óvoda'!K15+'11.bevételek PMH'!K15+'12.bevételek bölcsőde'!K15</f>
        <v>0</v>
      </c>
      <c r="L15" s="131">
        <f>'8.bevételek ÖK'!L15+'9.bevételek Faluház'!L15+'10.bevételek Óvoda'!L15+'11.bevételek PMH'!L15+'12.bevételek bölcsőde'!L15</f>
        <v>0</v>
      </c>
      <c r="M15" s="131">
        <f>'8.bevételek ÖK'!M15+'9.bevételek Faluház'!M15+'10.bevételek Óvoda'!M15+'11.bevételek PMH'!M15+'12.bevételek bölcsőde'!M15</f>
        <v>0</v>
      </c>
      <c r="N15" s="131">
        <f>'8.bevételek ÖK'!N15+'9.bevételek Faluház'!N15+'10.bevételek Óvoda'!N15+'11.bevételek PMH'!N15+'12.bevételek bölcsőde'!N15</f>
        <v>0</v>
      </c>
      <c r="O15" s="107"/>
    </row>
    <row r="16" spans="1:15" ht="15" customHeight="1">
      <c r="A16" s="5" t="s">
        <v>35</v>
      </c>
      <c r="B16" s="6" t="s">
        <v>505</v>
      </c>
      <c r="C16" s="131">
        <f>'8.bevételek ÖK'!C16+'9.bevételek Faluház'!C16+'10.bevételek Óvoda'!C16+'11.bevételek PMH'!C16+'12.bevételek bölcsőde'!C16</f>
        <v>0</v>
      </c>
      <c r="D16" s="131">
        <f>'8.bevételek ÖK'!D16+'9.bevételek Faluház'!D16+'10.bevételek Óvoda'!D16+'11.bevételek PMH'!D16+'12.bevételek bölcsőde'!D16</f>
        <v>0</v>
      </c>
      <c r="E16" s="131">
        <f>'8.bevételek ÖK'!E16+'9.bevételek Faluház'!E16+'10.bevételek Óvoda'!E16+'11.bevételek PMH'!E16+'12.bevételek bölcsőde'!E16</f>
        <v>0</v>
      </c>
      <c r="F16" s="131">
        <f>'8.bevételek ÖK'!F16+'9.bevételek Faluház'!F16+'10.bevételek Óvoda'!F16+'11.bevételek PMH'!F16+'12.bevételek bölcsőde'!F16</f>
        <v>0</v>
      </c>
      <c r="G16" s="131">
        <f>'8.bevételek ÖK'!G16+'9.bevételek Faluház'!G16+'10.bevételek Óvoda'!G16+'11.bevételek PMH'!G16+'12.bevételek bölcsőde'!G16</f>
        <v>0</v>
      </c>
      <c r="H16" s="131">
        <f>'8.bevételek ÖK'!H16+'9.bevételek Faluház'!H16+'10.bevételek Óvoda'!H16+'11.bevételek PMH'!H16+'12.bevételek bölcsőde'!H16</f>
        <v>0</v>
      </c>
      <c r="I16" s="131">
        <f>'8.bevételek ÖK'!I16+'9.bevételek Faluház'!I16+'10.bevételek Óvoda'!I16+'11.bevételek PMH'!I16+'12.bevételek bölcsőde'!I16</f>
        <v>0</v>
      </c>
      <c r="J16" s="131">
        <f>'8.bevételek ÖK'!J16+'9.bevételek Faluház'!J16+'10.bevételek Óvoda'!J16+'11.bevételek PMH'!J16+'12.bevételek bölcsőde'!J16</f>
        <v>0</v>
      </c>
      <c r="K16" s="131">
        <f>'8.bevételek ÖK'!K16+'9.bevételek Faluház'!K16+'10.bevételek Óvoda'!K16+'11.bevételek PMH'!K16+'12.bevételek bölcsőde'!K16</f>
        <v>0</v>
      </c>
      <c r="L16" s="131">
        <f>'8.bevételek ÖK'!L16+'9.bevételek Faluház'!L16+'10.bevételek Óvoda'!L16+'11.bevételek PMH'!L16+'12.bevételek bölcsőde'!L16</f>
        <v>0</v>
      </c>
      <c r="M16" s="131">
        <f>'8.bevételek ÖK'!M16+'9.bevételek Faluház'!M16+'10.bevételek Óvoda'!M16+'11.bevételek PMH'!M16+'12.bevételek bölcsőde'!M16</f>
        <v>0</v>
      </c>
      <c r="N16" s="131">
        <f>'8.bevételek ÖK'!N16+'9.bevételek Faluház'!N16+'10.bevételek Óvoda'!N16+'11.bevételek PMH'!N16+'12.bevételek bölcsőde'!N16</f>
        <v>0</v>
      </c>
      <c r="O16" s="107"/>
    </row>
    <row r="17" spans="1:15" ht="15" customHeight="1">
      <c r="A17" s="5" t="s">
        <v>36</v>
      </c>
      <c r="B17" s="6" t="s">
        <v>506</v>
      </c>
      <c r="C17" s="131">
        <f>'8.bevételek ÖK'!C17+'9.bevételek Faluház'!C17+'10.bevételek Óvoda'!C17+'11.bevételek PMH'!C17+'12.bevételek bölcsőde'!C17</f>
        <v>24047</v>
      </c>
      <c r="D17" s="131">
        <f>'8.bevételek ÖK'!D17+'9.bevételek Faluház'!D17+'10.bevételek Óvoda'!D17+'11.bevételek PMH'!D17+'12.bevételek bölcsőde'!D17</f>
        <v>56928</v>
      </c>
      <c r="E17" s="131">
        <f>'8.bevételek ÖK'!E17+'9.bevételek Faluház'!E17+'10.bevételek Óvoda'!E17+'11.bevételek PMH'!E17+'12.bevételek bölcsőde'!E17</f>
        <v>48945</v>
      </c>
      <c r="F17" s="131">
        <f>'8.bevételek ÖK'!F17+'9.bevételek Faluház'!F17+'10.bevételek Óvoda'!F17+'11.bevételek PMH'!F17+'12.bevételek bölcsőde'!F17</f>
        <v>0</v>
      </c>
      <c r="G17" s="131">
        <f>'8.bevételek ÖK'!G17+'9.bevételek Faluház'!G17+'10.bevételek Óvoda'!G17+'11.bevételek PMH'!G17+'12.bevételek bölcsőde'!G17</f>
        <v>0</v>
      </c>
      <c r="H17" s="131">
        <f>'8.bevételek ÖK'!H17+'9.bevételek Faluház'!H17+'10.bevételek Óvoda'!H17+'11.bevételek PMH'!H17+'12.bevételek bölcsőde'!H17</f>
        <v>0</v>
      </c>
      <c r="I17" s="131">
        <f>'8.bevételek ÖK'!I17+'9.bevételek Faluház'!I17+'10.bevételek Óvoda'!I17+'11.bevételek PMH'!I17+'12.bevételek bölcsőde'!I17</f>
        <v>0</v>
      </c>
      <c r="J17" s="131">
        <f>'8.bevételek ÖK'!J17+'9.bevételek Faluház'!J17+'10.bevételek Óvoda'!J17+'11.bevételek PMH'!J17+'12.bevételek bölcsőde'!J17</f>
        <v>0</v>
      </c>
      <c r="K17" s="131">
        <f>'8.bevételek ÖK'!K17+'9.bevételek Faluház'!K17+'10.bevételek Óvoda'!K17+'11.bevételek PMH'!K17+'12.bevételek bölcsőde'!K17</f>
        <v>0</v>
      </c>
      <c r="L17" s="131">
        <f>'8.bevételek ÖK'!L17+'9.bevételek Faluház'!L17+'10.bevételek Óvoda'!L17+'11.bevételek PMH'!L17+'12.bevételek bölcsőde'!L17</f>
        <v>24047</v>
      </c>
      <c r="M17" s="131">
        <f>'8.bevételek ÖK'!M17+'9.bevételek Faluház'!M17+'10.bevételek Óvoda'!M17+'11.bevételek PMH'!M17+'12.bevételek bölcsőde'!M17</f>
        <v>56928</v>
      </c>
      <c r="N17" s="131">
        <f>'8.bevételek ÖK'!N17+'9.bevételek Faluház'!N17+'10.bevételek Óvoda'!N17+'11.bevételek PMH'!N17+'12.bevételek bölcsőde'!N17</f>
        <v>48945</v>
      </c>
      <c r="O17" s="107"/>
    </row>
    <row r="18" spans="1:15" ht="15" customHeight="1">
      <c r="A18" s="39" t="s">
        <v>73</v>
      </c>
      <c r="B18" s="50" t="s">
        <v>507</v>
      </c>
      <c r="C18" s="131">
        <f>'8.bevételek ÖK'!C18+'9.bevételek Faluház'!C18+'10.bevételek Óvoda'!C18+'11.bevételek PMH'!C18+'12.bevételek bölcsőde'!C18</f>
        <v>171309</v>
      </c>
      <c r="D18" s="131">
        <f>'8.bevételek ÖK'!D18+'9.bevételek Faluház'!D18+'10.bevételek Óvoda'!D18+'11.bevételek PMH'!D18+'12.bevételek bölcsőde'!D18</f>
        <v>210687</v>
      </c>
      <c r="E18" s="131">
        <f>'8.bevételek ÖK'!E18+'9.bevételek Faluház'!E18+'10.bevételek Óvoda'!E18+'11.bevételek PMH'!E18+'12.bevételek bölcsőde'!E18</f>
        <v>203593</v>
      </c>
      <c r="F18" s="131">
        <f>'8.bevételek ÖK'!F18+'9.bevételek Faluház'!F18+'10.bevételek Óvoda'!F18+'11.bevételek PMH'!F18+'12.bevételek bölcsőde'!F18</f>
        <v>4612</v>
      </c>
      <c r="G18" s="131">
        <f>'8.bevételek ÖK'!G18+'9.bevételek Faluház'!G18+'10.bevételek Óvoda'!G18+'11.bevételek PMH'!G18+'12.bevételek bölcsőde'!G18</f>
        <v>0</v>
      </c>
      <c r="H18" s="131">
        <f>'8.bevételek ÖK'!H18+'9.bevételek Faluház'!H18+'10.bevételek Óvoda'!H18+'11.bevételek PMH'!H18+'12.bevételek bölcsőde'!H18</f>
        <v>0</v>
      </c>
      <c r="I18" s="131">
        <f>'8.bevételek ÖK'!I18+'9.bevételek Faluház'!I18+'10.bevételek Óvoda'!I18+'11.bevételek PMH'!I18+'12.bevételek bölcsőde'!I18</f>
        <v>0</v>
      </c>
      <c r="J18" s="131">
        <f>'8.bevételek ÖK'!J18+'9.bevételek Faluház'!J18+'10.bevételek Óvoda'!J18+'11.bevételek PMH'!J18+'12.bevételek bölcsőde'!J18</f>
        <v>0</v>
      </c>
      <c r="K18" s="131">
        <f>'8.bevételek ÖK'!K18+'9.bevételek Faluház'!K18+'10.bevételek Óvoda'!K18+'11.bevételek PMH'!K18+'12.bevételek bölcsőde'!K18</f>
        <v>0</v>
      </c>
      <c r="L18" s="131">
        <f>'8.bevételek ÖK'!L18+'9.bevételek Faluház'!L18+'10.bevételek Óvoda'!L18+'11.bevételek PMH'!L18+'12.bevételek bölcsőde'!L18</f>
        <v>175921</v>
      </c>
      <c r="M18" s="131">
        <f>'8.bevételek ÖK'!M18+'9.bevételek Faluház'!M18+'10.bevételek Óvoda'!M18+'11.bevételek PMH'!M18+'12.bevételek bölcsőde'!M18</f>
        <v>210687</v>
      </c>
      <c r="N18" s="131">
        <f>'8.bevételek ÖK'!N18+'9.bevételek Faluház'!N18+'10.bevételek Óvoda'!N18+'11.bevételek PMH'!N18+'12.bevételek bölcsőde'!N18</f>
        <v>203593</v>
      </c>
      <c r="O18" s="107"/>
    </row>
    <row r="19" spans="1:15" ht="15" customHeight="1">
      <c r="A19" s="5" t="s">
        <v>508</v>
      </c>
      <c r="B19" s="6" t="s">
        <v>509</v>
      </c>
      <c r="C19" s="131">
        <f>'8.bevételek ÖK'!C19+'9.bevételek Faluház'!C19+'10.bevételek Óvoda'!C19+'11.bevételek PMH'!C19+'12.bevételek bölcsőde'!C19</f>
        <v>0</v>
      </c>
      <c r="D19" s="131">
        <f>'8.bevételek ÖK'!D19+'9.bevételek Faluház'!D19+'10.bevételek Óvoda'!D19+'11.bevételek PMH'!D19+'12.bevételek bölcsőde'!D19</f>
        <v>48537</v>
      </c>
      <c r="E19" s="131">
        <f>'8.bevételek ÖK'!E19+'9.bevételek Faluház'!E19+'10.bevételek Óvoda'!E19+'11.bevételek PMH'!E19+'12.bevételek bölcsőde'!E19</f>
        <v>48537</v>
      </c>
      <c r="F19" s="131">
        <f>'8.bevételek ÖK'!F19+'9.bevételek Faluház'!F19+'10.bevételek Óvoda'!F19+'11.bevételek PMH'!F19+'12.bevételek bölcsőde'!F19</f>
        <v>0</v>
      </c>
      <c r="G19" s="131">
        <f>'8.bevételek ÖK'!G19+'9.bevételek Faluház'!G19+'10.bevételek Óvoda'!G19+'11.bevételek PMH'!G19+'12.bevételek bölcsőde'!G19</f>
        <v>0</v>
      </c>
      <c r="H19" s="131">
        <f>'8.bevételek ÖK'!H19+'9.bevételek Faluház'!H19+'10.bevételek Óvoda'!H19+'11.bevételek PMH'!H19+'12.bevételek bölcsőde'!H19</f>
        <v>0</v>
      </c>
      <c r="I19" s="131">
        <f>'8.bevételek ÖK'!I19+'9.bevételek Faluház'!I19+'10.bevételek Óvoda'!I19+'11.bevételek PMH'!I19+'12.bevételek bölcsőde'!I19</f>
        <v>0</v>
      </c>
      <c r="J19" s="131">
        <f>'8.bevételek ÖK'!J19+'9.bevételek Faluház'!J19+'10.bevételek Óvoda'!J19+'11.bevételek PMH'!J19+'12.bevételek bölcsőde'!J19</f>
        <v>0</v>
      </c>
      <c r="K19" s="131">
        <f>'8.bevételek ÖK'!K19+'9.bevételek Faluház'!K19+'10.bevételek Óvoda'!K19+'11.bevételek PMH'!K19+'12.bevételek bölcsőde'!K19</f>
        <v>0</v>
      </c>
      <c r="L19" s="131">
        <f>'8.bevételek ÖK'!L19+'9.bevételek Faluház'!L19+'10.bevételek Óvoda'!L19+'11.bevételek PMH'!L19+'12.bevételek bölcsőde'!L19</f>
        <v>0</v>
      </c>
      <c r="M19" s="131">
        <f>'8.bevételek ÖK'!M19+'9.bevételek Faluház'!M19+'10.bevételek Óvoda'!M19+'11.bevételek PMH'!M19+'12.bevételek bölcsőde'!M19</f>
        <v>48537</v>
      </c>
      <c r="N19" s="131">
        <f>'8.bevételek ÖK'!N19+'9.bevételek Faluház'!N19+'10.bevételek Óvoda'!N19+'11.bevételek PMH'!N19+'12.bevételek bölcsőde'!N19</f>
        <v>48537</v>
      </c>
      <c r="O19" s="107"/>
    </row>
    <row r="20" spans="1:15" ht="15" customHeight="1">
      <c r="A20" s="5" t="s">
        <v>510</v>
      </c>
      <c r="B20" s="6" t="s">
        <v>511</v>
      </c>
      <c r="C20" s="131">
        <f>'8.bevételek ÖK'!C20+'9.bevételek Faluház'!C20+'10.bevételek Óvoda'!C20+'11.bevételek PMH'!C20+'12.bevételek bölcsőde'!C20</f>
        <v>0</v>
      </c>
      <c r="D20" s="131">
        <f>'8.bevételek ÖK'!D20+'9.bevételek Faluház'!D20+'10.bevételek Óvoda'!D20+'11.bevételek PMH'!D20+'12.bevételek bölcsőde'!D20</f>
        <v>0</v>
      </c>
      <c r="E20" s="131">
        <f>'8.bevételek ÖK'!E20+'9.bevételek Faluház'!E20+'10.bevételek Óvoda'!E20+'11.bevételek PMH'!E20+'12.bevételek bölcsőde'!E20</f>
        <v>0</v>
      </c>
      <c r="F20" s="131">
        <f>'8.bevételek ÖK'!F20+'9.bevételek Faluház'!F20+'10.bevételek Óvoda'!F20+'11.bevételek PMH'!F20+'12.bevételek bölcsőde'!F20</f>
        <v>0</v>
      </c>
      <c r="G20" s="131">
        <f>'8.bevételek ÖK'!G20+'9.bevételek Faluház'!G20+'10.bevételek Óvoda'!G20+'11.bevételek PMH'!G20+'12.bevételek bölcsőde'!G20</f>
        <v>0</v>
      </c>
      <c r="H20" s="131">
        <f>'8.bevételek ÖK'!H20+'9.bevételek Faluház'!H20+'10.bevételek Óvoda'!H20+'11.bevételek PMH'!H20+'12.bevételek bölcsőde'!H20</f>
        <v>0</v>
      </c>
      <c r="I20" s="131">
        <f>'8.bevételek ÖK'!I20+'9.bevételek Faluház'!I20+'10.bevételek Óvoda'!I20+'11.bevételek PMH'!I20+'12.bevételek bölcsőde'!I20</f>
        <v>0</v>
      </c>
      <c r="J20" s="131">
        <f>'8.bevételek ÖK'!J20+'9.bevételek Faluház'!J20+'10.bevételek Óvoda'!J20+'11.bevételek PMH'!J20+'12.bevételek bölcsőde'!J20</f>
        <v>0</v>
      </c>
      <c r="K20" s="131">
        <f>'8.bevételek ÖK'!K20+'9.bevételek Faluház'!K20+'10.bevételek Óvoda'!K20+'11.bevételek PMH'!K20+'12.bevételek bölcsőde'!K20</f>
        <v>0</v>
      </c>
      <c r="L20" s="131">
        <f>'8.bevételek ÖK'!L20+'9.bevételek Faluház'!L20+'10.bevételek Óvoda'!L20+'11.bevételek PMH'!L20+'12.bevételek bölcsőde'!L20</f>
        <v>0</v>
      </c>
      <c r="M20" s="131">
        <f>'8.bevételek ÖK'!M20+'9.bevételek Faluház'!M20+'10.bevételek Óvoda'!M20+'11.bevételek PMH'!M20+'12.bevételek bölcsőde'!M20</f>
        <v>0</v>
      </c>
      <c r="N20" s="131">
        <f>'8.bevételek ÖK'!N20+'9.bevételek Faluház'!N20+'10.bevételek Óvoda'!N20+'11.bevételek PMH'!N20+'12.bevételek bölcsőde'!N20</f>
        <v>0</v>
      </c>
      <c r="O20" s="107"/>
    </row>
    <row r="21" spans="1:15" ht="15" customHeight="1">
      <c r="A21" s="5" t="s">
        <v>37</v>
      </c>
      <c r="B21" s="6" t="s">
        <v>512</v>
      </c>
      <c r="C21" s="131">
        <f>'8.bevételek ÖK'!C21+'9.bevételek Faluház'!C21+'10.bevételek Óvoda'!C21+'11.bevételek PMH'!C21+'12.bevételek bölcsőde'!C21</f>
        <v>0</v>
      </c>
      <c r="D21" s="131">
        <f>'8.bevételek ÖK'!D21+'9.bevételek Faluház'!D21+'10.bevételek Óvoda'!D21+'11.bevételek PMH'!D21+'12.bevételek bölcsőde'!D21</f>
        <v>0</v>
      </c>
      <c r="E21" s="131">
        <f>'8.bevételek ÖK'!E21+'9.bevételek Faluház'!E21+'10.bevételek Óvoda'!E21+'11.bevételek PMH'!E21+'12.bevételek bölcsőde'!E21</f>
        <v>0</v>
      </c>
      <c r="F21" s="131">
        <f>'8.bevételek ÖK'!F21+'9.bevételek Faluház'!F21+'10.bevételek Óvoda'!F21+'11.bevételek PMH'!F21+'12.bevételek bölcsőde'!F21</f>
        <v>0</v>
      </c>
      <c r="G21" s="131">
        <f>'8.bevételek ÖK'!G21+'9.bevételek Faluház'!G21+'10.bevételek Óvoda'!G21+'11.bevételek PMH'!G21+'12.bevételek bölcsőde'!G21</f>
        <v>0</v>
      </c>
      <c r="H21" s="131">
        <f>'8.bevételek ÖK'!H21+'9.bevételek Faluház'!H21+'10.bevételek Óvoda'!H21+'11.bevételek PMH'!H21+'12.bevételek bölcsőde'!H21</f>
        <v>0</v>
      </c>
      <c r="I21" s="131">
        <f>'8.bevételek ÖK'!I21+'9.bevételek Faluház'!I21+'10.bevételek Óvoda'!I21+'11.bevételek PMH'!I21+'12.bevételek bölcsőde'!I21</f>
        <v>0</v>
      </c>
      <c r="J21" s="131">
        <f>'8.bevételek ÖK'!J21+'9.bevételek Faluház'!J21+'10.bevételek Óvoda'!J21+'11.bevételek PMH'!J21+'12.bevételek bölcsőde'!J21</f>
        <v>0</v>
      </c>
      <c r="K21" s="131">
        <f>'8.bevételek ÖK'!K21+'9.bevételek Faluház'!K21+'10.bevételek Óvoda'!K21+'11.bevételek PMH'!K21+'12.bevételek bölcsőde'!K21</f>
        <v>0</v>
      </c>
      <c r="L21" s="131">
        <f>'8.bevételek ÖK'!L21+'9.bevételek Faluház'!L21+'10.bevételek Óvoda'!L21+'11.bevételek PMH'!L21+'12.bevételek bölcsőde'!L21</f>
        <v>0</v>
      </c>
      <c r="M21" s="131">
        <f>'8.bevételek ÖK'!M21+'9.bevételek Faluház'!M21+'10.bevételek Óvoda'!M21+'11.bevételek PMH'!M21+'12.bevételek bölcsőde'!M21</f>
        <v>0</v>
      </c>
      <c r="N21" s="131">
        <f>'8.bevételek ÖK'!N21+'9.bevételek Faluház'!N21+'10.bevételek Óvoda'!N21+'11.bevételek PMH'!N21+'12.bevételek bölcsőde'!N21</f>
        <v>0</v>
      </c>
      <c r="O21" s="107"/>
    </row>
    <row r="22" spans="1:15" ht="15" customHeight="1">
      <c r="A22" s="5" t="s">
        <v>38</v>
      </c>
      <c r="B22" s="6" t="s">
        <v>513</v>
      </c>
      <c r="C22" s="131">
        <f>'8.bevételek ÖK'!C22+'9.bevételek Faluház'!C22+'10.bevételek Óvoda'!C22+'11.bevételek PMH'!C22+'12.bevételek bölcsőde'!C22</f>
        <v>0</v>
      </c>
      <c r="D22" s="131">
        <f>'8.bevételek ÖK'!D22+'9.bevételek Faluház'!D22+'10.bevételek Óvoda'!D22+'11.bevételek PMH'!D22+'12.bevételek bölcsőde'!D22</f>
        <v>0</v>
      </c>
      <c r="E22" s="131">
        <f>'8.bevételek ÖK'!E22+'9.bevételek Faluház'!E22+'10.bevételek Óvoda'!E22+'11.bevételek PMH'!E22+'12.bevételek bölcsőde'!E22</f>
        <v>0</v>
      </c>
      <c r="F22" s="131">
        <f>'8.bevételek ÖK'!F22+'9.bevételek Faluház'!F22+'10.bevételek Óvoda'!F22+'11.bevételek PMH'!F22+'12.bevételek bölcsőde'!F22</f>
        <v>0</v>
      </c>
      <c r="G22" s="131">
        <f>'8.bevételek ÖK'!G22+'9.bevételek Faluház'!G22+'10.bevételek Óvoda'!G22+'11.bevételek PMH'!G22+'12.bevételek bölcsőde'!G22</f>
        <v>0</v>
      </c>
      <c r="H22" s="131">
        <f>'8.bevételek ÖK'!H22+'9.bevételek Faluház'!H22+'10.bevételek Óvoda'!H22+'11.bevételek PMH'!H22+'12.bevételek bölcsőde'!H22</f>
        <v>0</v>
      </c>
      <c r="I22" s="131">
        <f>'8.bevételek ÖK'!I22+'9.bevételek Faluház'!I22+'10.bevételek Óvoda'!I22+'11.bevételek PMH'!I22+'12.bevételek bölcsőde'!I22</f>
        <v>0</v>
      </c>
      <c r="J22" s="131">
        <f>'8.bevételek ÖK'!J22+'9.bevételek Faluház'!J22+'10.bevételek Óvoda'!J22+'11.bevételek PMH'!J22+'12.bevételek bölcsőde'!J22</f>
        <v>0</v>
      </c>
      <c r="K22" s="131">
        <f>'8.bevételek ÖK'!K22+'9.bevételek Faluház'!K22+'10.bevételek Óvoda'!K22+'11.bevételek PMH'!K22+'12.bevételek bölcsőde'!K22</f>
        <v>0</v>
      </c>
      <c r="L22" s="131">
        <f>'8.bevételek ÖK'!L22+'9.bevételek Faluház'!L22+'10.bevételek Óvoda'!L22+'11.bevételek PMH'!L22+'12.bevételek bölcsőde'!L22</f>
        <v>0</v>
      </c>
      <c r="M22" s="131">
        <f>'8.bevételek ÖK'!M22+'9.bevételek Faluház'!M22+'10.bevételek Óvoda'!M22+'11.bevételek PMH'!M22+'12.bevételek bölcsőde'!M22</f>
        <v>0</v>
      </c>
      <c r="N22" s="131">
        <f>'8.bevételek ÖK'!N22+'9.bevételek Faluház'!N22+'10.bevételek Óvoda'!N22+'11.bevételek PMH'!N22+'12.bevételek bölcsőde'!N22</f>
        <v>0</v>
      </c>
      <c r="O22" s="107"/>
    </row>
    <row r="23" spans="1:15" ht="15" customHeight="1">
      <c r="A23" s="5" t="s">
        <v>39</v>
      </c>
      <c r="B23" s="6" t="s">
        <v>514</v>
      </c>
      <c r="C23" s="131">
        <f>'8.bevételek ÖK'!C23+'9.bevételek Faluház'!C23+'10.bevételek Óvoda'!C23+'11.bevételek PMH'!C23+'12.bevételek bölcsőde'!C23</f>
        <v>0</v>
      </c>
      <c r="D23" s="131">
        <f>'8.bevételek ÖK'!D23+'9.bevételek Faluház'!D23+'10.bevételek Óvoda'!D23+'11.bevételek PMH'!D23+'12.bevételek bölcsőde'!D23</f>
        <v>0</v>
      </c>
      <c r="E23" s="131">
        <f>'8.bevételek ÖK'!E23+'9.bevételek Faluház'!E23+'10.bevételek Óvoda'!E23+'11.bevételek PMH'!E23+'12.bevételek bölcsőde'!E23</f>
        <v>0</v>
      </c>
      <c r="F23" s="131">
        <f>'8.bevételek ÖK'!F23+'9.bevételek Faluház'!F23+'10.bevételek Óvoda'!F23+'11.bevételek PMH'!F23+'12.bevételek bölcsőde'!F23</f>
        <v>0</v>
      </c>
      <c r="G23" s="131">
        <f>'8.bevételek ÖK'!G23+'9.bevételek Faluház'!G23+'10.bevételek Óvoda'!G23+'11.bevételek PMH'!G23+'12.bevételek bölcsőde'!G23</f>
        <v>0</v>
      </c>
      <c r="H23" s="131">
        <f>'8.bevételek ÖK'!H23+'9.bevételek Faluház'!H23+'10.bevételek Óvoda'!H23+'11.bevételek PMH'!H23+'12.bevételek bölcsőde'!H23</f>
        <v>0</v>
      </c>
      <c r="I23" s="131">
        <f>'8.bevételek ÖK'!I23+'9.bevételek Faluház'!I23+'10.bevételek Óvoda'!I23+'11.bevételek PMH'!I23+'12.bevételek bölcsőde'!I23</f>
        <v>0</v>
      </c>
      <c r="J23" s="131">
        <f>'8.bevételek ÖK'!J23+'9.bevételek Faluház'!J23+'10.bevételek Óvoda'!J23+'11.bevételek PMH'!J23+'12.bevételek bölcsőde'!J23</f>
        <v>0</v>
      </c>
      <c r="K23" s="131">
        <f>'8.bevételek ÖK'!K23+'9.bevételek Faluház'!K23+'10.bevételek Óvoda'!K23+'11.bevételek PMH'!K23+'12.bevételek bölcsőde'!K23</f>
        <v>0</v>
      </c>
      <c r="L23" s="131">
        <f>'8.bevételek ÖK'!L23+'9.bevételek Faluház'!L23+'10.bevételek Óvoda'!L23+'11.bevételek PMH'!L23+'12.bevételek bölcsőde'!L23</f>
        <v>0</v>
      </c>
      <c r="M23" s="131">
        <f>'8.bevételek ÖK'!M23+'9.bevételek Faluház'!M23+'10.bevételek Óvoda'!M23+'11.bevételek PMH'!M23+'12.bevételek bölcsőde'!M23</f>
        <v>0</v>
      </c>
      <c r="N23" s="131">
        <f>'8.bevételek ÖK'!N23+'9.bevételek Faluház'!N23+'10.bevételek Óvoda'!N23+'11.bevételek PMH'!N23+'12.bevételek bölcsőde'!N23</f>
        <v>0</v>
      </c>
      <c r="O23" s="107"/>
    </row>
    <row r="24" spans="1:15" ht="15" customHeight="1">
      <c r="A24" s="39" t="s">
        <v>74</v>
      </c>
      <c r="B24" s="50" t="s">
        <v>515</v>
      </c>
      <c r="C24" s="131">
        <f>'8.bevételek ÖK'!C24+'9.bevételek Faluház'!C24+'10.bevételek Óvoda'!C24+'11.bevételek PMH'!C24+'12.bevételek bölcsőde'!C24</f>
        <v>0</v>
      </c>
      <c r="D24" s="131">
        <f>'8.bevételek ÖK'!D24+'9.bevételek Faluház'!D24+'10.bevételek Óvoda'!D24+'11.bevételek PMH'!D24+'12.bevételek bölcsőde'!D24</f>
        <v>48537</v>
      </c>
      <c r="E24" s="131">
        <f>'8.bevételek ÖK'!E24+'9.bevételek Faluház'!E24+'10.bevételek Óvoda'!E24+'11.bevételek PMH'!E24+'12.bevételek bölcsőde'!E24</f>
        <v>48537</v>
      </c>
      <c r="F24" s="131">
        <f>'8.bevételek ÖK'!F24+'9.bevételek Faluház'!F24+'10.bevételek Óvoda'!F24+'11.bevételek PMH'!F24+'12.bevételek bölcsőde'!F24</f>
        <v>0</v>
      </c>
      <c r="G24" s="131">
        <f>'8.bevételek ÖK'!G24+'9.bevételek Faluház'!G24+'10.bevételek Óvoda'!G24+'11.bevételek PMH'!G24+'12.bevételek bölcsőde'!G24</f>
        <v>0</v>
      </c>
      <c r="H24" s="131">
        <f>'8.bevételek ÖK'!H24+'9.bevételek Faluház'!H24+'10.bevételek Óvoda'!H24+'11.bevételek PMH'!H24+'12.bevételek bölcsőde'!H24</f>
        <v>0</v>
      </c>
      <c r="I24" s="131">
        <f>'8.bevételek ÖK'!I24+'9.bevételek Faluház'!I24+'10.bevételek Óvoda'!I24+'11.bevételek PMH'!I24+'12.bevételek bölcsőde'!I24</f>
        <v>0</v>
      </c>
      <c r="J24" s="131">
        <f>'8.bevételek ÖK'!J24+'9.bevételek Faluház'!J24+'10.bevételek Óvoda'!J24+'11.bevételek PMH'!J24+'12.bevételek bölcsőde'!J24</f>
        <v>0</v>
      </c>
      <c r="K24" s="131">
        <f>'8.bevételek ÖK'!K24+'9.bevételek Faluház'!K24+'10.bevételek Óvoda'!K24+'11.bevételek PMH'!K24+'12.bevételek bölcsőde'!K24</f>
        <v>0</v>
      </c>
      <c r="L24" s="131">
        <f>'8.bevételek ÖK'!L24+'9.bevételek Faluház'!L24+'10.bevételek Óvoda'!L24+'11.bevételek PMH'!L24+'12.bevételek bölcsőde'!L24</f>
        <v>0</v>
      </c>
      <c r="M24" s="131">
        <f>'8.bevételek ÖK'!M24+'9.bevételek Faluház'!M24+'10.bevételek Óvoda'!M24+'11.bevételek PMH'!M24+'12.bevételek bölcsőde'!M24</f>
        <v>48537</v>
      </c>
      <c r="N24" s="131">
        <f>'8.bevételek ÖK'!N24+'9.bevételek Faluház'!N24+'10.bevételek Óvoda'!N24+'11.bevételek PMH'!N24+'12.bevételek bölcsőde'!N24</f>
        <v>48537</v>
      </c>
      <c r="O24" s="107"/>
    </row>
    <row r="25" spans="1:15" ht="15" customHeight="1">
      <c r="A25" s="5" t="s">
        <v>40</v>
      </c>
      <c r="B25" s="6" t="s">
        <v>516</v>
      </c>
      <c r="C25" s="131">
        <f>'8.bevételek ÖK'!C25+'9.bevételek Faluház'!C25+'10.bevételek Óvoda'!C25+'11.bevételek PMH'!C25+'12.bevételek bölcsőde'!C25</f>
        <v>0</v>
      </c>
      <c r="D25" s="131">
        <f>'8.bevételek ÖK'!D25+'9.bevételek Faluház'!D25+'10.bevételek Óvoda'!D25+'11.bevételek PMH'!D25+'12.bevételek bölcsőde'!D25</f>
        <v>0</v>
      </c>
      <c r="E25" s="131">
        <f>'8.bevételek ÖK'!E25+'9.bevételek Faluház'!E25+'10.bevételek Óvoda'!E25+'11.bevételek PMH'!E25+'12.bevételek bölcsőde'!E25</f>
        <v>0</v>
      </c>
      <c r="F25" s="131">
        <f>'8.bevételek ÖK'!F25+'9.bevételek Faluház'!F25+'10.bevételek Óvoda'!F25+'11.bevételek PMH'!F25+'12.bevételek bölcsőde'!F25</f>
        <v>0</v>
      </c>
      <c r="G25" s="131">
        <f>'8.bevételek ÖK'!G25+'9.bevételek Faluház'!G25+'10.bevételek Óvoda'!G25+'11.bevételek PMH'!G25+'12.bevételek bölcsőde'!G25</f>
        <v>0</v>
      </c>
      <c r="H25" s="131">
        <f>'8.bevételek ÖK'!H25+'9.bevételek Faluház'!H25+'10.bevételek Óvoda'!H25+'11.bevételek PMH'!H25+'12.bevételek bölcsőde'!H25</f>
        <v>0</v>
      </c>
      <c r="I25" s="131">
        <f>'8.bevételek ÖK'!I25+'9.bevételek Faluház'!I25+'10.bevételek Óvoda'!I25+'11.bevételek PMH'!I25+'12.bevételek bölcsőde'!I25</f>
        <v>0</v>
      </c>
      <c r="J25" s="131">
        <f>'8.bevételek ÖK'!J25+'9.bevételek Faluház'!J25+'10.bevételek Óvoda'!J25+'11.bevételek PMH'!J25+'12.bevételek bölcsőde'!J25</f>
        <v>0</v>
      </c>
      <c r="K25" s="131">
        <f>'8.bevételek ÖK'!K25+'9.bevételek Faluház'!K25+'10.bevételek Óvoda'!K25+'11.bevételek PMH'!K25+'12.bevételek bölcsőde'!K25</f>
        <v>0</v>
      </c>
      <c r="L25" s="131">
        <f>'8.bevételek ÖK'!L25+'9.bevételek Faluház'!L25+'10.bevételek Óvoda'!L25+'11.bevételek PMH'!L25+'12.bevételek bölcsőde'!L25</f>
        <v>0</v>
      </c>
      <c r="M25" s="131">
        <f>'8.bevételek ÖK'!M25+'9.bevételek Faluház'!M25+'10.bevételek Óvoda'!M25+'11.bevételek PMH'!M25+'12.bevételek bölcsőde'!M25</f>
        <v>0</v>
      </c>
      <c r="N25" s="131">
        <f>'8.bevételek ÖK'!N25+'9.bevételek Faluház'!N25+'10.bevételek Óvoda'!N25+'11.bevételek PMH'!N25+'12.bevételek bölcsőde'!N25</f>
        <v>0</v>
      </c>
      <c r="O25" s="107"/>
    </row>
    <row r="26" spans="1:15" ht="15" customHeight="1">
      <c r="A26" s="5" t="s">
        <v>41</v>
      </c>
      <c r="B26" s="6" t="s">
        <v>517</v>
      </c>
      <c r="C26" s="131">
        <f>'8.bevételek ÖK'!C26+'9.bevételek Faluház'!C26+'10.bevételek Óvoda'!C26+'11.bevételek PMH'!C26+'12.bevételek bölcsőde'!C26</f>
        <v>0</v>
      </c>
      <c r="D26" s="131">
        <f>'8.bevételek ÖK'!D26+'9.bevételek Faluház'!D26+'10.bevételek Óvoda'!D26+'11.bevételek PMH'!D26+'12.bevételek bölcsőde'!D26</f>
        <v>0</v>
      </c>
      <c r="E26" s="131">
        <f>'8.bevételek ÖK'!E26+'9.bevételek Faluház'!E26+'10.bevételek Óvoda'!E26+'11.bevételek PMH'!E26+'12.bevételek bölcsőde'!E26</f>
        <v>0</v>
      </c>
      <c r="F26" s="131">
        <f>'8.bevételek ÖK'!F26+'9.bevételek Faluház'!F26+'10.bevételek Óvoda'!F26+'11.bevételek PMH'!F26+'12.bevételek bölcsőde'!F26</f>
        <v>0</v>
      </c>
      <c r="G26" s="131">
        <f>'8.bevételek ÖK'!G26+'9.bevételek Faluház'!G26+'10.bevételek Óvoda'!G26+'11.bevételek PMH'!G26+'12.bevételek bölcsőde'!G26</f>
        <v>0</v>
      </c>
      <c r="H26" s="131">
        <f>'8.bevételek ÖK'!H26+'9.bevételek Faluház'!H26+'10.bevételek Óvoda'!H26+'11.bevételek PMH'!H26+'12.bevételek bölcsőde'!H26</f>
        <v>0</v>
      </c>
      <c r="I26" s="131">
        <f>'8.bevételek ÖK'!I26+'9.bevételek Faluház'!I26+'10.bevételek Óvoda'!I26+'11.bevételek PMH'!I26+'12.bevételek bölcsőde'!I26</f>
        <v>0</v>
      </c>
      <c r="J26" s="131">
        <f>'8.bevételek ÖK'!J26+'9.bevételek Faluház'!J26+'10.bevételek Óvoda'!J26+'11.bevételek PMH'!J26+'12.bevételek bölcsőde'!J26</f>
        <v>0</v>
      </c>
      <c r="K26" s="131">
        <f>'8.bevételek ÖK'!K26+'9.bevételek Faluház'!K26+'10.bevételek Óvoda'!K26+'11.bevételek PMH'!K26+'12.bevételek bölcsőde'!K26</f>
        <v>0</v>
      </c>
      <c r="L26" s="131">
        <f>'8.bevételek ÖK'!L26+'9.bevételek Faluház'!L26+'10.bevételek Óvoda'!L26+'11.bevételek PMH'!L26+'12.bevételek bölcsőde'!L26</f>
        <v>0</v>
      </c>
      <c r="M26" s="131">
        <f>'8.bevételek ÖK'!M26+'9.bevételek Faluház'!M26+'10.bevételek Óvoda'!M26+'11.bevételek PMH'!M26+'12.bevételek bölcsőde'!M26</f>
        <v>0</v>
      </c>
      <c r="N26" s="131">
        <f>'8.bevételek ÖK'!N26+'9.bevételek Faluház'!N26+'10.bevételek Óvoda'!N26+'11.bevételek PMH'!N26+'12.bevételek bölcsőde'!N26</f>
        <v>0</v>
      </c>
      <c r="O26" s="107"/>
    </row>
    <row r="27" spans="1:15" ht="15" customHeight="1">
      <c r="A27" s="7" t="s">
        <v>75</v>
      </c>
      <c r="B27" s="8" t="s">
        <v>518</v>
      </c>
      <c r="C27" s="131">
        <f>'8.bevételek ÖK'!C27+'9.bevételek Faluház'!C27+'10.bevételek Óvoda'!C27+'11.bevételek PMH'!C27+'12.bevételek bölcsőde'!C27</f>
        <v>0</v>
      </c>
      <c r="D27" s="131">
        <f>'8.bevételek ÖK'!D27+'9.bevételek Faluház'!D27+'10.bevételek Óvoda'!D27+'11.bevételek PMH'!D27+'12.bevételek bölcsőde'!D27</f>
        <v>0</v>
      </c>
      <c r="E27" s="131">
        <f>'8.bevételek ÖK'!E27+'9.bevételek Faluház'!E27+'10.bevételek Óvoda'!E27+'11.bevételek PMH'!E27+'12.bevételek bölcsőde'!E27</f>
        <v>0</v>
      </c>
      <c r="F27" s="131">
        <f>'8.bevételek ÖK'!F27+'9.bevételek Faluház'!F27+'10.bevételek Óvoda'!F27+'11.bevételek PMH'!F27+'12.bevételek bölcsőde'!F27</f>
        <v>0</v>
      </c>
      <c r="G27" s="131">
        <f>'8.bevételek ÖK'!G27+'9.bevételek Faluház'!G27+'10.bevételek Óvoda'!G27+'11.bevételek PMH'!G27+'12.bevételek bölcsőde'!G27</f>
        <v>0</v>
      </c>
      <c r="H27" s="131">
        <f>'8.bevételek ÖK'!H27+'9.bevételek Faluház'!H27+'10.bevételek Óvoda'!H27+'11.bevételek PMH'!H27+'12.bevételek bölcsőde'!H27</f>
        <v>0</v>
      </c>
      <c r="I27" s="131">
        <f>'8.bevételek ÖK'!I27+'9.bevételek Faluház'!I27+'10.bevételek Óvoda'!I27+'11.bevételek PMH'!I27+'12.bevételek bölcsőde'!I27</f>
        <v>0</v>
      </c>
      <c r="J27" s="131">
        <f>'8.bevételek ÖK'!J27+'9.bevételek Faluház'!J27+'10.bevételek Óvoda'!J27+'11.bevételek PMH'!J27+'12.bevételek bölcsőde'!J27</f>
        <v>0</v>
      </c>
      <c r="K27" s="131">
        <f>'8.bevételek ÖK'!K27+'9.bevételek Faluház'!K27+'10.bevételek Óvoda'!K27+'11.bevételek PMH'!K27+'12.bevételek bölcsőde'!K27</f>
        <v>0</v>
      </c>
      <c r="L27" s="131">
        <f>'8.bevételek ÖK'!L27+'9.bevételek Faluház'!L27+'10.bevételek Óvoda'!L27+'11.bevételek PMH'!L27+'12.bevételek bölcsőde'!L27</f>
        <v>0</v>
      </c>
      <c r="M27" s="131">
        <f>'8.bevételek ÖK'!M27+'9.bevételek Faluház'!M27+'10.bevételek Óvoda'!M27+'11.bevételek PMH'!M27+'12.bevételek bölcsőde'!M27</f>
        <v>0</v>
      </c>
      <c r="N27" s="131">
        <f>'8.bevételek ÖK'!N27+'9.bevételek Faluház'!N27+'10.bevételek Óvoda'!N27+'11.bevételek PMH'!N27+'12.bevételek bölcsőde'!N27</f>
        <v>0</v>
      </c>
      <c r="O27" s="107"/>
    </row>
    <row r="28" spans="1:15" ht="15" customHeight="1">
      <c r="A28" s="5" t="s">
        <v>42</v>
      </c>
      <c r="B28" s="6" t="s">
        <v>519</v>
      </c>
      <c r="C28" s="131">
        <f>'8.bevételek ÖK'!C28+'9.bevételek Faluház'!C28+'10.bevételek Óvoda'!C28+'11.bevételek PMH'!C28+'12.bevételek bölcsőde'!C28</f>
        <v>0</v>
      </c>
      <c r="D28" s="131">
        <f>'8.bevételek ÖK'!D28+'9.bevételek Faluház'!D28+'10.bevételek Óvoda'!D28+'11.bevételek PMH'!D28+'12.bevételek bölcsőde'!D28</f>
        <v>0</v>
      </c>
      <c r="E28" s="131">
        <f>'8.bevételek ÖK'!E28+'9.bevételek Faluház'!E28+'10.bevételek Óvoda'!E28+'11.bevételek PMH'!E28+'12.bevételek bölcsőde'!E28</f>
        <v>0</v>
      </c>
      <c r="F28" s="131">
        <f>'8.bevételek ÖK'!F28+'9.bevételek Faluház'!F28+'10.bevételek Óvoda'!F28+'11.bevételek PMH'!F28+'12.bevételek bölcsőde'!F28</f>
        <v>0</v>
      </c>
      <c r="G28" s="131">
        <f>'8.bevételek ÖK'!G28+'9.bevételek Faluház'!G28+'10.bevételek Óvoda'!G28+'11.bevételek PMH'!G28+'12.bevételek bölcsőde'!G28</f>
        <v>0</v>
      </c>
      <c r="H28" s="131">
        <f>'8.bevételek ÖK'!H28+'9.bevételek Faluház'!H28+'10.bevételek Óvoda'!H28+'11.bevételek PMH'!H28+'12.bevételek bölcsőde'!H28</f>
        <v>0</v>
      </c>
      <c r="I28" s="131">
        <f>'8.bevételek ÖK'!I28+'9.bevételek Faluház'!I28+'10.bevételek Óvoda'!I28+'11.bevételek PMH'!I28+'12.bevételek bölcsőde'!I28</f>
        <v>0</v>
      </c>
      <c r="J28" s="131">
        <f>'8.bevételek ÖK'!J28+'9.bevételek Faluház'!J28+'10.bevételek Óvoda'!J28+'11.bevételek PMH'!J28+'12.bevételek bölcsőde'!J28</f>
        <v>0</v>
      </c>
      <c r="K28" s="131">
        <f>'8.bevételek ÖK'!K28+'9.bevételek Faluház'!K28+'10.bevételek Óvoda'!K28+'11.bevételek PMH'!K28+'12.bevételek bölcsőde'!K28</f>
        <v>0</v>
      </c>
      <c r="L28" s="131">
        <f>'8.bevételek ÖK'!L28+'9.bevételek Faluház'!L28+'10.bevételek Óvoda'!L28+'11.bevételek PMH'!L28+'12.bevételek bölcsőde'!L28</f>
        <v>0</v>
      </c>
      <c r="M28" s="131">
        <f>'8.bevételek ÖK'!M28+'9.bevételek Faluház'!M28+'10.bevételek Óvoda'!M28+'11.bevételek PMH'!M28+'12.bevételek bölcsőde'!M28</f>
        <v>0</v>
      </c>
      <c r="N28" s="131">
        <f>'8.bevételek ÖK'!N28+'9.bevételek Faluház'!N28+'10.bevételek Óvoda'!N28+'11.bevételek PMH'!N28+'12.bevételek bölcsőde'!N28</f>
        <v>0</v>
      </c>
      <c r="O28" s="107"/>
    </row>
    <row r="29" spans="1:15" ht="15" customHeight="1">
      <c r="A29" s="5" t="s">
        <v>43</v>
      </c>
      <c r="B29" s="6" t="s">
        <v>520</v>
      </c>
      <c r="C29" s="131">
        <f>'8.bevételek ÖK'!C29+'9.bevételek Faluház'!C29+'10.bevételek Óvoda'!C29+'11.bevételek PMH'!C29+'12.bevételek bölcsőde'!C29</f>
        <v>0</v>
      </c>
      <c r="D29" s="131">
        <f>'8.bevételek ÖK'!D29+'9.bevételek Faluház'!D29+'10.bevételek Óvoda'!D29+'11.bevételek PMH'!D29+'12.bevételek bölcsőde'!D29</f>
        <v>0</v>
      </c>
      <c r="E29" s="131">
        <f>'8.bevételek ÖK'!E29+'9.bevételek Faluház'!E29+'10.bevételek Óvoda'!E29+'11.bevételek PMH'!E29+'12.bevételek bölcsőde'!E29</f>
        <v>0</v>
      </c>
      <c r="F29" s="131">
        <f>'8.bevételek ÖK'!F29+'9.bevételek Faluház'!F29+'10.bevételek Óvoda'!F29+'11.bevételek PMH'!F29+'12.bevételek bölcsőde'!F29</f>
        <v>0</v>
      </c>
      <c r="G29" s="131">
        <f>'8.bevételek ÖK'!G29+'9.bevételek Faluház'!G29+'10.bevételek Óvoda'!G29+'11.bevételek PMH'!G29+'12.bevételek bölcsőde'!G29</f>
        <v>0</v>
      </c>
      <c r="H29" s="131">
        <f>'8.bevételek ÖK'!H29+'9.bevételek Faluház'!H29+'10.bevételek Óvoda'!H29+'11.bevételek PMH'!H29+'12.bevételek bölcsőde'!H29</f>
        <v>0</v>
      </c>
      <c r="I29" s="131">
        <f>'8.bevételek ÖK'!I29+'9.bevételek Faluház'!I29+'10.bevételek Óvoda'!I29+'11.bevételek PMH'!I29+'12.bevételek bölcsőde'!I29</f>
        <v>0</v>
      </c>
      <c r="J29" s="131">
        <f>'8.bevételek ÖK'!J29+'9.bevételek Faluház'!J29+'10.bevételek Óvoda'!J29+'11.bevételek PMH'!J29+'12.bevételek bölcsőde'!J29</f>
        <v>0</v>
      </c>
      <c r="K29" s="131">
        <f>'8.bevételek ÖK'!K29+'9.bevételek Faluház'!K29+'10.bevételek Óvoda'!K29+'11.bevételek PMH'!K29+'12.bevételek bölcsőde'!K29</f>
        <v>0</v>
      </c>
      <c r="L29" s="131">
        <f>'8.bevételek ÖK'!L29+'9.bevételek Faluház'!L29+'10.bevételek Óvoda'!L29+'11.bevételek PMH'!L29+'12.bevételek bölcsőde'!L29</f>
        <v>0</v>
      </c>
      <c r="M29" s="131">
        <f>'8.bevételek ÖK'!M29+'9.bevételek Faluház'!M29+'10.bevételek Óvoda'!M29+'11.bevételek PMH'!M29+'12.bevételek bölcsőde'!M29</f>
        <v>0</v>
      </c>
      <c r="N29" s="131">
        <f>'8.bevételek ÖK'!N29+'9.bevételek Faluház'!N29+'10.bevételek Óvoda'!N29+'11.bevételek PMH'!N29+'12.bevételek bölcsőde'!N29</f>
        <v>0</v>
      </c>
      <c r="O29" s="107"/>
    </row>
    <row r="30" spans="1:15" ht="15" customHeight="1">
      <c r="A30" s="5" t="s">
        <v>44</v>
      </c>
      <c r="B30" s="6" t="s">
        <v>521</v>
      </c>
      <c r="C30" s="131">
        <f>'8.bevételek ÖK'!C30+'9.bevételek Faluház'!C30+'10.bevételek Óvoda'!C30+'11.bevételek PMH'!C30+'12.bevételek bölcsőde'!C30</f>
        <v>98505</v>
      </c>
      <c r="D30" s="131">
        <f>'8.bevételek ÖK'!D30+'9.bevételek Faluház'!D30+'10.bevételek Óvoda'!D30+'11.bevételek PMH'!D30+'12.bevételek bölcsőde'!D30</f>
        <v>98505</v>
      </c>
      <c r="E30" s="131">
        <f>'8.bevételek ÖK'!E30+'9.bevételek Faluház'!E30+'10.bevételek Óvoda'!E30+'11.bevételek PMH'!E30+'12.bevételek bölcsőde'!E30</f>
        <v>91626</v>
      </c>
      <c r="F30" s="131">
        <f>'8.bevételek ÖK'!F30+'9.bevételek Faluház'!F30+'10.bevételek Óvoda'!F30+'11.bevételek PMH'!F30+'12.bevételek bölcsőde'!F30</f>
        <v>0</v>
      </c>
      <c r="G30" s="131">
        <f>'8.bevételek ÖK'!G30+'9.bevételek Faluház'!G30+'10.bevételek Óvoda'!G30+'11.bevételek PMH'!G30+'12.bevételek bölcsőde'!G30</f>
        <v>0</v>
      </c>
      <c r="H30" s="131">
        <f>'8.bevételek ÖK'!H30+'9.bevételek Faluház'!H30+'10.bevételek Óvoda'!H30+'11.bevételek PMH'!H30+'12.bevételek bölcsőde'!H30</f>
        <v>0</v>
      </c>
      <c r="I30" s="131">
        <f>'8.bevételek ÖK'!I30+'9.bevételek Faluház'!I30+'10.bevételek Óvoda'!I30+'11.bevételek PMH'!I30+'12.bevételek bölcsőde'!I30</f>
        <v>0</v>
      </c>
      <c r="J30" s="131">
        <f>'8.bevételek ÖK'!J30+'9.bevételek Faluház'!J30+'10.bevételek Óvoda'!J30+'11.bevételek PMH'!J30+'12.bevételek bölcsőde'!J30</f>
        <v>0</v>
      </c>
      <c r="K30" s="131">
        <f>'8.bevételek ÖK'!K30+'9.bevételek Faluház'!K30+'10.bevételek Óvoda'!K30+'11.bevételek PMH'!K30+'12.bevételek bölcsőde'!K30</f>
        <v>0</v>
      </c>
      <c r="L30" s="131">
        <f>'8.bevételek ÖK'!L30+'9.bevételek Faluház'!L30+'10.bevételek Óvoda'!L30+'11.bevételek PMH'!L30+'12.bevételek bölcsőde'!L30</f>
        <v>98505</v>
      </c>
      <c r="M30" s="131">
        <f>'8.bevételek ÖK'!M30+'9.bevételek Faluház'!M30+'10.bevételek Óvoda'!M30+'11.bevételek PMH'!M30+'12.bevételek bölcsőde'!M30</f>
        <v>98505</v>
      </c>
      <c r="N30" s="131">
        <f>'8.bevételek ÖK'!N30+'9.bevételek Faluház'!N30+'10.bevételek Óvoda'!N30+'11.bevételek PMH'!N30+'12.bevételek bölcsőde'!N30</f>
        <v>91626</v>
      </c>
      <c r="O30" s="107"/>
    </row>
    <row r="31" spans="1:15" ht="15" customHeight="1">
      <c r="A31" s="5" t="s">
        <v>45</v>
      </c>
      <c r="B31" s="6" t="s">
        <v>522</v>
      </c>
      <c r="C31" s="131">
        <f>'8.bevételek ÖK'!C31+'9.bevételek Faluház'!C31+'10.bevételek Óvoda'!C31+'11.bevételek PMH'!C31+'12.bevételek bölcsőde'!C31</f>
        <v>39563</v>
      </c>
      <c r="D31" s="131">
        <f>'8.bevételek ÖK'!D31+'9.bevételek Faluház'!D31+'10.bevételek Óvoda'!D31+'11.bevételek PMH'!D31+'12.bevételek bölcsőde'!D31</f>
        <v>39563</v>
      </c>
      <c r="E31" s="131">
        <f>'8.bevételek ÖK'!E31+'9.bevételek Faluház'!E31+'10.bevételek Óvoda'!E31+'11.bevételek PMH'!E31+'12.bevételek bölcsőde'!E31</f>
        <v>38816</v>
      </c>
      <c r="F31" s="131">
        <f>'8.bevételek ÖK'!F31+'9.bevételek Faluház'!F31+'10.bevételek Óvoda'!F31+'11.bevételek PMH'!F31+'12.bevételek bölcsőde'!F31</f>
        <v>0</v>
      </c>
      <c r="G31" s="131">
        <f>'8.bevételek ÖK'!G31+'9.bevételek Faluház'!G31+'10.bevételek Óvoda'!G31+'11.bevételek PMH'!G31+'12.bevételek bölcsőde'!G31</f>
        <v>0</v>
      </c>
      <c r="H31" s="131">
        <f>'8.bevételek ÖK'!H31+'9.bevételek Faluház'!H31+'10.bevételek Óvoda'!H31+'11.bevételek PMH'!H31+'12.bevételek bölcsőde'!H31</f>
        <v>0</v>
      </c>
      <c r="I31" s="131">
        <f>'8.bevételek ÖK'!I31+'9.bevételek Faluház'!I31+'10.bevételek Óvoda'!I31+'11.bevételek PMH'!I31+'12.bevételek bölcsőde'!I31</f>
        <v>0</v>
      </c>
      <c r="J31" s="131">
        <f>'8.bevételek ÖK'!J31+'9.bevételek Faluház'!J31+'10.bevételek Óvoda'!J31+'11.bevételek PMH'!J31+'12.bevételek bölcsőde'!J31</f>
        <v>0</v>
      </c>
      <c r="K31" s="131">
        <f>'8.bevételek ÖK'!K31+'9.bevételek Faluház'!K31+'10.bevételek Óvoda'!K31+'11.bevételek PMH'!K31+'12.bevételek bölcsőde'!K31</f>
        <v>0</v>
      </c>
      <c r="L31" s="131">
        <f>'8.bevételek ÖK'!L31+'9.bevételek Faluház'!L31+'10.bevételek Óvoda'!L31+'11.bevételek PMH'!L31+'12.bevételek bölcsőde'!L31</f>
        <v>39563</v>
      </c>
      <c r="M31" s="131">
        <f>'8.bevételek ÖK'!M31+'9.bevételek Faluház'!M31+'10.bevételek Óvoda'!M31+'11.bevételek PMH'!M31+'12.bevételek bölcsőde'!M31</f>
        <v>39563</v>
      </c>
      <c r="N31" s="131">
        <f>'8.bevételek ÖK'!N31+'9.bevételek Faluház'!N31+'10.bevételek Óvoda'!N31+'11.bevételek PMH'!N31+'12.bevételek bölcsőde'!N31</f>
        <v>38816</v>
      </c>
      <c r="O31" s="107"/>
    </row>
    <row r="32" spans="1:15" ht="15" customHeight="1">
      <c r="A32" s="5" t="s">
        <v>46</v>
      </c>
      <c r="B32" s="6" t="s">
        <v>525</v>
      </c>
      <c r="C32" s="131">
        <f>'8.bevételek ÖK'!C32+'9.bevételek Faluház'!C32+'10.bevételek Óvoda'!C32+'11.bevételek PMH'!C32+'12.bevételek bölcsőde'!C32</f>
        <v>0</v>
      </c>
      <c r="D32" s="131">
        <f>'8.bevételek ÖK'!D32+'9.bevételek Faluház'!D32+'10.bevételek Óvoda'!D32+'11.bevételek PMH'!D32+'12.bevételek bölcsőde'!D32</f>
        <v>0</v>
      </c>
      <c r="E32" s="131">
        <f>'8.bevételek ÖK'!E32+'9.bevételek Faluház'!E32+'10.bevételek Óvoda'!E32+'11.bevételek PMH'!E32+'12.bevételek bölcsőde'!E32</f>
        <v>0</v>
      </c>
      <c r="F32" s="131">
        <f>'8.bevételek ÖK'!F32+'9.bevételek Faluház'!F32+'10.bevételek Óvoda'!F32+'11.bevételek PMH'!F32+'12.bevételek bölcsőde'!F32</f>
        <v>0</v>
      </c>
      <c r="G32" s="131">
        <f>'8.bevételek ÖK'!G32+'9.bevételek Faluház'!G32+'10.bevételek Óvoda'!G32+'11.bevételek PMH'!G32+'12.bevételek bölcsőde'!G32</f>
        <v>0</v>
      </c>
      <c r="H32" s="131">
        <f>'8.bevételek ÖK'!H32+'9.bevételek Faluház'!H32+'10.bevételek Óvoda'!H32+'11.bevételek PMH'!H32+'12.bevételek bölcsőde'!H32</f>
        <v>0</v>
      </c>
      <c r="I32" s="131">
        <f>'8.bevételek ÖK'!I32+'9.bevételek Faluház'!I32+'10.bevételek Óvoda'!I32+'11.bevételek PMH'!I32+'12.bevételek bölcsőde'!I32</f>
        <v>0</v>
      </c>
      <c r="J32" s="131">
        <f>'8.bevételek ÖK'!J32+'9.bevételek Faluház'!J32+'10.bevételek Óvoda'!J32+'11.bevételek PMH'!J32+'12.bevételek bölcsőde'!J32</f>
        <v>0</v>
      </c>
      <c r="K32" s="131">
        <f>'8.bevételek ÖK'!K32+'9.bevételek Faluház'!K32+'10.bevételek Óvoda'!K32+'11.bevételek PMH'!K32+'12.bevételek bölcsőde'!K32</f>
        <v>0</v>
      </c>
      <c r="L32" s="131">
        <f>'8.bevételek ÖK'!L32+'9.bevételek Faluház'!L32+'10.bevételek Óvoda'!L32+'11.bevételek PMH'!L32+'12.bevételek bölcsőde'!L32</f>
        <v>0</v>
      </c>
      <c r="M32" s="131">
        <f>'8.bevételek ÖK'!M32+'9.bevételek Faluház'!M32+'10.bevételek Óvoda'!M32+'11.bevételek PMH'!M32+'12.bevételek bölcsőde'!M32</f>
        <v>0</v>
      </c>
      <c r="N32" s="131">
        <f>'8.bevételek ÖK'!N32+'9.bevételek Faluház'!N32+'10.bevételek Óvoda'!N32+'11.bevételek PMH'!N32+'12.bevételek bölcsőde'!N32</f>
        <v>0</v>
      </c>
      <c r="O32" s="107"/>
    </row>
    <row r="33" spans="1:15" ht="15" customHeight="1">
      <c r="A33" s="5" t="s">
        <v>526</v>
      </c>
      <c r="B33" s="6" t="s">
        <v>527</v>
      </c>
      <c r="C33" s="131">
        <f>'8.bevételek ÖK'!C33+'9.bevételek Faluház'!C33+'10.bevételek Óvoda'!C33+'11.bevételek PMH'!C33+'12.bevételek bölcsőde'!C33</f>
        <v>0</v>
      </c>
      <c r="D33" s="131">
        <f>'8.bevételek ÖK'!D33+'9.bevételek Faluház'!D33+'10.bevételek Óvoda'!D33+'11.bevételek PMH'!D33+'12.bevételek bölcsőde'!D33</f>
        <v>0</v>
      </c>
      <c r="E33" s="131">
        <f>'8.bevételek ÖK'!E33+'9.bevételek Faluház'!E33+'10.bevételek Óvoda'!E33+'11.bevételek PMH'!E33+'12.bevételek bölcsőde'!E33</f>
        <v>0</v>
      </c>
      <c r="F33" s="131">
        <f>'8.bevételek ÖK'!F33+'9.bevételek Faluház'!F33+'10.bevételek Óvoda'!F33+'11.bevételek PMH'!F33+'12.bevételek bölcsőde'!F33</f>
        <v>0</v>
      </c>
      <c r="G33" s="131">
        <f>'8.bevételek ÖK'!G33+'9.bevételek Faluház'!G33+'10.bevételek Óvoda'!G33+'11.bevételek PMH'!G33+'12.bevételek bölcsőde'!G33</f>
        <v>0</v>
      </c>
      <c r="H33" s="131">
        <f>'8.bevételek ÖK'!H33+'9.bevételek Faluház'!H33+'10.bevételek Óvoda'!H33+'11.bevételek PMH'!H33+'12.bevételek bölcsőde'!H33</f>
        <v>0</v>
      </c>
      <c r="I33" s="131">
        <f>'8.bevételek ÖK'!I33+'9.bevételek Faluház'!I33+'10.bevételek Óvoda'!I33+'11.bevételek PMH'!I33+'12.bevételek bölcsőde'!I33</f>
        <v>0</v>
      </c>
      <c r="J33" s="131">
        <f>'8.bevételek ÖK'!J33+'9.bevételek Faluház'!J33+'10.bevételek Óvoda'!J33+'11.bevételek PMH'!J33+'12.bevételek bölcsőde'!J33</f>
        <v>0</v>
      </c>
      <c r="K33" s="131">
        <f>'8.bevételek ÖK'!K33+'9.bevételek Faluház'!K33+'10.bevételek Óvoda'!K33+'11.bevételek PMH'!K33+'12.bevételek bölcsőde'!K33</f>
        <v>0</v>
      </c>
      <c r="L33" s="131">
        <f>'8.bevételek ÖK'!L33+'9.bevételek Faluház'!L33+'10.bevételek Óvoda'!L33+'11.bevételek PMH'!L33+'12.bevételek bölcsőde'!L33</f>
        <v>0</v>
      </c>
      <c r="M33" s="131">
        <f>'8.bevételek ÖK'!M33+'9.bevételek Faluház'!M33+'10.bevételek Óvoda'!M33+'11.bevételek PMH'!M33+'12.bevételek bölcsőde'!M33</f>
        <v>0</v>
      </c>
      <c r="N33" s="131">
        <f>'8.bevételek ÖK'!N33+'9.bevételek Faluház'!N33+'10.bevételek Óvoda'!N33+'11.bevételek PMH'!N33+'12.bevételek bölcsőde'!N33</f>
        <v>0</v>
      </c>
      <c r="O33" s="107"/>
    </row>
    <row r="34" spans="1:15" ht="15" customHeight="1">
      <c r="A34" s="5" t="s">
        <v>47</v>
      </c>
      <c r="B34" s="6" t="s">
        <v>528</v>
      </c>
      <c r="C34" s="131">
        <f>'8.bevételek ÖK'!C34+'9.bevételek Faluház'!C34+'10.bevételek Óvoda'!C34+'11.bevételek PMH'!C34+'12.bevételek bölcsőde'!C34</f>
        <v>9514</v>
      </c>
      <c r="D34" s="131">
        <f>'8.bevételek ÖK'!D34+'9.bevételek Faluház'!D34+'10.bevételek Óvoda'!D34+'11.bevételek PMH'!D34+'12.bevételek bölcsőde'!D34</f>
        <v>9514</v>
      </c>
      <c r="E34" s="131">
        <f>'8.bevételek ÖK'!E34+'9.bevételek Faluház'!E34+'10.bevételek Óvoda'!E34+'11.bevételek PMH'!E34+'12.bevételek bölcsőde'!E34</f>
        <v>8184</v>
      </c>
      <c r="F34" s="131">
        <f>'8.bevételek ÖK'!F34+'9.bevételek Faluház'!F34+'10.bevételek Óvoda'!F34+'11.bevételek PMH'!F34+'12.bevételek bölcsőde'!F34</f>
        <v>0</v>
      </c>
      <c r="G34" s="131">
        <f>'8.bevételek ÖK'!G34+'9.bevételek Faluház'!G34+'10.bevételek Óvoda'!G34+'11.bevételek PMH'!G34+'12.bevételek bölcsőde'!G34</f>
        <v>0</v>
      </c>
      <c r="H34" s="131">
        <f>'8.bevételek ÖK'!H34+'9.bevételek Faluház'!H34+'10.bevételek Óvoda'!H34+'11.bevételek PMH'!H34+'12.bevételek bölcsőde'!H34</f>
        <v>0</v>
      </c>
      <c r="I34" s="131">
        <f>'8.bevételek ÖK'!I34+'9.bevételek Faluház'!I34+'10.bevételek Óvoda'!I34+'11.bevételek PMH'!I34+'12.bevételek bölcsőde'!I34</f>
        <v>0</v>
      </c>
      <c r="J34" s="131">
        <f>'8.bevételek ÖK'!J34+'9.bevételek Faluház'!J34+'10.bevételek Óvoda'!J34+'11.bevételek PMH'!J34+'12.bevételek bölcsőde'!J34</f>
        <v>0</v>
      </c>
      <c r="K34" s="131">
        <f>'8.bevételek ÖK'!K34+'9.bevételek Faluház'!K34+'10.bevételek Óvoda'!K34+'11.bevételek PMH'!K34+'12.bevételek bölcsőde'!K34</f>
        <v>0</v>
      </c>
      <c r="L34" s="131">
        <f>'8.bevételek ÖK'!L34+'9.bevételek Faluház'!L34+'10.bevételek Óvoda'!L34+'11.bevételek PMH'!L34+'12.bevételek bölcsőde'!L34</f>
        <v>9514</v>
      </c>
      <c r="M34" s="131">
        <f>'8.bevételek ÖK'!M34+'9.bevételek Faluház'!M34+'10.bevételek Óvoda'!M34+'11.bevételek PMH'!M34+'12.bevételek bölcsőde'!M34</f>
        <v>9514</v>
      </c>
      <c r="N34" s="131">
        <f>'8.bevételek ÖK'!N34+'9.bevételek Faluház'!N34+'10.bevételek Óvoda'!N34+'11.bevételek PMH'!N34+'12.bevételek bölcsőde'!N34</f>
        <v>8184</v>
      </c>
      <c r="O34" s="107"/>
    </row>
    <row r="35" spans="1:15" ht="15" customHeight="1">
      <c r="A35" s="5" t="s">
        <v>48</v>
      </c>
      <c r="B35" s="6" t="s">
        <v>532</v>
      </c>
      <c r="C35" s="131">
        <f>'8.bevételek ÖK'!C35+'9.bevételek Faluház'!C35+'10.bevételek Óvoda'!C35+'11.bevételek PMH'!C35+'12.bevételek bölcsőde'!C35</f>
        <v>1093</v>
      </c>
      <c r="D35" s="131">
        <f>'8.bevételek ÖK'!D35+'9.bevételek Faluház'!D35+'10.bevételek Óvoda'!D35+'11.bevételek PMH'!D35+'12.bevételek bölcsőde'!D35</f>
        <v>0</v>
      </c>
      <c r="E35" s="131">
        <f>'8.bevételek ÖK'!E35+'9.bevételek Faluház'!E35+'10.bevételek Óvoda'!E35+'11.bevételek PMH'!E35+'12.bevételek bölcsőde'!E35</f>
        <v>0</v>
      </c>
      <c r="F35" s="131">
        <f>'8.bevételek ÖK'!F35+'9.bevételek Faluház'!F35+'10.bevételek Óvoda'!F35+'11.bevételek PMH'!F35+'12.bevételek bölcsőde'!F35</f>
        <v>0</v>
      </c>
      <c r="G35" s="131">
        <f>'8.bevételek ÖK'!G35+'9.bevételek Faluház'!G35+'10.bevételek Óvoda'!G35+'11.bevételek PMH'!G35+'12.bevételek bölcsőde'!G35</f>
        <v>0</v>
      </c>
      <c r="H35" s="131">
        <f>'8.bevételek ÖK'!H35+'9.bevételek Faluház'!H35+'10.bevételek Óvoda'!H35+'11.bevételek PMH'!H35+'12.bevételek bölcsőde'!H35</f>
        <v>0</v>
      </c>
      <c r="I35" s="131">
        <f>'8.bevételek ÖK'!I35+'9.bevételek Faluház'!I35+'10.bevételek Óvoda'!I35+'11.bevételek PMH'!I35+'12.bevételek bölcsőde'!I35</f>
        <v>0</v>
      </c>
      <c r="J35" s="131">
        <f>'8.bevételek ÖK'!J35+'9.bevételek Faluház'!J35+'10.bevételek Óvoda'!J35+'11.bevételek PMH'!J35+'12.bevételek bölcsőde'!J35</f>
        <v>0</v>
      </c>
      <c r="K35" s="131">
        <f>'8.bevételek ÖK'!K35+'9.bevételek Faluház'!K35+'10.bevételek Óvoda'!K35+'11.bevételek PMH'!K35+'12.bevételek bölcsőde'!K35</f>
        <v>0</v>
      </c>
      <c r="L35" s="131">
        <f>'8.bevételek ÖK'!L35+'9.bevételek Faluház'!L35+'10.bevételek Óvoda'!L35+'11.bevételek PMH'!L35+'12.bevételek bölcsőde'!L35</f>
        <v>1093</v>
      </c>
      <c r="M35" s="131">
        <f>'8.bevételek ÖK'!M35+'9.bevételek Faluház'!M35+'10.bevételek Óvoda'!M35+'11.bevételek PMH'!M35+'12.bevételek bölcsőde'!M35</f>
        <v>0</v>
      </c>
      <c r="N35" s="131">
        <f>'8.bevételek ÖK'!N35+'9.bevételek Faluház'!N35+'10.bevételek Óvoda'!N35+'11.bevételek PMH'!N35+'12.bevételek bölcsőde'!N35</f>
        <v>0</v>
      </c>
      <c r="O35" s="107"/>
    </row>
    <row r="36" spans="1:15" ht="15" customHeight="1">
      <c r="A36" s="7" t="s">
        <v>76</v>
      </c>
      <c r="B36" s="8" t="s">
        <v>535</v>
      </c>
      <c r="C36" s="131">
        <f>'8.bevételek ÖK'!C36+'9.bevételek Faluház'!C36+'10.bevételek Óvoda'!C36+'11.bevételek PMH'!C36+'12.bevételek bölcsőde'!C36</f>
        <v>50170</v>
      </c>
      <c r="D36" s="131">
        <f>'8.bevételek ÖK'!D36+'9.bevételek Faluház'!D36+'10.bevételek Óvoda'!D36+'11.bevételek PMH'!D36+'12.bevételek bölcsőde'!D36</f>
        <v>49077</v>
      </c>
      <c r="E36" s="131">
        <f>'8.bevételek ÖK'!E36+'9.bevételek Faluház'!E36+'10.bevételek Óvoda'!E36+'11.bevételek PMH'!E36+'12.bevételek bölcsőde'!E36</f>
        <v>47000</v>
      </c>
      <c r="F36" s="131">
        <f>'8.bevételek ÖK'!F36+'9.bevételek Faluház'!F36+'10.bevételek Óvoda'!F36+'11.bevételek PMH'!F36+'12.bevételek bölcsőde'!F36</f>
        <v>0</v>
      </c>
      <c r="G36" s="131">
        <f>'8.bevételek ÖK'!G36+'9.bevételek Faluház'!G36+'10.bevételek Óvoda'!G36+'11.bevételek PMH'!G36+'12.bevételek bölcsőde'!G36</f>
        <v>0</v>
      </c>
      <c r="H36" s="131">
        <f>'8.bevételek ÖK'!H36+'9.bevételek Faluház'!H36+'10.bevételek Óvoda'!H36+'11.bevételek PMH'!H36+'12.bevételek bölcsőde'!H36</f>
        <v>0</v>
      </c>
      <c r="I36" s="131">
        <f>'8.bevételek ÖK'!I36+'9.bevételek Faluház'!I36+'10.bevételek Óvoda'!I36+'11.bevételek PMH'!I36+'12.bevételek bölcsőde'!I36</f>
        <v>0</v>
      </c>
      <c r="J36" s="131">
        <f>'8.bevételek ÖK'!J36+'9.bevételek Faluház'!J36+'10.bevételek Óvoda'!J36+'11.bevételek PMH'!J36+'12.bevételek bölcsőde'!J36</f>
        <v>0</v>
      </c>
      <c r="K36" s="131">
        <f>'8.bevételek ÖK'!K36+'9.bevételek Faluház'!K36+'10.bevételek Óvoda'!K36+'11.bevételek PMH'!K36+'12.bevételek bölcsőde'!K36</f>
        <v>0</v>
      </c>
      <c r="L36" s="131">
        <f>'8.bevételek ÖK'!L36+'9.bevételek Faluház'!L36+'10.bevételek Óvoda'!L36+'11.bevételek PMH'!L36+'12.bevételek bölcsőde'!L36</f>
        <v>50170</v>
      </c>
      <c r="M36" s="131">
        <f>'8.bevételek ÖK'!M36+'9.bevételek Faluház'!M36+'10.bevételek Óvoda'!M36+'11.bevételek PMH'!M36+'12.bevételek bölcsőde'!M36</f>
        <v>49077</v>
      </c>
      <c r="N36" s="131">
        <f>'8.bevételek ÖK'!N36+'9.bevételek Faluház'!N36+'10.bevételek Óvoda'!N36+'11.bevételek PMH'!N36+'12.bevételek bölcsőde'!N36</f>
        <v>47000</v>
      </c>
      <c r="O36" s="107"/>
    </row>
    <row r="37" spans="1:15" ht="15" customHeight="1">
      <c r="A37" s="5" t="s">
        <v>49</v>
      </c>
      <c r="B37" s="6" t="s">
        <v>536</v>
      </c>
      <c r="C37" s="131">
        <f>'8.bevételek ÖK'!C37+'9.bevételek Faluház'!C37+'10.bevételek Óvoda'!C37+'11.bevételek PMH'!C37+'12.bevételek bölcsőde'!C37</f>
        <v>7120</v>
      </c>
      <c r="D37" s="131">
        <f>'8.bevételek ÖK'!D37+'9.bevételek Faluház'!D37+'10.bevételek Óvoda'!D37+'11.bevételek PMH'!D37+'12.bevételek bölcsőde'!D37</f>
        <v>10191</v>
      </c>
      <c r="E37" s="131">
        <f>'8.bevételek ÖK'!E37+'9.bevételek Faluház'!E37+'10.bevételek Óvoda'!E37+'11.bevételek PMH'!E37+'12.bevételek bölcsőde'!E37</f>
        <v>6179</v>
      </c>
      <c r="F37" s="131">
        <f>'8.bevételek ÖK'!F37+'9.bevételek Faluház'!F37+'10.bevételek Óvoda'!F37+'11.bevételek PMH'!F37+'12.bevételek bölcsőde'!F37</f>
        <v>0</v>
      </c>
      <c r="G37" s="131">
        <f>'8.bevételek ÖK'!G37+'9.bevételek Faluház'!G37+'10.bevételek Óvoda'!G37+'11.bevételek PMH'!G37+'12.bevételek bölcsőde'!G37</f>
        <v>0</v>
      </c>
      <c r="H37" s="131">
        <f>'8.bevételek ÖK'!H37+'9.bevételek Faluház'!H37+'10.bevételek Óvoda'!H37+'11.bevételek PMH'!H37+'12.bevételek bölcsőde'!H37</f>
        <v>0</v>
      </c>
      <c r="I37" s="131">
        <f>'8.bevételek ÖK'!I37+'9.bevételek Faluház'!I37+'10.bevételek Óvoda'!I37+'11.bevételek PMH'!I37+'12.bevételek bölcsőde'!I37</f>
        <v>0</v>
      </c>
      <c r="J37" s="131">
        <f>'8.bevételek ÖK'!J37+'9.bevételek Faluház'!J37+'10.bevételek Óvoda'!J37+'11.bevételek PMH'!J37+'12.bevételek bölcsőde'!J37</f>
        <v>0</v>
      </c>
      <c r="K37" s="131">
        <f>'8.bevételek ÖK'!K37+'9.bevételek Faluház'!K37+'10.bevételek Óvoda'!K37+'11.bevételek PMH'!K37+'12.bevételek bölcsőde'!K37</f>
        <v>0</v>
      </c>
      <c r="L37" s="131">
        <f>'8.bevételek ÖK'!L37+'9.bevételek Faluház'!L37+'10.bevételek Óvoda'!L37+'11.bevételek PMH'!L37+'12.bevételek bölcsőde'!L37</f>
        <v>7120</v>
      </c>
      <c r="M37" s="131">
        <f>'8.bevételek ÖK'!M37+'9.bevételek Faluház'!M37+'10.bevételek Óvoda'!M37+'11.bevételek PMH'!M37+'12.bevételek bölcsőde'!M37</f>
        <v>10191</v>
      </c>
      <c r="N37" s="131">
        <f>'8.bevételek ÖK'!N37+'9.bevételek Faluház'!N37+'10.bevételek Óvoda'!N37+'11.bevételek PMH'!N37+'12.bevételek bölcsőde'!N37</f>
        <v>6179</v>
      </c>
      <c r="O37" s="107"/>
    </row>
    <row r="38" spans="1:15" ht="15" customHeight="1">
      <c r="A38" s="39" t="s">
        <v>77</v>
      </c>
      <c r="B38" s="50" t="s">
        <v>537</v>
      </c>
      <c r="C38" s="131">
        <f>'8.bevételek ÖK'!C38+'9.bevételek Faluház'!C38+'10.bevételek Óvoda'!C38+'11.bevételek PMH'!C38+'12.bevételek bölcsőde'!C38</f>
        <v>155795</v>
      </c>
      <c r="D38" s="131">
        <f>'8.bevételek ÖK'!D38+'9.bevételek Faluház'!D38+'10.bevételek Óvoda'!D38+'11.bevételek PMH'!D38+'12.bevételek bölcsőde'!D38</f>
        <v>157773</v>
      </c>
      <c r="E38" s="131">
        <f>'8.bevételek ÖK'!E38+'9.bevételek Faluház'!E38+'10.bevételek Óvoda'!E38+'11.bevételek PMH'!E38+'12.bevételek bölcsőde'!E38</f>
        <v>144805</v>
      </c>
      <c r="F38" s="131">
        <f>'8.bevételek ÖK'!F38+'9.bevételek Faluház'!F38+'10.bevételek Óvoda'!F38+'11.bevételek PMH'!F38+'12.bevételek bölcsőde'!F38</f>
        <v>0</v>
      </c>
      <c r="G38" s="131">
        <f>'8.bevételek ÖK'!G38+'9.bevételek Faluház'!G38+'10.bevételek Óvoda'!G38+'11.bevételek PMH'!G38+'12.bevételek bölcsőde'!G38</f>
        <v>0</v>
      </c>
      <c r="H38" s="131">
        <f>'8.bevételek ÖK'!H38+'9.bevételek Faluház'!H38+'10.bevételek Óvoda'!H38+'11.bevételek PMH'!H38+'12.bevételek bölcsőde'!H38</f>
        <v>0</v>
      </c>
      <c r="I38" s="131">
        <f>'8.bevételek ÖK'!I38+'9.bevételek Faluház'!I38+'10.bevételek Óvoda'!I38+'11.bevételek PMH'!I38+'12.bevételek bölcsőde'!I38</f>
        <v>0</v>
      </c>
      <c r="J38" s="131">
        <f>'8.bevételek ÖK'!J38+'9.bevételek Faluház'!J38+'10.bevételek Óvoda'!J38+'11.bevételek PMH'!J38+'12.bevételek bölcsőde'!J38</f>
        <v>0</v>
      </c>
      <c r="K38" s="131">
        <f>'8.bevételek ÖK'!K38+'9.bevételek Faluház'!K38+'10.bevételek Óvoda'!K38+'11.bevételek PMH'!K38+'12.bevételek bölcsőde'!K38</f>
        <v>0</v>
      </c>
      <c r="L38" s="131">
        <f>'8.bevételek ÖK'!L38+'9.bevételek Faluház'!L38+'10.bevételek Óvoda'!L38+'11.bevételek PMH'!L38+'12.bevételek bölcsőde'!L38</f>
        <v>155795</v>
      </c>
      <c r="M38" s="131">
        <f>'8.bevételek ÖK'!M38+'9.bevételek Faluház'!M38+'10.bevételek Óvoda'!M38+'11.bevételek PMH'!M38+'12.bevételek bölcsőde'!M38</f>
        <v>157773</v>
      </c>
      <c r="N38" s="131">
        <f>'8.bevételek ÖK'!N38+'9.bevételek Faluház'!N38+'10.bevételek Óvoda'!N38+'11.bevételek PMH'!N38+'12.bevételek bölcsőde'!N38</f>
        <v>144805</v>
      </c>
      <c r="O38" s="107"/>
    </row>
    <row r="39" spans="1:15" ht="15" customHeight="1">
      <c r="A39" s="13" t="s">
        <v>538</v>
      </c>
      <c r="B39" s="6" t="s">
        <v>539</v>
      </c>
      <c r="C39" s="131">
        <f>'8.bevételek ÖK'!C39+'9.bevételek Faluház'!C39+'10.bevételek Óvoda'!C39+'11.bevételek PMH'!C39+'12.bevételek bölcsőde'!C39</f>
        <v>7692</v>
      </c>
      <c r="D39" s="131">
        <f>'8.bevételek ÖK'!D39+'9.bevételek Faluház'!D39+'10.bevételek Óvoda'!D39+'11.bevételek PMH'!D39+'12.bevételek bölcsőde'!D39</f>
        <v>7692</v>
      </c>
      <c r="E39" s="131">
        <f>'8.bevételek ÖK'!E39+'9.bevételek Faluház'!E39+'10.bevételek Óvoda'!E39+'11.bevételek PMH'!E39+'12.bevételek bölcsőde'!E39</f>
        <v>0</v>
      </c>
      <c r="F39" s="131">
        <f>'8.bevételek ÖK'!F39+'9.bevételek Faluház'!F39+'10.bevételek Óvoda'!F39+'11.bevételek PMH'!F39+'12.bevételek bölcsőde'!F39</f>
        <v>0</v>
      </c>
      <c r="G39" s="131">
        <f>'8.bevételek ÖK'!G39+'9.bevételek Faluház'!G39+'10.bevételek Óvoda'!G39+'11.bevételek PMH'!G39+'12.bevételek bölcsőde'!G39</f>
        <v>0</v>
      </c>
      <c r="H39" s="131">
        <f>'8.bevételek ÖK'!H39+'9.bevételek Faluház'!H39+'10.bevételek Óvoda'!H39+'11.bevételek PMH'!H39+'12.bevételek bölcsőde'!H39</f>
        <v>0</v>
      </c>
      <c r="I39" s="131">
        <f>'8.bevételek ÖK'!I39+'9.bevételek Faluház'!I39+'10.bevételek Óvoda'!I39+'11.bevételek PMH'!I39+'12.bevételek bölcsőde'!I39</f>
        <v>0</v>
      </c>
      <c r="J39" s="131">
        <f>'8.bevételek ÖK'!J39+'9.bevételek Faluház'!J39+'10.bevételek Óvoda'!J39+'11.bevételek PMH'!J39+'12.bevételek bölcsőde'!J39</f>
        <v>0</v>
      </c>
      <c r="K39" s="131">
        <f>'8.bevételek ÖK'!K39+'9.bevételek Faluház'!K39+'10.bevételek Óvoda'!K39+'11.bevételek PMH'!K39+'12.bevételek bölcsőde'!K39</f>
        <v>0</v>
      </c>
      <c r="L39" s="131">
        <f>'8.bevételek ÖK'!L39+'9.bevételek Faluház'!L39+'10.bevételek Óvoda'!L39+'11.bevételek PMH'!L39+'12.bevételek bölcsőde'!L39</f>
        <v>7692</v>
      </c>
      <c r="M39" s="131">
        <f>'8.bevételek ÖK'!M39+'9.bevételek Faluház'!M39+'10.bevételek Óvoda'!M39+'11.bevételek PMH'!M39+'12.bevételek bölcsőde'!M39</f>
        <v>7692</v>
      </c>
      <c r="N39" s="131">
        <f>'8.bevételek ÖK'!N39+'9.bevételek Faluház'!N39+'10.bevételek Óvoda'!N39+'11.bevételek PMH'!N39+'12.bevételek bölcsőde'!N39</f>
        <v>0</v>
      </c>
      <c r="O39" s="107"/>
    </row>
    <row r="40" spans="1:15" ht="15" customHeight="1">
      <c r="A40" s="13" t="s">
        <v>50</v>
      </c>
      <c r="B40" s="6" t="s">
        <v>540</v>
      </c>
      <c r="C40" s="131">
        <f>'8.bevételek ÖK'!C40+'9.bevételek Faluház'!C40+'10.bevételek Óvoda'!C40+'11.bevételek PMH'!C40+'12.bevételek bölcsőde'!C40</f>
        <v>25362</v>
      </c>
      <c r="D40" s="131">
        <f>'8.bevételek ÖK'!D40+'9.bevételek Faluház'!D40+'10.bevételek Óvoda'!D40+'11.bevételek PMH'!D40+'12.bevételek bölcsőde'!D40</f>
        <v>25386</v>
      </c>
      <c r="E40" s="131">
        <f>'8.bevételek ÖK'!E40+'9.bevételek Faluház'!E40+'10.bevételek Óvoda'!E40+'11.bevételek PMH'!E40+'12.bevételek bölcsőde'!E40</f>
        <v>23695</v>
      </c>
      <c r="F40" s="131">
        <f>'8.bevételek ÖK'!F40+'9.bevételek Faluház'!F40+'10.bevételek Óvoda'!F40+'11.bevételek PMH'!F40+'12.bevételek bölcsőde'!F40</f>
        <v>4480</v>
      </c>
      <c r="G40" s="131">
        <f>'8.bevételek ÖK'!G40+'9.bevételek Faluház'!G40+'10.bevételek Óvoda'!G40+'11.bevételek PMH'!G40+'12.bevételek bölcsőde'!G40</f>
        <v>4147</v>
      </c>
      <c r="H40" s="131">
        <f>'8.bevételek ÖK'!H40+'9.bevételek Faluház'!H40+'10.bevételek Óvoda'!H40+'11.bevételek PMH'!H40+'12.bevételek bölcsőde'!H40</f>
        <v>808.212</v>
      </c>
      <c r="I40" s="131">
        <f>'8.bevételek ÖK'!I40+'9.bevételek Faluház'!I40+'10.bevételek Óvoda'!I40+'11.bevételek PMH'!I40+'12.bevételek bölcsőde'!I40</f>
        <v>0</v>
      </c>
      <c r="J40" s="131">
        <f>'8.bevételek ÖK'!J40+'9.bevételek Faluház'!J40+'10.bevételek Óvoda'!J40+'11.bevételek PMH'!J40+'12.bevételek bölcsőde'!J40</f>
        <v>0</v>
      </c>
      <c r="K40" s="131">
        <f>'8.bevételek ÖK'!K40+'9.bevételek Faluház'!K40+'10.bevételek Óvoda'!K40+'11.bevételek PMH'!K40+'12.bevételek bölcsőde'!K40</f>
        <v>0</v>
      </c>
      <c r="L40" s="131">
        <f>'8.bevételek ÖK'!L40+'9.bevételek Faluház'!L40+'10.bevételek Óvoda'!L40+'11.bevételek PMH'!L40+'12.bevételek bölcsőde'!L40</f>
        <v>29842</v>
      </c>
      <c r="M40" s="131">
        <f>'8.bevételek ÖK'!M40+'9.bevételek Faluház'!M40+'10.bevételek Óvoda'!M40+'11.bevételek PMH'!M40+'12.bevételek bölcsőde'!M40</f>
        <v>29533</v>
      </c>
      <c r="N40" s="131">
        <f>'8.bevételek ÖK'!N40+'9.bevételek Faluház'!N40+'10.bevételek Óvoda'!N40+'11.bevételek PMH'!N40+'12.bevételek bölcsőde'!N40</f>
        <v>24503.212</v>
      </c>
      <c r="O40" s="107"/>
    </row>
    <row r="41" spans="1:15" ht="15" customHeight="1">
      <c r="A41" s="13" t="s">
        <v>51</v>
      </c>
      <c r="B41" s="6" t="s">
        <v>541</v>
      </c>
      <c r="C41" s="131">
        <f>'8.bevételek ÖK'!C41+'9.bevételek Faluház'!C41+'10.bevételek Óvoda'!C41+'11.bevételek PMH'!C41+'12.bevételek bölcsőde'!C41</f>
        <v>697</v>
      </c>
      <c r="D41" s="131">
        <f>'8.bevételek ÖK'!D41+'9.bevételek Faluház'!D41+'10.bevételek Óvoda'!D41+'11.bevételek PMH'!D41+'12.bevételek bölcsőde'!D41</f>
        <v>697</v>
      </c>
      <c r="E41" s="131">
        <f>'8.bevételek ÖK'!E41+'9.bevételek Faluház'!E41+'10.bevételek Óvoda'!E41+'11.bevételek PMH'!E41+'12.bevételek bölcsőde'!E41</f>
        <v>662</v>
      </c>
      <c r="F41" s="131">
        <f>'8.bevételek ÖK'!F41+'9.bevételek Faluház'!F41+'10.bevételek Óvoda'!F41+'11.bevételek PMH'!F41+'12.bevételek bölcsőde'!F41</f>
        <v>0</v>
      </c>
      <c r="G41" s="131">
        <f>'8.bevételek ÖK'!G41+'9.bevételek Faluház'!G41+'10.bevételek Óvoda'!G41+'11.bevételek PMH'!G41+'12.bevételek bölcsőde'!G41</f>
        <v>0</v>
      </c>
      <c r="H41" s="131">
        <f>'8.bevételek ÖK'!H41+'9.bevételek Faluház'!H41+'10.bevételek Óvoda'!H41+'11.bevételek PMH'!H41+'12.bevételek bölcsőde'!H41</f>
        <v>0</v>
      </c>
      <c r="I41" s="131">
        <f>'8.bevételek ÖK'!I41+'9.bevételek Faluház'!I41+'10.bevételek Óvoda'!I41+'11.bevételek PMH'!I41+'12.bevételek bölcsőde'!I41</f>
        <v>0</v>
      </c>
      <c r="J41" s="131">
        <f>'8.bevételek ÖK'!J41+'9.bevételek Faluház'!J41+'10.bevételek Óvoda'!J41+'11.bevételek PMH'!J41+'12.bevételek bölcsőde'!J41</f>
        <v>0</v>
      </c>
      <c r="K41" s="131">
        <f>'8.bevételek ÖK'!K41+'9.bevételek Faluház'!K41+'10.bevételek Óvoda'!K41+'11.bevételek PMH'!K41+'12.bevételek bölcsőde'!K41</f>
        <v>0</v>
      </c>
      <c r="L41" s="131">
        <f>'8.bevételek ÖK'!L41+'9.bevételek Faluház'!L41+'10.bevételek Óvoda'!L41+'11.bevételek PMH'!L41+'12.bevételek bölcsőde'!L41</f>
        <v>697</v>
      </c>
      <c r="M41" s="131">
        <f>'8.bevételek ÖK'!M41+'9.bevételek Faluház'!M41+'10.bevételek Óvoda'!M41+'11.bevételek PMH'!M41+'12.bevételek bölcsőde'!M41</f>
        <v>697</v>
      </c>
      <c r="N41" s="131">
        <f>'8.bevételek ÖK'!N41+'9.bevételek Faluház'!N41+'10.bevételek Óvoda'!N41+'11.bevételek PMH'!N41+'12.bevételek bölcsőde'!N41</f>
        <v>662</v>
      </c>
      <c r="O41" s="107"/>
    </row>
    <row r="42" spans="1:15" ht="15" customHeight="1">
      <c r="A42" s="13" t="s">
        <v>52</v>
      </c>
      <c r="B42" s="6" t="s">
        <v>542</v>
      </c>
      <c r="C42" s="131">
        <f>'8.bevételek ÖK'!C42+'9.bevételek Faluház'!C42+'10.bevételek Óvoda'!C42+'11.bevételek PMH'!C42+'12.bevételek bölcsőde'!C42</f>
        <v>0</v>
      </c>
      <c r="D42" s="131">
        <f>'8.bevételek ÖK'!D42+'9.bevételek Faluház'!D42+'10.bevételek Óvoda'!D42+'11.bevételek PMH'!D42+'12.bevételek bölcsőde'!D42</f>
        <v>0</v>
      </c>
      <c r="E42" s="131">
        <f>'8.bevételek ÖK'!E42+'9.bevételek Faluház'!E42+'10.bevételek Óvoda'!E42+'11.bevételek PMH'!E42+'12.bevételek bölcsőde'!E42</f>
        <v>0</v>
      </c>
      <c r="F42" s="131">
        <f>'8.bevételek ÖK'!F42+'9.bevételek Faluház'!F42+'10.bevételek Óvoda'!F42+'11.bevételek PMH'!F42+'12.bevételek bölcsőde'!F42</f>
        <v>0</v>
      </c>
      <c r="G42" s="131">
        <f>'8.bevételek ÖK'!G42+'9.bevételek Faluház'!G42+'10.bevételek Óvoda'!G42+'11.bevételek PMH'!G42+'12.bevételek bölcsőde'!G42</f>
        <v>0</v>
      </c>
      <c r="H42" s="131">
        <f>'8.bevételek ÖK'!H42+'9.bevételek Faluház'!H42+'10.bevételek Óvoda'!H42+'11.bevételek PMH'!H42+'12.bevételek bölcsőde'!H42</f>
        <v>0</v>
      </c>
      <c r="I42" s="131">
        <f>'8.bevételek ÖK'!I42+'9.bevételek Faluház'!I42+'10.bevételek Óvoda'!I42+'11.bevételek PMH'!I42+'12.bevételek bölcsőde'!I42</f>
        <v>0</v>
      </c>
      <c r="J42" s="131">
        <f>'8.bevételek ÖK'!J42+'9.bevételek Faluház'!J42+'10.bevételek Óvoda'!J42+'11.bevételek PMH'!J42+'12.bevételek bölcsőde'!J42</f>
        <v>0</v>
      </c>
      <c r="K42" s="131">
        <f>'8.bevételek ÖK'!K42+'9.bevételek Faluház'!K42+'10.bevételek Óvoda'!K42+'11.bevételek PMH'!K42+'12.bevételek bölcsőde'!K42</f>
        <v>0</v>
      </c>
      <c r="L42" s="131">
        <f>'8.bevételek ÖK'!L42+'9.bevételek Faluház'!L42+'10.bevételek Óvoda'!L42+'11.bevételek PMH'!L42+'12.bevételek bölcsőde'!L42</f>
        <v>0</v>
      </c>
      <c r="M42" s="131">
        <f>'8.bevételek ÖK'!M42+'9.bevételek Faluház'!M42+'10.bevételek Óvoda'!M42+'11.bevételek PMH'!M42+'12.bevételek bölcsőde'!M42</f>
        <v>0</v>
      </c>
      <c r="N42" s="131">
        <f>'8.bevételek ÖK'!N42+'9.bevételek Faluház'!N42+'10.bevételek Óvoda'!N42+'11.bevételek PMH'!N42+'12.bevételek bölcsőde'!N42</f>
        <v>0</v>
      </c>
      <c r="O42" s="107"/>
    </row>
    <row r="43" spans="1:15" ht="15" customHeight="1">
      <c r="A43" s="13" t="s">
        <v>543</v>
      </c>
      <c r="B43" s="6" t="s">
        <v>544</v>
      </c>
      <c r="C43" s="131">
        <f>'8.bevételek ÖK'!C43+'9.bevételek Faluház'!C43+'10.bevételek Óvoda'!C43+'11.bevételek PMH'!C43+'12.bevételek bölcsőde'!C43</f>
        <v>0</v>
      </c>
      <c r="D43" s="131">
        <f>'8.bevételek ÖK'!D43+'9.bevételek Faluház'!D43+'10.bevételek Óvoda'!D43+'11.bevételek PMH'!D43+'12.bevételek bölcsőde'!D43</f>
        <v>0</v>
      </c>
      <c r="E43" s="131">
        <f>'8.bevételek ÖK'!E43+'9.bevételek Faluház'!E43+'10.bevételek Óvoda'!E43+'11.bevételek PMH'!E43+'12.bevételek bölcsőde'!E43</f>
        <v>0</v>
      </c>
      <c r="F43" s="131">
        <f>'8.bevételek ÖK'!F43+'9.bevételek Faluház'!F43+'10.bevételek Óvoda'!F43+'11.bevételek PMH'!F43+'12.bevételek bölcsőde'!F43</f>
        <v>0</v>
      </c>
      <c r="G43" s="131">
        <f>'8.bevételek ÖK'!G43+'9.bevételek Faluház'!G43+'10.bevételek Óvoda'!G43+'11.bevételek PMH'!G43+'12.bevételek bölcsőde'!G43</f>
        <v>0</v>
      </c>
      <c r="H43" s="131">
        <f>'8.bevételek ÖK'!H43+'9.bevételek Faluház'!H43+'10.bevételek Óvoda'!H43+'11.bevételek PMH'!H43+'12.bevételek bölcsőde'!H43</f>
        <v>0</v>
      </c>
      <c r="I43" s="131">
        <f>'8.bevételek ÖK'!I43+'9.bevételek Faluház'!I43+'10.bevételek Óvoda'!I43+'11.bevételek PMH'!I43+'12.bevételek bölcsőde'!I43</f>
        <v>0</v>
      </c>
      <c r="J43" s="131">
        <f>'8.bevételek ÖK'!J43+'9.bevételek Faluház'!J43+'10.bevételek Óvoda'!J43+'11.bevételek PMH'!J43+'12.bevételek bölcsőde'!J43</f>
        <v>0</v>
      </c>
      <c r="K43" s="131">
        <f>'8.bevételek ÖK'!K43+'9.bevételek Faluház'!K43+'10.bevételek Óvoda'!K43+'11.bevételek PMH'!K43+'12.bevételek bölcsőde'!K43</f>
        <v>0</v>
      </c>
      <c r="L43" s="131">
        <f>'8.bevételek ÖK'!L43+'9.bevételek Faluház'!L43+'10.bevételek Óvoda'!L43+'11.bevételek PMH'!L43+'12.bevételek bölcsőde'!L43</f>
        <v>0</v>
      </c>
      <c r="M43" s="131">
        <f>'8.bevételek ÖK'!M43+'9.bevételek Faluház'!M43+'10.bevételek Óvoda'!M43+'11.bevételek PMH'!M43+'12.bevételek bölcsőde'!M43</f>
        <v>0</v>
      </c>
      <c r="N43" s="131">
        <f>'8.bevételek ÖK'!N43+'9.bevételek Faluház'!N43+'10.bevételek Óvoda'!N43+'11.bevételek PMH'!N43+'12.bevételek bölcsőde'!N43</f>
        <v>0</v>
      </c>
      <c r="O43" s="107"/>
    </row>
    <row r="44" spans="1:15" ht="15" customHeight="1">
      <c r="A44" s="13" t="s">
        <v>545</v>
      </c>
      <c r="B44" s="6" t="s">
        <v>546</v>
      </c>
      <c r="C44" s="131">
        <f>'8.bevételek ÖK'!C44+'9.bevételek Faluház'!C44+'10.bevételek Óvoda'!C44+'11.bevételek PMH'!C44+'12.bevételek bölcsőde'!C44</f>
        <v>6791</v>
      </c>
      <c r="D44" s="131">
        <f>'8.bevételek ÖK'!D44+'9.bevételek Faluház'!D44+'10.bevételek Óvoda'!D44+'11.bevételek PMH'!D44+'12.bevételek bölcsőde'!D44</f>
        <v>7580</v>
      </c>
      <c r="E44" s="131">
        <f>'8.bevételek ÖK'!E44+'9.bevételek Faluház'!E44+'10.bevételek Óvoda'!E44+'11.bevételek PMH'!E44+'12.bevételek bölcsőde'!E44</f>
        <v>6561</v>
      </c>
      <c r="F44" s="131">
        <f>'8.bevételek ÖK'!F44+'9.bevételek Faluház'!F44+'10.bevételek Óvoda'!F44+'11.bevételek PMH'!F44+'12.bevételek bölcsőde'!F44</f>
        <v>789</v>
      </c>
      <c r="G44" s="131">
        <f>'8.bevételek ÖK'!G44+'9.bevételek Faluház'!G44+'10.bevételek Óvoda'!G44+'11.bevételek PMH'!G44+'12.bevételek bölcsőde'!G44</f>
        <v>0</v>
      </c>
      <c r="H44" s="131">
        <f>'8.bevételek ÖK'!H44+'9.bevételek Faluház'!H44+'10.bevételek Óvoda'!H44+'11.bevételek PMH'!H44+'12.bevételek bölcsőde'!H44</f>
        <v>91</v>
      </c>
      <c r="I44" s="131">
        <f>'8.bevételek ÖK'!I44+'9.bevételek Faluház'!I44+'10.bevételek Óvoda'!I44+'11.bevételek PMH'!I44+'12.bevételek bölcsőde'!I44</f>
        <v>0</v>
      </c>
      <c r="J44" s="131">
        <f>'8.bevételek ÖK'!J44+'9.bevételek Faluház'!J44+'10.bevételek Óvoda'!J44+'11.bevételek PMH'!J44+'12.bevételek bölcsőde'!J44</f>
        <v>0</v>
      </c>
      <c r="K44" s="131">
        <f>'8.bevételek ÖK'!K44+'9.bevételek Faluház'!K44+'10.bevételek Óvoda'!K44+'11.bevételek PMH'!K44+'12.bevételek bölcsőde'!K44</f>
        <v>0</v>
      </c>
      <c r="L44" s="131">
        <f>'8.bevételek ÖK'!L44+'9.bevételek Faluház'!L44+'10.bevételek Óvoda'!L44+'11.bevételek PMH'!L44+'12.bevételek bölcsőde'!L44</f>
        <v>7580</v>
      </c>
      <c r="M44" s="131">
        <f>'8.bevételek ÖK'!M44+'9.bevételek Faluház'!M44+'10.bevételek Óvoda'!M44+'11.bevételek PMH'!M44+'12.bevételek bölcsőde'!M44</f>
        <v>7580</v>
      </c>
      <c r="N44" s="131">
        <f>'8.bevételek ÖK'!N44+'9.bevételek Faluház'!N44+'10.bevételek Óvoda'!N44+'11.bevételek PMH'!N44+'12.bevételek bölcsőde'!N44</f>
        <v>6652</v>
      </c>
      <c r="O44" s="107"/>
    </row>
    <row r="45" spans="1:15" ht="15" customHeight="1">
      <c r="A45" s="13" t="s">
        <v>547</v>
      </c>
      <c r="B45" s="6" t="s">
        <v>548</v>
      </c>
      <c r="C45" s="131">
        <f>'8.bevételek ÖK'!C45+'9.bevételek Faluház'!C45+'10.bevételek Óvoda'!C45+'11.bevételek PMH'!C45+'12.bevételek bölcsőde'!C45</f>
        <v>0</v>
      </c>
      <c r="D45" s="131">
        <f>'8.bevételek ÖK'!D45+'9.bevételek Faluház'!D45+'10.bevételek Óvoda'!D45+'11.bevételek PMH'!D45+'12.bevételek bölcsőde'!D45</f>
        <v>0</v>
      </c>
      <c r="E45" s="131">
        <f>'8.bevételek ÖK'!E45+'9.bevételek Faluház'!E45+'10.bevételek Óvoda'!E45+'11.bevételek PMH'!E45+'12.bevételek bölcsőde'!E45</f>
        <v>0</v>
      </c>
      <c r="F45" s="131">
        <f>'8.bevételek ÖK'!F45+'9.bevételek Faluház'!F45+'10.bevételek Óvoda'!F45+'11.bevételek PMH'!F45+'12.bevételek bölcsőde'!F45</f>
        <v>0</v>
      </c>
      <c r="G45" s="131">
        <f>'8.bevételek ÖK'!G45+'9.bevételek Faluház'!G45+'10.bevételek Óvoda'!G45+'11.bevételek PMH'!G45+'12.bevételek bölcsőde'!G45</f>
        <v>0</v>
      </c>
      <c r="H45" s="131">
        <f>'8.bevételek ÖK'!H45+'9.bevételek Faluház'!H45+'10.bevételek Óvoda'!H45+'11.bevételek PMH'!H45+'12.bevételek bölcsőde'!H45</f>
        <v>0</v>
      </c>
      <c r="I45" s="131">
        <f>'8.bevételek ÖK'!I45+'9.bevételek Faluház'!I45+'10.bevételek Óvoda'!I45+'11.bevételek PMH'!I45+'12.bevételek bölcsőde'!I45</f>
        <v>0</v>
      </c>
      <c r="J45" s="131">
        <f>'8.bevételek ÖK'!J45+'9.bevételek Faluház'!J45+'10.bevételek Óvoda'!J45+'11.bevételek PMH'!J45+'12.bevételek bölcsőde'!J45</f>
        <v>0</v>
      </c>
      <c r="K45" s="131">
        <f>'8.bevételek ÖK'!K45+'9.bevételek Faluház'!K45+'10.bevételek Óvoda'!K45+'11.bevételek PMH'!K45+'12.bevételek bölcsőde'!K45</f>
        <v>0</v>
      </c>
      <c r="L45" s="131">
        <f>'8.bevételek ÖK'!L45+'9.bevételek Faluház'!L45+'10.bevételek Óvoda'!L45+'11.bevételek PMH'!L45+'12.bevételek bölcsőde'!L45</f>
        <v>0</v>
      </c>
      <c r="M45" s="131">
        <f>'8.bevételek ÖK'!M45+'9.bevételek Faluház'!M45+'10.bevételek Óvoda'!M45+'11.bevételek PMH'!M45+'12.bevételek bölcsőde'!M45</f>
        <v>0</v>
      </c>
      <c r="N45" s="131">
        <f>'8.bevételek ÖK'!N45+'9.bevételek Faluház'!N45+'10.bevételek Óvoda'!N45+'11.bevételek PMH'!N45+'12.bevételek bölcsőde'!N45</f>
        <v>0</v>
      </c>
      <c r="O45" s="107"/>
    </row>
    <row r="46" spans="1:15" ht="15" customHeight="1">
      <c r="A46" s="13" t="s">
        <v>53</v>
      </c>
      <c r="B46" s="6" t="s">
        <v>549</v>
      </c>
      <c r="C46" s="131">
        <f>'8.bevételek ÖK'!C46+'9.bevételek Faluház'!C46+'10.bevételek Óvoda'!C46+'11.bevételek PMH'!C46+'12.bevételek bölcsőde'!C46</f>
        <v>0</v>
      </c>
      <c r="D46" s="131">
        <f>'8.bevételek ÖK'!D46+'9.bevételek Faluház'!D46+'10.bevételek Óvoda'!D46+'11.bevételek PMH'!D46+'12.bevételek bölcsőde'!D46</f>
        <v>0</v>
      </c>
      <c r="E46" s="131">
        <f>'8.bevételek ÖK'!E46+'9.bevételek Faluház'!E46+'10.bevételek Óvoda'!E46+'11.bevételek PMH'!E46+'12.bevételek bölcsőde'!E46</f>
        <v>3</v>
      </c>
      <c r="F46" s="131">
        <f>'8.bevételek ÖK'!F46+'9.bevételek Faluház'!F46+'10.bevételek Óvoda'!F46+'11.bevételek PMH'!F46+'12.bevételek bölcsőde'!F46</f>
        <v>0</v>
      </c>
      <c r="G46" s="131">
        <f>'8.bevételek ÖK'!G46+'9.bevételek Faluház'!G46+'10.bevételek Óvoda'!G46+'11.bevételek PMH'!G46+'12.bevételek bölcsőde'!G46</f>
        <v>0</v>
      </c>
      <c r="H46" s="131">
        <f>'8.bevételek ÖK'!H46+'9.bevételek Faluház'!H46+'10.bevételek Óvoda'!H46+'11.bevételek PMH'!H46+'12.bevételek bölcsőde'!H46</f>
        <v>5</v>
      </c>
      <c r="I46" s="131">
        <f>'8.bevételek ÖK'!I46+'9.bevételek Faluház'!I46+'10.bevételek Óvoda'!I46+'11.bevételek PMH'!I46+'12.bevételek bölcsőde'!I46</f>
        <v>0</v>
      </c>
      <c r="J46" s="131">
        <f>'8.bevételek ÖK'!J46+'9.bevételek Faluház'!J46+'10.bevételek Óvoda'!J46+'11.bevételek PMH'!J46+'12.bevételek bölcsőde'!J46</f>
        <v>0</v>
      </c>
      <c r="K46" s="131">
        <f>'8.bevételek ÖK'!K46+'9.bevételek Faluház'!K46+'10.bevételek Óvoda'!K46+'11.bevételek PMH'!K46+'12.bevételek bölcsőde'!K46</f>
        <v>0</v>
      </c>
      <c r="L46" s="131">
        <f>'8.bevételek ÖK'!L46+'9.bevételek Faluház'!L46+'10.bevételek Óvoda'!L46+'11.bevételek PMH'!L46+'12.bevételek bölcsőde'!L46</f>
        <v>0</v>
      </c>
      <c r="M46" s="131">
        <f>'8.bevételek ÖK'!M46+'9.bevételek Faluház'!M46+'10.bevételek Óvoda'!M46+'11.bevételek PMH'!M46+'12.bevételek bölcsőde'!M46</f>
        <v>0</v>
      </c>
      <c r="N46" s="131">
        <f>'8.bevételek ÖK'!N46+'9.bevételek Faluház'!N46+'10.bevételek Óvoda'!N46+'11.bevételek PMH'!N46+'12.bevételek bölcsőde'!N46</f>
        <v>8</v>
      </c>
      <c r="O46" s="107"/>
    </row>
    <row r="47" spans="1:15" ht="15" customHeight="1">
      <c r="A47" s="13" t="s">
        <v>54</v>
      </c>
      <c r="B47" s="6" t="s">
        <v>550</v>
      </c>
      <c r="C47" s="131">
        <f>'8.bevételek ÖK'!C47+'9.bevételek Faluház'!C47+'10.bevételek Óvoda'!C47+'11.bevételek PMH'!C47+'12.bevételek bölcsőde'!C47</f>
        <v>0</v>
      </c>
      <c r="D47" s="131">
        <f>'8.bevételek ÖK'!D47+'9.bevételek Faluház'!D47+'10.bevételek Óvoda'!D47+'11.bevételek PMH'!D47+'12.bevételek bölcsőde'!D47</f>
        <v>0</v>
      </c>
      <c r="E47" s="131">
        <f>'8.bevételek ÖK'!E47+'9.bevételek Faluház'!E47+'10.bevételek Óvoda'!E47+'11.bevételek PMH'!E47+'12.bevételek bölcsőde'!E47</f>
        <v>0</v>
      </c>
      <c r="F47" s="131">
        <f>'8.bevételek ÖK'!F47+'9.bevételek Faluház'!F47+'10.bevételek Óvoda'!F47+'11.bevételek PMH'!F47+'12.bevételek bölcsőde'!F47</f>
        <v>0</v>
      </c>
      <c r="G47" s="131">
        <f>'8.bevételek ÖK'!G47+'9.bevételek Faluház'!G47+'10.bevételek Óvoda'!G47+'11.bevételek PMH'!G47+'12.bevételek bölcsőde'!G47</f>
        <v>0</v>
      </c>
      <c r="H47" s="131">
        <f>'8.bevételek ÖK'!H47+'9.bevételek Faluház'!H47+'10.bevételek Óvoda'!H47+'11.bevételek PMH'!H47+'12.bevételek bölcsőde'!H47</f>
        <v>0</v>
      </c>
      <c r="I47" s="131">
        <f>'8.bevételek ÖK'!I47+'9.bevételek Faluház'!I47+'10.bevételek Óvoda'!I47+'11.bevételek PMH'!I47+'12.bevételek bölcsőde'!I47</f>
        <v>0</v>
      </c>
      <c r="J47" s="131">
        <f>'8.bevételek ÖK'!J47+'9.bevételek Faluház'!J47+'10.bevételek Óvoda'!J47+'11.bevételek PMH'!J47+'12.bevételek bölcsőde'!J47</f>
        <v>0</v>
      </c>
      <c r="K47" s="131">
        <f>'8.bevételek ÖK'!K47+'9.bevételek Faluház'!K47+'10.bevételek Óvoda'!K47+'11.bevételek PMH'!K47+'12.bevételek bölcsőde'!K47</f>
        <v>0</v>
      </c>
      <c r="L47" s="131">
        <f>'8.bevételek ÖK'!L47+'9.bevételek Faluház'!L47+'10.bevételek Óvoda'!L47+'11.bevételek PMH'!L47+'12.bevételek bölcsőde'!L47</f>
        <v>0</v>
      </c>
      <c r="M47" s="131">
        <f>'8.bevételek ÖK'!M47+'9.bevételek Faluház'!M47+'10.bevételek Óvoda'!M47+'11.bevételek PMH'!M47+'12.bevételek bölcsőde'!M47</f>
        <v>0</v>
      </c>
      <c r="N47" s="131">
        <f>'8.bevételek ÖK'!N47+'9.bevételek Faluház'!N47+'10.bevételek Óvoda'!N47+'11.bevételek PMH'!N47+'12.bevételek bölcsőde'!N47</f>
        <v>0</v>
      </c>
      <c r="O47" s="107"/>
    </row>
    <row r="48" spans="1:15" ht="15" customHeight="1">
      <c r="A48" s="13" t="s">
        <v>55</v>
      </c>
      <c r="B48" s="6" t="s">
        <v>551</v>
      </c>
      <c r="C48" s="131">
        <f>'8.bevételek ÖK'!C48+'9.bevételek Faluház'!C48+'10.bevételek Óvoda'!C48+'11.bevételek PMH'!C48+'12.bevételek bölcsőde'!C48</f>
        <v>0</v>
      </c>
      <c r="D48" s="131">
        <f>'8.bevételek ÖK'!D48+'9.bevételek Faluház'!D48+'10.bevételek Óvoda'!D48+'11.bevételek PMH'!D48+'12.bevételek bölcsőde'!D48</f>
        <v>0</v>
      </c>
      <c r="E48" s="131">
        <f>'8.bevételek ÖK'!E48+'9.bevételek Faluház'!E48+'10.bevételek Óvoda'!E48+'11.bevételek PMH'!E48+'12.bevételek bölcsőde'!E48</f>
        <v>20</v>
      </c>
      <c r="F48" s="131">
        <f>'8.bevételek ÖK'!F48+'9.bevételek Faluház'!F48+'10.bevételek Óvoda'!F48+'11.bevételek PMH'!F48+'12.bevételek bölcsőde'!F48</f>
        <v>0</v>
      </c>
      <c r="G48" s="131">
        <f>'8.bevételek ÖK'!G48+'9.bevételek Faluház'!G48+'10.bevételek Óvoda'!G48+'11.bevételek PMH'!G48+'12.bevételek bölcsőde'!G48</f>
        <v>0</v>
      </c>
      <c r="H48" s="131">
        <f>'8.bevételek ÖK'!H48+'9.bevételek Faluház'!H48+'10.bevételek Óvoda'!H48+'11.bevételek PMH'!H48+'12.bevételek bölcsőde'!H48</f>
        <v>0</v>
      </c>
      <c r="I48" s="131">
        <f>'8.bevételek ÖK'!I48+'9.bevételek Faluház'!I48+'10.bevételek Óvoda'!I48+'11.bevételek PMH'!I48+'12.bevételek bölcsőde'!I48</f>
        <v>0</v>
      </c>
      <c r="J48" s="131">
        <f>'8.bevételek ÖK'!J48+'9.bevételek Faluház'!J48+'10.bevételek Óvoda'!J48+'11.bevételek PMH'!J48+'12.bevételek bölcsőde'!J48</f>
        <v>0</v>
      </c>
      <c r="K48" s="131">
        <f>'8.bevételek ÖK'!K48+'9.bevételek Faluház'!K48+'10.bevételek Óvoda'!K48+'11.bevételek PMH'!K48+'12.bevételek bölcsőde'!K48</f>
        <v>0</v>
      </c>
      <c r="L48" s="131">
        <f>'8.bevételek ÖK'!L48+'9.bevételek Faluház'!L48+'10.bevételek Óvoda'!L48+'11.bevételek PMH'!L48+'12.bevételek bölcsőde'!L48</f>
        <v>0</v>
      </c>
      <c r="M48" s="131">
        <f>'8.bevételek ÖK'!M48+'9.bevételek Faluház'!M48+'10.bevételek Óvoda'!M48+'11.bevételek PMH'!M48+'12.bevételek bölcsőde'!M48</f>
        <v>0</v>
      </c>
      <c r="N48" s="131">
        <f>'8.bevételek ÖK'!N48+'9.bevételek Faluház'!N48+'10.bevételek Óvoda'!N48+'11.bevételek PMH'!N48+'12.bevételek bölcsőde'!N48</f>
        <v>20</v>
      </c>
      <c r="O48" s="107"/>
    </row>
    <row r="49" spans="1:15" ht="15" customHeight="1">
      <c r="A49" s="49" t="s">
        <v>78</v>
      </c>
      <c r="B49" s="50" t="s">
        <v>552</v>
      </c>
      <c r="C49" s="131">
        <f>'8.bevételek ÖK'!C49+'9.bevételek Faluház'!C49+'10.bevételek Óvoda'!C49+'11.bevételek PMH'!C49+'12.bevételek bölcsőde'!C49</f>
        <v>40542</v>
      </c>
      <c r="D49" s="131">
        <f>'8.bevételek ÖK'!D49+'9.bevételek Faluház'!D49+'10.bevételek Óvoda'!D49+'11.bevételek PMH'!D49+'12.bevételek bölcsőde'!D49</f>
        <v>41355</v>
      </c>
      <c r="E49" s="131">
        <f>'8.bevételek ÖK'!E49+'9.bevételek Faluház'!E49+'10.bevételek Óvoda'!E49+'11.bevételek PMH'!E49+'12.bevételek bölcsőde'!E49</f>
        <v>30941</v>
      </c>
      <c r="F49" s="131">
        <f>'8.bevételek ÖK'!F49+'9.bevételek Faluház'!F49+'10.bevételek Óvoda'!F49+'11.bevételek PMH'!F49+'12.bevételek bölcsőde'!F49</f>
        <v>5269</v>
      </c>
      <c r="G49" s="131">
        <f>'8.bevételek ÖK'!G49+'9.bevételek Faluház'!G49+'10.bevételek Óvoda'!G49+'11.bevételek PMH'!G49+'12.bevételek bölcsőde'!G49</f>
        <v>4147</v>
      </c>
      <c r="H49" s="131">
        <f>'8.bevételek ÖK'!H49+'9.bevételek Faluház'!H49+'10.bevételek Óvoda'!H49+'11.bevételek PMH'!H49+'12.bevételek bölcsőde'!H49</f>
        <v>904.212</v>
      </c>
      <c r="I49" s="131">
        <f>'8.bevételek ÖK'!I49+'9.bevételek Faluház'!I49+'10.bevételek Óvoda'!I49+'11.bevételek PMH'!I49+'12.bevételek bölcsőde'!I49</f>
        <v>0</v>
      </c>
      <c r="J49" s="131">
        <f>'8.bevételek ÖK'!J49+'9.bevételek Faluház'!J49+'10.bevételek Óvoda'!J49+'11.bevételek PMH'!J49+'12.bevételek bölcsőde'!J49</f>
        <v>0</v>
      </c>
      <c r="K49" s="131">
        <f>'8.bevételek ÖK'!K49+'9.bevételek Faluház'!K49+'10.bevételek Óvoda'!K49+'11.bevételek PMH'!K49+'12.bevételek bölcsőde'!K49</f>
        <v>0</v>
      </c>
      <c r="L49" s="131">
        <f>'8.bevételek ÖK'!L49+'9.bevételek Faluház'!L49+'10.bevételek Óvoda'!L49+'11.bevételek PMH'!L49+'12.bevételek bölcsőde'!L49</f>
        <v>45811</v>
      </c>
      <c r="M49" s="131">
        <f>'8.bevételek ÖK'!M49+'9.bevételek Faluház'!M49+'10.bevételek Óvoda'!M49+'11.bevételek PMH'!M49+'12.bevételek bölcsőde'!M49</f>
        <v>45502</v>
      </c>
      <c r="N49" s="131">
        <f>'8.bevételek ÖK'!N49+'9.bevételek Faluház'!N49+'10.bevételek Óvoda'!N49+'11.bevételek PMH'!N49+'12.bevételek bölcsőde'!N49</f>
        <v>31845.212</v>
      </c>
      <c r="O49" s="107"/>
    </row>
    <row r="50" spans="1:15" ht="15" customHeight="1">
      <c r="A50" s="13" t="s">
        <v>56</v>
      </c>
      <c r="B50" s="6" t="s">
        <v>553</v>
      </c>
      <c r="C50" s="131">
        <f>'8.bevételek ÖK'!C50+'9.bevételek Faluház'!C50+'10.bevételek Óvoda'!C50+'11.bevételek PMH'!C50+'12.bevételek bölcsőde'!C50</f>
        <v>0</v>
      </c>
      <c r="D50" s="131">
        <f>'8.bevételek ÖK'!D50+'9.bevételek Faluház'!D50+'10.bevételek Óvoda'!D50+'11.bevételek PMH'!D50+'12.bevételek bölcsőde'!D50</f>
        <v>0</v>
      </c>
      <c r="E50" s="131">
        <f>'8.bevételek ÖK'!E50+'9.bevételek Faluház'!E50+'10.bevételek Óvoda'!E50+'11.bevételek PMH'!E50+'12.bevételek bölcsőde'!E50</f>
        <v>0</v>
      </c>
      <c r="F50" s="131">
        <f>'8.bevételek ÖK'!F50+'9.bevételek Faluház'!F50+'10.bevételek Óvoda'!F50+'11.bevételek PMH'!F50+'12.bevételek bölcsőde'!F50</f>
        <v>0</v>
      </c>
      <c r="G50" s="131">
        <f>'8.bevételek ÖK'!G50+'9.bevételek Faluház'!G50+'10.bevételek Óvoda'!G50+'11.bevételek PMH'!G50+'12.bevételek bölcsőde'!G50</f>
        <v>0</v>
      </c>
      <c r="H50" s="131">
        <f>'8.bevételek ÖK'!H50+'9.bevételek Faluház'!H50+'10.bevételek Óvoda'!H50+'11.bevételek PMH'!H50+'12.bevételek bölcsőde'!H50</f>
        <v>0</v>
      </c>
      <c r="I50" s="131">
        <f>'8.bevételek ÖK'!I50+'9.bevételek Faluház'!I50+'10.bevételek Óvoda'!I50+'11.bevételek PMH'!I50+'12.bevételek bölcsőde'!I50</f>
        <v>0</v>
      </c>
      <c r="J50" s="131">
        <f>'8.bevételek ÖK'!J50+'9.bevételek Faluház'!J50+'10.bevételek Óvoda'!J50+'11.bevételek PMH'!J50+'12.bevételek bölcsőde'!J50</f>
        <v>0</v>
      </c>
      <c r="K50" s="131">
        <f>'8.bevételek ÖK'!K50+'9.bevételek Faluház'!K50+'10.bevételek Óvoda'!K50+'11.bevételek PMH'!K50+'12.bevételek bölcsőde'!K50</f>
        <v>0</v>
      </c>
      <c r="L50" s="131">
        <f>'8.bevételek ÖK'!L50+'9.bevételek Faluház'!L50+'10.bevételek Óvoda'!L50+'11.bevételek PMH'!L50+'12.bevételek bölcsőde'!L50</f>
        <v>0</v>
      </c>
      <c r="M50" s="131">
        <f>'8.bevételek ÖK'!M50+'9.bevételek Faluház'!M50+'10.bevételek Óvoda'!M50+'11.bevételek PMH'!M50+'12.bevételek bölcsőde'!M50</f>
        <v>0</v>
      </c>
      <c r="N50" s="131">
        <f>'8.bevételek ÖK'!N50+'9.bevételek Faluház'!N50+'10.bevételek Óvoda'!N50+'11.bevételek PMH'!N50+'12.bevételek bölcsőde'!N50</f>
        <v>0</v>
      </c>
      <c r="O50" s="107"/>
    </row>
    <row r="51" spans="1:15" ht="15" customHeight="1">
      <c r="A51" s="13" t="s">
        <v>57</v>
      </c>
      <c r="B51" s="6" t="s">
        <v>554</v>
      </c>
      <c r="C51" s="131">
        <f>'8.bevételek ÖK'!C51+'9.bevételek Faluház'!C51+'10.bevételek Óvoda'!C51+'11.bevételek PMH'!C51+'12.bevételek bölcsőde'!C51</f>
        <v>0</v>
      </c>
      <c r="D51" s="131">
        <f>'8.bevételek ÖK'!D51+'9.bevételek Faluház'!D51+'10.bevételek Óvoda'!D51+'11.bevételek PMH'!D51+'12.bevételek bölcsőde'!D51</f>
        <v>0</v>
      </c>
      <c r="E51" s="131">
        <f>'8.bevételek ÖK'!E51+'9.bevételek Faluház'!E51+'10.bevételek Óvoda'!E51+'11.bevételek PMH'!E51+'12.bevételek bölcsőde'!E51</f>
        <v>0</v>
      </c>
      <c r="F51" s="131">
        <f>'8.bevételek ÖK'!F51+'9.bevételek Faluház'!F51+'10.bevételek Óvoda'!F51+'11.bevételek PMH'!F51+'12.bevételek bölcsőde'!F51</f>
        <v>0</v>
      </c>
      <c r="G51" s="131">
        <f>'8.bevételek ÖK'!G51+'9.bevételek Faluház'!G51+'10.bevételek Óvoda'!G51+'11.bevételek PMH'!G51+'12.bevételek bölcsőde'!G51</f>
        <v>0</v>
      </c>
      <c r="H51" s="131">
        <f>'8.bevételek ÖK'!H51+'9.bevételek Faluház'!H51+'10.bevételek Óvoda'!H51+'11.bevételek PMH'!H51+'12.bevételek bölcsőde'!H51</f>
        <v>0</v>
      </c>
      <c r="I51" s="131">
        <f>'8.bevételek ÖK'!I51+'9.bevételek Faluház'!I51+'10.bevételek Óvoda'!I51+'11.bevételek PMH'!I51+'12.bevételek bölcsőde'!I51</f>
        <v>0</v>
      </c>
      <c r="J51" s="131">
        <f>'8.bevételek ÖK'!J51+'9.bevételek Faluház'!J51+'10.bevételek Óvoda'!J51+'11.bevételek PMH'!J51+'12.bevételek bölcsőde'!J51</f>
        <v>0</v>
      </c>
      <c r="K51" s="131">
        <f>'8.bevételek ÖK'!K51+'9.bevételek Faluház'!K51+'10.bevételek Óvoda'!K51+'11.bevételek PMH'!K51+'12.bevételek bölcsőde'!K51</f>
        <v>0</v>
      </c>
      <c r="L51" s="131">
        <f>'8.bevételek ÖK'!L51+'9.bevételek Faluház'!L51+'10.bevételek Óvoda'!L51+'11.bevételek PMH'!L51+'12.bevételek bölcsőde'!L51</f>
        <v>0</v>
      </c>
      <c r="M51" s="131">
        <f>'8.bevételek ÖK'!M51+'9.bevételek Faluház'!M51+'10.bevételek Óvoda'!M51+'11.bevételek PMH'!M51+'12.bevételek bölcsőde'!M51</f>
        <v>0</v>
      </c>
      <c r="N51" s="131">
        <f>'8.bevételek ÖK'!N51+'9.bevételek Faluház'!N51+'10.bevételek Óvoda'!N51+'11.bevételek PMH'!N51+'12.bevételek bölcsőde'!N51</f>
        <v>0</v>
      </c>
      <c r="O51" s="107"/>
    </row>
    <row r="52" spans="1:15" ht="15" customHeight="1">
      <c r="A52" s="13" t="s">
        <v>555</v>
      </c>
      <c r="B52" s="6" t="s">
        <v>556</v>
      </c>
      <c r="C52" s="131">
        <f>'8.bevételek ÖK'!C52+'9.bevételek Faluház'!C52+'10.bevételek Óvoda'!C52+'11.bevételek PMH'!C52+'12.bevételek bölcsőde'!C52</f>
        <v>0</v>
      </c>
      <c r="D52" s="131">
        <f>'8.bevételek ÖK'!D52+'9.bevételek Faluház'!D52+'10.bevételek Óvoda'!D52+'11.bevételek PMH'!D52+'12.bevételek bölcsőde'!D52</f>
        <v>0</v>
      </c>
      <c r="E52" s="131">
        <f>'8.bevételek ÖK'!E52+'9.bevételek Faluház'!E52+'10.bevételek Óvoda'!E52+'11.bevételek PMH'!E52+'12.bevételek bölcsőde'!E52</f>
        <v>0</v>
      </c>
      <c r="F52" s="131">
        <f>'8.bevételek ÖK'!F52+'9.bevételek Faluház'!F52+'10.bevételek Óvoda'!F52+'11.bevételek PMH'!F52+'12.bevételek bölcsőde'!F52</f>
        <v>0</v>
      </c>
      <c r="G52" s="131">
        <f>'8.bevételek ÖK'!G52+'9.bevételek Faluház'!G52+'10.bevételek Óvoda'!G52+'11.bevételek PMH'!G52+'12.bevételek bölcsőde'!G52</f>
        <v>0</v>
      </c>
      <c r="H52" s="131">
        <f>'8.bevételek ÖK'!H52+'9.bevételek Faluház'!H52+'10.bevételek Óvoda'!H52+'11.bevételek PMH'!H52+'12.bevételek bölcsőde'!H52</f>
        <v>0</v>
      </c>
      <c r="I52" s="131">
        <f>'8.bevételek ÖK'!I52+'9.bevételek Faluház'!I52+'10.bevételek Óvoda'!I52+'11.bevételek PMH'!I52+'12.bevételek bölcsőde'!I52</f>
        <v>0</v>
      </c>
      <c r="J52" s="131">
        <f>'8.bevételek ÖK'!J52+'9.bevételek Faluház'!J52+'10.bevételek Óvoda'!J52+'11.bevételek PMH'!J52+'12.bevételek bölcsőde'!J52</f>
        <v>0</v>
      </c>
      <c r="K52" s="131">
        <f>'8.bevételek ÖK'!K52+'9.bevételek Faluház'!K52+'10.bevételek Óvoda'!K52+'11.bevételek PMH'!K52+'12.bevételek bölcsőde'!K52</f>
        <v>0</v>
      </c>
      <c r="L52" s="131">
        <f>'8.bevételek ÖK'!L52+'9.bevételek Faluház'!L52+'10.bevételek Óvoda'!L52+'11.bevételek PMH'!L52+'12.bevételek bölcsőde'!L52</f>
        <v>0</v>
      </c>
      <c r="M52" s="131">
        <f>'8.bevételek ÖK'!M52+'9.bevételek Faluház'!M52+'10.bevételek Óvoda'!M52+'11.bevételek PMH'!M52+'12.bevételek bölcsőde'!M52</f>
        <v>0</v>
      </c>
      <c r="N52" s="131">
        <f>'8.bevételek ÖK'!N52+'9.bevételek Faluház'!N52+'10.bevételek Óvoda'!N52+'11.bevételek PMH'!N52+'12.bevételek bölcsőde'!N52</f>
        <v>0</v>
      </c>
      <c r="O52" s="107"/>
    </row>
    <row r="53" spans="1:15" ht="15" customHeight="1">
      <c r="A53" s="13" t="s">
        <v>58</v>
      </c>
      <c r="B53" s="6" t="s">
        <v>557</v>
      </c>
      <c r="C53" s="131">
        <f>'8.bevételek ÖK'!C53+'9.bevételek Faluház'!C53+'10.bevételek Óvoda'!C53+'11.bevételek PMH'!C53+'12.bevételek bölcsőde'!C53</f>
        <v>0</v>
      </c>
      <c r="D53" s="131">
        <f>'8.bevételek ÖK'!D53+'9.bevételek Faluház'!D53+'10.bevételek Óvoda'!D53+'11.bevételek PMH'!D53+'12.bevételek bölcsőde'!D53</f>
        <v>0</v>
      </c>
      <c r="E53" s="131">
        <f>'8.bevételek ÖK'!E53+'9.bevételek Faluház'!E53+'10.bevételek Óvoda'!E53+'11.bevételek PMH'!E53+'12.bevételek bölcsőde'!E53</f>
        <v>0</v>
      </c>
      <c r="F53" s="131">
        <f>'8.bevételek ÖK'!F53+'9.bevételek Faluház'!F53+'10.bevételek Óvoda'!F53+'11.bevételek PMH'!F53+'12.bevételek bölcsőde'!F53</f>
        <v>0</v>
      </c>
      <c r="G53" s="131">
        <f>'8.bevételek ÖK'!G53+'9.bevételek Faluház'!G53+'10.bevételek Óvoda'!G53+'11.bevételek PMH'!G53+'12.bevételek bölcsőde'!G53</f>
        <v>0</v>
      </c>
      <c r="H53" s="131">
        <f>'8.bevételek ÖK'!H53+'9.bevételek Faluház'!H53+'10.bevételek Óvoda'!H53+'11.bevételek PMH'!H53+'12.bevételek bölcsőde'!H53</f>
        <v>0</v>
      </c>
      <c r="I53" s="131">
        <f>'8.bevételek ÖK'!I53+'9.bevételek Faluház'!I53+'10.bevételek Óvoda'!I53+'11.bevételek PMH'!I53+'12.bevételek bölcsőde'!I53</f>
        <v>0</v>
      </c>
      <c r="J53" s="131">
        <f>'8.bevételek ÖK'!J53+'9.bevételek Faluház'!J53+'10.bevételek Óvoda'!J53+'11.bevételek PMH'!J53+'12.bevételek bölcsőde'!J53</f>
        <v>0</v>
      </c>
      <c r="K53" s="131">
        <f>'8.bevételek ÖK'!K53+'9.bevételek Faluház'!K53+'10.bevételek Óvoda'!K53+'11.bevételek PMH'!K53+'12.bevételek bölcsőde'!K53</f>
        <v>0</v>
      </c>
      <c r="L53" s="131">
        <f>'8.bevételek ÖK'!L53+'9.bevételek Faluház'!L53+'10.bevételek Óvoda'!L53+'11.bevételek PMH'!L53+'12.bevételek bölcsőde'!L53</f>
        <v>0</v>
      </c>
      <c r="M53" s="131">
        <f>'8.bevételek ÖK'!M53+'9.bevételek Faluház'!M53+'10.bevételek Óvoda'!M53+'11.bevételek PMH'!M53+'12.bevételek bölcsőde'!M53</f>
        <v>0</v>
      </c>
      <c r="N53" s="131">
        <f>'8.bevételek ÖK'!N53+'9.bevételek Faluház'!N53+'10.bevételek Óvoda'!N53+'11.bevételek PMH'!N53+'12.bevételek bölcsőde'!N53</f>
        <v>0</v>
      </c>
      <c r="O53" s="107"/>
    </row>
    <row r="54" spans="1:15" ht="15" customHeight="1">
      <c r="A54" s="13" t="s">
        <v>558</v>
      </c>
      <c r="B54" s="6" t="s">
        <v>559</v>
      </c>
      <c r="C54" s="131">
        <f>'8.bevételek ÖK'!C54+'9.bevételek Faluház'!C54+'10.bevételek Óvoda'!C54+'11.bevételek PMH'!C54+'12.bevételek bölcsőde'!C54</f>
        <v>0</v>
      </c>
      <c r="D54" s="131">
        <f>'8.bevételek ÖK'!D54+'9.bevételek Faluház'!D54+'10.bevételek Óvoda'!D54+'11.bevételek PMH'!D54+'12.bevételek bölcsőde'!D54</f>
        <v>0</v>
      </c>
      <c r="E54" s="131">
        <f>'8.bevételek ÖK'!E54+'9.bevételek Faluház'!E54+'10.bevételek Óvoda'!E54+'11.bevételek PMH'!E54+'12.bevételek bölcsőde'!E54</f>
        <v>0</v>
      </c>
      <c r="F54" s="131">
        <f>'8.bevételek ÖK'!F54+'9.bevételek Faluház'!F54+'10.bevételek Óvoda'!F54+'11.bevételek PMH'!F54+'12.bevételek bölcsőde'!F54</f>
        <v>0</v>
      </c>
      <c r="G54" s="131">
        <f>'8.bevételek ÖK'!G54+'9.bevételek Faluház'!G54+'10.bevételek Óvoda'!G54+'11.bevételek PMH'!G54+'12.bevételek bölcsőde'!G54</f>
        <v>0</v>
      </c>
      <c r="H54" s="131">
        <f>'8.bevételek ÖK'!H54+'9.bevételek Faluház'!H54+'10.bevételek Óvoda'!H54+'11.bevételek PMH'!H54+'12.bevételek bölcsőde'!H54</f>
        <v>0</v>
      </c>
      <c r="I54" s="131">
        <f>'8.bevételek ÖK'!I54+'9.bevételek Faluház'!I54+'10.bevételek Óvoda'!I54+'11.bevételek PMH'!I54+'12.bevételek bölcsőde'!I54</f>
        <v>0</v>
      </c>
      <c r="J54" s="131">
        <f>'8.bevételek ÖK'!J54+'9.bevételek Faluház'!J54+'10.bevételek Óvoda'!J54+'11.bevételek PMH'!J54+'12.bevételek bölcsőde'!J54</f>
        <v>0</v>
      </c>
      <c r="K54" s="131">
        <f>'8.bevételek ÖK'!K54+'9.bevételek Faluház'!K54+'10.bevételek Óvoda'!K54+'11.bevételek PMH'!K54+'12.bevételek bölcsőde'!K54</f>
        <v>0</v>
      </c>
      <c r="L54" s="131">
        <f>'8.bevételek ÖK'!L54+'9.bevételek Faluház'!L54+'10.bevételek Óvoda'!L54+'11.bevételek PMH'!L54+'12.bevételek bölcsőde'!L54</f>
        <v>0</v>
      </c>
      <c r="M54" s="131">
        <f>'8.bevételek ÖK'!M54+'9.bevételek Faluház'!M54+'10.bevételek Óvoda'!M54+'11.bevételek PMH'!M54+'12.bevételek bölcsőde'!M54</f>
        <v>0</v>
      </c>
      <c r="N54" s="131">
        <f>'8.bevételek ÖK'!N54+'9.bevételek Faluház'!N54+'10.bevételek Óvoda'!N54+'11.bevételek PMH'!N54+'12.bevételek bölcsőde'!N54</f>
        <v>0</v>
      </c>
      <c r="O54" s="107"/>
    </row>
    <row r="55" spans="1:15" ht="15" customHeight="1">
      <c r="A55" s="39" t="s">
        <v>79</v>
      </c>
      <c r="B55" s="50" t="s">
        <v>560</v>
      </c>
      <c r="C55" s="131">
        <f>'8.bevételek ÖK'!C55+'9.bevételek Faluház'!C55+'10.bevételek Óvoda'!C55+'11.bevételek PMH'!C55+'12.bevételek bölcsőde'!C55</f>
        <v>0</v>
      </c>
      <c r="D55" s="131">
        <f>'8.bevételek ÖK'!D55+'9.bevételek Faluház'!D55+'10.bevételek Óvoda'!D55+'11.bevételek PMH'!D55+'12.bevételek bölcsőde'!D55</f>
        <v>0</v>
      </c>
      <c r="E55" s="131">
        <f>'8.bevételek ÖK'!E55+'9.bevételek Faluház'!E55+'10.bevételek Óvoda'!E55+'11.bevételek PMH'!E55+'12.bevételek bölcsőde'!E55</f>
        <v>0</v>
      </c>
      <c r="F55" s="131">
        <f>'8.bevételek ÖK'!F55+'9.bevételek Faluház'!F55+'10.bevételek Óvoda'!F55+'11.bevételek PMH'!F55+'12.bevételek bölcsőde'!F55</f>
        <v>0</v>
      </c>
      <c r="G55" s="131">
        <f>'8.bevételek ÖK'!G55+'9.bevételek Faluház'!G55+'10.bevételek Óvoda'!G55+'11.bevételek PMH'!G55+'12.bevételek bölcsőde'!G55</f>
        <v>0</v>
      </c>
      <c r="H55" s="131">
        <f>'8.bevételek ÖK'!H55+'9.bevételek Faluház'!H55+'10.bevételek Óvoda'!H55+'11.bevételek PMH'!H55+'12.bevételek bölcsőde'!H55</f>
        <v>0</v>
      </c>
      <c r="I55" s="131">
        <f>'8.bevételek ÖK'!I55+'9.bevételek Faluház'!I55+'10.bevételek Óvoda'!I55+'11.bevételek PMH'!I55+'12.bevételek bölcsőde'!I55</f>
        <v>0</v>
      </c>
      <c r="J55" s="131">
        <f>'8.bevételek ÖK'!J55+'9.bevételek Faluház'!J55+'10.bevételek Óvoda'!J55+'11.bevételek PMH'!J55+'12.bevételek bölcsőde'!J55</f>
        <v>0</v>
      </c>
      <c r="K55" s="131">
        <f>'8.bevételek ÖK'!K55+'9.bevételek Faluház'!K55+'10.bevételek Óvoda'!K55+'11.bevételek PMH'!K55+'12.bevételek bölcsőde'!K55</f>
        <v>0</v>
      </c>
      <c r="L55" s="131">
        <f>'8.bevételek ÖK'!L55+'9.bevételek Faluház'!L55+'10.bevételek Óvoda'!L55+'11.bevételek PMH'!L55+'12.bevételek bölcsőde'!L55</f>
        <v>0</v>
      </c>
      <c r="M55" s="131">
        <f>'8.bevételek ÖK'!M55+'9.bevételek Faluház'!M55+'10.bevételek Óvoda'!M55+'11.bevételek PMH'!M55+'12.bevételek bölcsőde'!M55</f>
        <v>0</v>
      </c>
      <c r="N55" s="131">
        <f>'8.bevételek ÖK'!N55+'9.bevételek Faluház'!N55+'10.bevételek Óvoda'!N55+'11.bevételek PMH'!N55+'12.bevételek bölcsőde'!N55</f>
        <v>0</v>
      </c>
      <c r="O55" s="107"/>
    </row>
    <row r="56" spans="1:15" ht="15" customHeight="1">
      <c r="A56" s="13" t="s">
        <v>561</v>
      </c>
      <c r="B56" s="6" t="s">
        <v>562</v>
      </c>
      <c r="C56" s="131">
        <f>'8.bevételek ÖK'!C56+'9.bevételek Faluház'!C56+'10.bevételek Óvoda'!C56+'11.bevételek PMH'!C56+'12.bevételek bölcsőde'!C56</f>
        <v>0</v>
      </c>
      <c r="D56" s="131">
        <f>'8.bevételek ÖK'!D56+'9.bevételek Faluház'!D56+'10.bevételek Óvoda'!D56+'11.bevételek PMH'!D56+'12.bevételek bölcsőde'!D56</f>
        <v>0</v>
      </c>
      <c r="E56" s="131">
        <f>'8.bevételek ÖK'!E56+'9.bevételek Faluház'!E56+'10.bevételek Óvoda'!E56+'11.bevételek PMH'!E56+'12.bevételek bölcsőde'!E56</f>
        <v>0</v>
      </c>
      <c r="F56" s="131">
        <f>'8.bevételek ÖK'!F56+'9.bevételek Faluház'!F56+'10.bevételek Óvoda'!F56+'11.bevételek PMH'!F56+'12.bevételek bölcsőde'!F56</f>
        <v>0</v>
      </c>
      <c r="G56" s="131">
        <f>'8.bevételek ÖK'!G56+'9.bevételek Faluház'!G56+'10.bevételek Óvoda'!G56+'11.bevételek PMH'!G56+'12.bevételek bölcsőde'!G56</f>
        <v>0</v>
      </c>
      <c r="H56" s="131">
        <f>'8.bevételek ÖK'!H56+'9.bevételek Faluház'!H56+'10.bevételek Óvoda'!H56+'11.bevételek PMH'!H56+'12.bevételek bölcsőde'!H56</f>
        <v>0</v>
      </c>
      <c r="I56" s="131">
        <f>'8.bevételek ÖK'!I56+'9.bevételek Faluház'!I56+'10.bevételek Óvoda'!I56+'11.bevételek PMH'!I56+'12.bevételek bölcsőde'!I56</f>
        <v>0</v>
      </c>
      <c r="J56" s="131">
        <f>'8.bevételek ÖK'!J56+'9.bevételek Faluház'!J56+'10.bevételek Óvoda'!J56+'11.bevételek PMH'!J56+'12.bevételek bölcsőde'!J56</f>
        <v>0</v>
      </c>
      <c r="K56" s="131">
        <f>'8.bevételek ÖK'!K56+'9.bevételek Faluház'!K56+'10.bevételek Óvoda'!K56+'11.bevételek PMH'!K56+'12.bevételek bölcsőde'!K56</f>
        <v>0</v>
      </c>
      <c r="L56" s="131">
        <f>'8.bevételek ÖK'!L56+'9.bevételek Faluház'!L56+'10.bevételek Óvoda'!L56+'11.bevételek PMH'!L56+'12.bevételek bölcsőde'!L56</f>
        <v>0</v>
      </c>
      <c r="M56" s="131">
        <f>'8.bevételek ÖK'!M56+'9.bevételek Faluház'!M56+'10.bevételek Óvoda'!M56+'11.bevételek PMH'!M56+'12.bevételek bölcsőde'!M56</f>
        <v>0</v>
      </c>
      <c r="N56" s="131">
        <f>'8.bevételek ÖK'!N56+'9.bevételek Faluház'!N56+'10.bevételek Óvoda'!N56+'11.bevételek PMH'!N56+'12.bevételek bölcsőde'!N56</f>
        <v>0</v>
      </c>
      <c r="O56" s="107"/>
    </row>
    <row r="57" spans="1:15" ht="15" customHeight="1">
      <c r="A57" s="5" t="s">
        <v>59</v>
      </c>
      <c r="B57" s="6" t="s">
        <v>563</v>
      </c>
      <c r="C57" s="131">
        <f>'8.bevételek ÖK'!C57+'9.bevételek Faluház'!C57+'10.bevételek Óvoda'!C57+'11.bevételek PMH'!C57+'12.bevételek bölcsőde'!C57</f>
        <v>105</v>
      </c>
      <c r="D57" s="131">
        <f>'8.bevételek ÖK'!D57+'9.bevételek Faluház'!D57+'10.bevételek Óvoda'!D57+'11.bevételek PMH'!D57+'12.bevételek bölcsőde'!D57</f>
        <v>0</v>
      </c>
      <c r="E57" s="131">
        <f>'8.bevételek ÖK'!E57+'9.bevételek Faluház'!E57+'10.bevételek Óvoda'!E57+'11.bevételek PMH'!E57+'12.bevételek bölcsőde'!E57</f>
        <v>0</v>
      </c>
      <c r="F57" s="131">
        <f>'8.bevételek ÖK'!F57+'9.bevételek Faluház'!F57+'10.bevételek Óvoda'!F57+'11.bevételek PMH'!F57+'12.bevételek bölcsőde'!F57</f>
        <v>0</v>
      </c>
      <c r="G57" s="131">
        <f>'8.bevételek ÖK'!G57+'9.bevételek Faluház'!G57+'10.bevételek Óvoda'!G57+'11.bevételek PMH'!G57+'12.bevételek bölcsőde'!G57</f>
        <v>0</v>
      </c>
      <c r="H57" s="131">
        <f>'8.bevételek ÖK'!H57+'9.bevételek Faluház'!H57+'10.bevételek Óvoda'!H57+'11.bevételek PMH'!H57+'12.bevételek bölcsőde'!H57</f>
        <v>0</v>
      </c>
      <c r="I57" s="131">
        <f>'8.bevételek ÖK'!I57+'9.bevételek Faluház'!I57+'10.bevételek Óvoda'!I57+'11.bevételek PMH'!I57+'12.bevételek bölcsőde'!I57</f>
        <v>0</v>
      </c>
      <c r="J57" s="131">
        <f>'8.bevételek ÖK'!J57+'9.bevételek Faluház'!J57+'10.bevételek Óvoda'!J57+'11.bevételek PMH'!J57+'12.bevételek bölcsőde'!J57</f>
        <v>0</v>
      </c>
      <c r="K57" s="131">
        <f>'8.bevételek ÖK'!K57+'9.bevételek Faluház'!K57+'10.bevételek Óvoda'!K57+'11.bevételek PMH'!K57+'12.bevételek bölcsőde'!K57</f>
        <v>0</v>
      </c>
      <c r="L57" s="131">
        <f>'8.bevételek ÖK'!L57+'9.bevételek Faluház'!L57+'10.bevételek Óvoda'!L57+'11.bevételek PMH'!L57+'12.bevételek bölcsőde'!L57</f>
        <v>105</v>
      </c>
      <c r="M57" s="131">
        <f>'8.bevételek ÖK'!M57+'9.bevételek Faluház'!M57+'10.bevételek Óvoda'!M57+'11.bevételek PMH'!M57+'12.bevételek bölcsőde'!M57</f>
        <v>0</v>
      </c>
      <c r="N57" s="131">
        <f>'8.bevételek ÖK'!N57+'9.bevételek Faluház'!N57+'10.bevételek Óvoda'!N57+'11.bevételek PMH'!N57+'12.bevételek bölcsőde'!N57</f>
        <v>0</v>
      </c>
      <c r="O57" s="107"/>
    </row>
    <row r="58" spans="1:15" ht="15" customHeight="1">
      <c r="A58" s="13" t="s">
        <v>60</v>
      </c>
      <c r="B58" s="6" t="s">
        <v>564</v>
      </c>
      <c r="C58" s="131">
        <f>'8.bevételek ÖK'!C58+'9.bevételek Faluház'!C58+'10.bevételek Óvoda'!C58+'11.bevételek PMH'!C58+'12.bevételek bölcsőde'!C58</f>
        <v>0</v>
      </c>
      <c r="D58" s="131">
        <f>'8.bevételek ÖK'!D58+'9.bevételek Faluház'!D58+'10.bevételek Óvoda'!D58+'11.bevételek PMH'!D58+'12.bevételek bölcsőde'!D58</f>
        <v>0</v>
      </c>
      <c r="E58" s="131">
        <f>'8.bevételek ÖK'!E58+'9.bevételek Faluház'!E58+'10.bevételek Óvoda'!E58+'11.bevételek PMH'!E58+'12.bevételek bölcsőde'!E58</f>
        <v>0</v>
      </c>
      <c r="F58" s="131">
        <f>'8.bevételek ÖK'!F58+'9.bevételek Faluház'!F58+'10.bevételek Óvoda'!F58+'11.bevételek PMH'!F58+'12.bevételek bölcsőde'!F58</f>
        <v>0</v>
      </c>
      <c r="G58" s="131">
        <f>'8.bevételek ÖK'!G58+'9.bevételek Faluház'!G58+'10.bevételek Óvoda'!G58+'11.bevételek PMH'!G58+'12.bevételek bölcsőde'!G58</f>
        <v>0</v>
      </c>
      <c r="H58" s="131">
        <f>'8.bevételek ÖK'!H58+'9.bevételek Faluház'!H58+'10.bevételek Óvoda'!H58+'11.bevételek PMH'!H58+'12.bevételek bölcsőde'!H58</f>
        <v>0</v>
      </c>
      <c r="I58" s="131">
        <f>'8.bevételek ÖK'!I58+'9.bevételek Faluház'!I58+'10.bevételek Óvoda'!I58+'11.bevételek PMH'!I58+'12.bevételek bölcsőde'!I58</f>
        <v>0</v>
      </c>
      <c r="J58" s="131">
        <f>'8.bevételek ÖK'!J58+'9.bevételek Faluház'!J58+'10.bevételek Óvoda'!J58+'11.bevételek PMH'!J58+'12.bevételek bölcsőde'!J58</f>
        <v>0</v>
      </c>
      <c r="K58" s="131">
        <f>'8.bevételek ÖK'!K58+'9.bevételek Faluház'!K58+'10.bevételek Óvoda'!K58+'11.bevételek PMH'!K58+'12.bevételek bölcsőde'!K58</f>
        <v>0</v>
      </c>
      <c r="L58" s="131">
        <f>'8.bevételek ÖK'!L58+'9.bevételek Faluház'!L58+'10.bevételek Óvoda'!L58+'11.bevételek PMH'!L58+'12.bevételek bölcsőde'!L58</f>
        <v>0</v>
      </c>
      <c r="M58" s="131">
        <f>'8.bevételek ÖK'!M58+'9.bevételek Faluház'!M58+'10.bevételek Óvoda'!M58+'11.bevételek PMH'!M58+'12.bevételek bölcsőde'!M58</f>
        <v>0</v>
      </c>
      <c r="N58" s="131">
        <f>'8.bevételek ÖK'!N58+'9.bevételek Faluház'!N58+'10.bevételek Óvoda'!N58+'11.bevételek PMH'!N58+'12.bevételek bölcsőde'!N58</f>
        <v>0</v>
      </c>
      <c r="O58" s="107"/>
    </row>
    <row r="59" spans="1:15" ht="15" customHeight="1">
      <c r="A59" s="39" t="s">
        <v>80</v>
      </c>
      <c r="B59" s="50" t="s">
        <v>565</v>
      </c>
      <c r="C59" s="131">
        <f>'8.bevételek ÖK'!C59+'9.bevételek Faluház'!C59+'10.bevételek Óvoda'!C59+'11.bevételek PMH'!C59+'12.bevételek bölcsőde'!C59</f>
        <v>105</v>
      </c>
      <c r="D59" s="131">
        <f>'8.bevételek ÖK'!D59+'9.bevételek Faluház'!D59+'10.bevételek Óvoda'!D59+'11.bevételek PMH'!D59+'12.bevételek bölcsőde'!D59</f>
        <v>0</v>
      </c>
      <c r="E59" s="131">
        <f>'8.bevételek ÖK'!E59+'9.bevételek Faluház'!E59+'10.bevételek Óvoda'!E59+'11.bevételek PMH'!E59+'12.bevételek bölcsőde'!E59</f>
        <v>0</v>
      </c>
      <c r="F59" s="131">
        <f>'8.bevételek ÖK'!F59+'9.bevételek Faluház'!F59+'10.bevételek Óvoda'!F59+'11.bevételek PMH'!F59+'12.bevételek bölcsőde'!F59</f>
        <v>0</v>
      </c>
      <c r="G59" s="131">
        <f>'8.bevételek ÖK'!G59+'9.bevételek Faluház'!G59+'10.bevételek Óvoda'!G59+'11.bevételek PMH'!G59+'12.bevételek bölcsőde'!G59</f>
        <v>0</v>
      </c>
      <c r="H59" s="131">
        <f>'8.bevételek ÖK'!H59+'9.bevételek Faluház'!H59+'10.bevételek Óvoda'!H59+'11.bevételek PMH'!H59+'12.bevételek bölcsőde'!H59</f>
        <v>0</v>
      </c>
      <c r="I59" s="131">
        <f>'8.bevételek ÖK'!I59+'9.bevételek Faluház'!I59+'10.bevételek Óvoda'!I59+'11.bevételek PMH'!I59+'12.bevételek bölcsőde'!I59</f>
        <v>0</v>
      </c>
      <c r="J59" s="131">
        <f>'8.bevételek ÖK'!J59+'9.bevételek Faluház'!J59+'10.bevételek Óvoda'!J59+'11.bevételek PMH'!J59+'12.bevételek bölcsőde'!J59</f>
        <v>0</v>
      </c>
      <c r="K59" s="131">
        <f>'8.bevételek ÖK'!K59+'9.bevételek Faluház'!K59+'10.bevételek Óvoda'!K59+'11.bevételek PMH'!K59+'12.bevételek bölcsőde'!K59</f>
        <v>0</v>
      </c>
      <c r="L59" s="131">
        <f>'8.bevételek ÖK'!L59+'9.bevételek Faluház'!L59+'10.bevételek Óvoda'!L59+'11.bevételek PMH'!L59+'12.bevételek bölcsőde'!L59</f>
        <v>105</v>
      </c>
      <c r="M59" s="131">
        <f>'8.bevételek ÖK'!M59+'9.bevételek Faluház'!M59+'10.bevételek Óvoda'!M59+'11.bevételek PMH'!M59+'12.bevételek bölcsőde'!M59</f>
        <v>0</v>
      </c>
      <c r="N59" s="131">
        <f>'8.bevételek ÖK'!N59+'9.bevételek Faluház'!N59+'10.bevételek Óvoda'!N59+'11.bevételek PMH'!N59+'12.bevételek bölcsőde'!N59</f>
        <v>0</v>
      </c>
      <c r="O59" s="107"/>
    </row>
    <row r="60" spans="1:15" ht="15" customHeight="1">
      <c r="A60" s="13" t="s">
        <v>566</v>
      </c>
      <c r="B60" s="6" t="s">
        <v>567</v>
      </c>
      <c r="C60" s="131">
        <f>'8.bevételek ÖK'!C60+'9.bevételek Faluház'!C60+'10.bevételek Óvoda'!C60+'11.bevételek PMH'!C60+'12.bevételek bölcsőde'!C60</f>
        <v>0</v>
      </c>
      <c r="D60" s="131">
        <f>'8.bevételek ÖK'!D60+'9.bevételek Faluház'!D60+'10.bevételek Óvoda'!D60+'11.bevételek PMH'!D60+'12.bevételek bölcsőde'!D60</f>
        <v>0</v>
      </c>
      <c r="E60" s="131">
        <f>'8.bevételek ÖK'!E60+'9.bevételek Faluház'!E60+'10.bevételek Óvoda'!E60+'11.bevételek PMH'!E60+'12.bevételek bölcsőde'!E60</f>
        <v>0</v>
      </c>
      <c r="F60" s="131">
        <f>'8.bevételek ÖK'!F60+'9.bevételek Faluház'!F60+'10.bevételek Óvoda'!F60+'11.bevételek PMH'!F60+'12.bevételek bölcsőde'!F60</f>
        <v>0</v>
      </c>
      <c r="G60" s="131">
        <f>'8.bevételek ÖK'!G60+'9.bevételek Faluház'!G60+'10.bevételek Óvoda'!G60+'11.bevételek PMH'!G60+'12.bevételek bölcsőde'!G60</f>
        <v>0</v>
      </c>
      <c r="H60" s="131">
        <f>'8.bevételek ÖK'!H60+'9.bevételek Faluház'!H60+'10.bevételek Óvoda'!H60+'11.bevételek PMH'!H60+'12.bevételek bölcsőde'!H60</f>
        <v>0</v>
      </c>
      <c r="I60" s="131">
        <f>'8.bevételek ÖK'!I60+'9.bevételek Faluház'!I60+'10.bevételek Óvoda'!I60+'11.bevételek PMH'!I60+'12.bevételek bölcsőde'!I60</f>
        <v>0</v>
      </c>
      <c r="J60" s="131">
        <f>'8.bevételek ÖK'!J60+'9.bevételek Faluház'!J60+'10.bevételek Óvoda'!J60+'11.bevételek PMH'!J60+'12.bevételek bölcsőde'!J60</f>
        <v>0</v>
      </c>
      <c r="K60" s="131">
        <f>'8.bevételek ÖK'!K60+'9.bevételek Faluház'!K60+'10.bevételek Óvoda'!K60+'11.bevételek PMH'!K60+'12.bevételek bölcsőde'!K60</f>
        <v>0</v>
      </c>
      <c r="L60" s="131">
        <f>'8.bevételek ÖK'!L60+'9.bevételek Faluház'!L60+'10.bevételek Óvoda'!L60+'11.bevételek PMH'!L60+'12.bevételek bölcsőde'!L60</f>
        <v>0</v>
      </c>
      <c r="M60" s="131">
        <f>'8.bevételek ÖK'!M60+'9.bevételek Faluház'!M60+'10.bevételek Óvoda'!M60+'11.bevételek PMH'!M60+'12.bevételek bölcsőde'!M60</f>
        <v>0</v>
      </c>
      <c r="N60" s="131">
        <f>'8.bevételek ÖK'!N60+'9.bevételek Faluház'!N60+'10.bevételek Óvoda'!N60+'11.bevételek PMH'!N60+'12.bevételek bölcsőde'!N60</f>
        <v>0</v>
      </c>
      <c r="O60" s="107"/>
    </row>
    <row r="61" spans="1:15" ht="15" customHeight="1">
      <c r="A61" s="5" t="s">
        <v>61</v>
      </c>
      <c r="B61" s="6" t="s">
        <v>568</v>
      </c>
      <c r="C61" s="131">
        <f>'8.bevételek ÖK'!C61+'9.bevételek Faluház'!C61+'10.bevételek Óvoda'!C61+'11.bevételek PMH'!C61+'12.bevételek bölcsőde'!C61</f>
        <v>0</v>
      </c>
      <c r="D61" s="131">
        <f>'8.bevételek ÖK'!D61+'9.bevételek Faluház'!D61+'10.bevételek Óvoda'!D61+'11.bevételek PMH'!D61+'12.bevételek bölcsőde'!D61</f>
        <v>0</v>
      </c>
      <c r="E61" s="131">
        <f>'8.bevételek ÖK'!E61+'9.bevételek Faluház'!E61+'10.bevételek Óvoda'!E61+'11.bevételek PMH'!E61+'12.bevételek bölcsőde'!E61</f>
        <v>0</v>
      </c>
      <c r="F61" s="131">
        <f>'8.bevételek ÖK'!F61+'9.bevételek Faluház'!F61+'10.bevételek Óvoda'!F61+'11.bevételek PMH'!F61+'12.bevételek bölcsőde'!F61</f>
        <v>0</v>
      </c>
      <c r="G61" s="131">
        <f>'8.bevételek ÖK'!G61+'9.bevételek Faluház'!G61+'10.bevételek Óvoda'!G61+'11.bevételek PMH'!G61+'12.bevételek bölcsőde'!G61</f>
        <v>0</v>
      </c>
      <c r="H61" s="131">
        <f>'8.bevételek ÖK'!H61+'9.bevételek Faluház'!H61+'10.bevételek Óvoda'!H61+'11.bevételek PMH'!H61+'12.bevételek bölcsőde'!H61</f>
        <v>0</v>
      </c>
      <c r="I61" s="131">
        <f>'8.bevételek ÖK'!I61+'9.bevételek Faluház'!I61+'10.bevételek Óvoda'!I61+'11.bevételek PMH'!I61+'12.bevételek bölcsőde'!I61</f>
        <v>0</v>
      </c>
      <c r="J61" s="131">
        <f>'8.bevételek ÖK'!J61+'9.bevételek Faluház'!J61+'10.bevételek Óvoda'!J61+'11.bevételek PMH'!J61+'12.bevételek bölcsőde'!J61</f>
        <v>0</v>
      </c>
      <c r="K61" s="131">
        <f>'8.bevételek ÖK'!K61+'9.bevételek Faluház'!K61+'10.bevételek Óvoda'!K61+'11.bevételek PMH'!K61+'12.bevételek bölcsőde'!K61</f>
        <v>0</v>
      </c>
      <c r="L61" s="131">
        <f>'8.bevételek ÖK'!L61+'9.bevételek Faluház'!L61+'10.bevételek Óvoda'!L61+'11.bevételek PMH'!L61+'12.bevételek bölcsőde'!L61</f>
        <v>0</v>
      </c>
      <c r="M61" s="131">
        <f>'8.bevételek ÖK'!M61+'9.bevételek Faluház'!M61+'10.bevételek Óvoda'!M61+'11.bevételek PMH'!M61+'12.bevételek bölcsőde'!M61</f>
        <v>0</v>
      </c>
      <c r="N61" s="131">
        <f>'8.bevételek ÖK'!N61+'9.bevételek Faluház'!N61+'10.bevételek Óvoda'!N61+'11.bevételek PMH'!N61+'12.bevételek bölcsőde'!N61</f>
        <v>0</v>
      </c>
      <c r="O61" s="107"/>
    </row>
    <row r="62" spans="1:15" ht="15" customHeight="1">
      <c r="A62" s="13" t="s">
        <v>62</v>
      </c>
      <c r="B62" s="6" t="s">
        <v>569</v>
      </c>
      <c r="C62" s="131">
        <f>'8.bevételek ÖK'!C62+'9.bevételek Faluház'!C62+'10.bevételek Óvoda'!C62+'11.bevételek PMH'!C62+'12.bevételek bölcsőde'!C62</f>
        <v>81592</v>
      </c>
      <c r="D62" s="131">
        <f>'8.bevételek ÖK'!D62+'9.bevételek Faluház'!D62+'10.bevételek Óvoda'!D62+'11.bevételek PMH'!D62+'12.bevételek bölcsőde'!D62</f>
        <v>81734</v>
      </c>
      <c r="E62" s="131">
        <f>'8.bevételek ÖK'!E62+'9.bevételek Faluház'!E62+'10.bevételek Óvoda'!E62+'11.bevételek PMH'!E62+'12.bevételek bölcsőde'!E62</f>
        <v>93904</v>
      </c>
      <c r="F62" s="131">
        <f>'8.bevételek ÖK'!F62+'9.bevételek Faluház'!F62+'10.bevételek Óvoda'!F62+'11.bevételek PMH'!F62+'12.bevételek bölcsőde'!F62</f>
        <v>238054</v>
      </c>
      <c r="G62" s="131">
        <f>'8.bevételek ÖK'!G62+'9.bevételek Faluház'!G62+'10.bevételek Óvoda'!G62+'11.bevételek PMH'!G62+'12.bevételek bölcsőde'!G62</f>
        <v>289704</v>
      </c>
      <c r="H62" s="131">
        <f>'8.bevételek ÖK'!H62+'9.bevételek Faluház'!H62+'10.bevételek Óvoda'!H62+'11.bevételek PMH'!H62+'12.bevételek bölcsőde'!H62</f>
        <v>195794</v>
      </c>
      <c r="I62" s="131">
        <f>'8.bevételek ÖK'!I62+'9.bevételek Faluház'!I62+'10.bevételek Óvoda'!I62+'11.bevételek PMH'!I62+'12.bevételek bölcsőde'!I62</f>
        <v>0</v>
      </c>
      <c r="J62" s="131">
        <f>'8.bevételek ÖK'!J62+'9.bevételek Faluház'!J62+'10.bevételek Óvoda'!J62+'11.bevételek PMH'!J62+'12.bevételek bölcsőde'!J62</f>
        <v>0</v>
      </c>
      <c r="K62" s="131">
        <f>'8.bevételek ÖK'!K62+'9.bevételek Faluház'!K62+'10.bevételek Óvoda'!K62+'11.bevételek PMH'!K62+'12.bevételek bölcsőde'!K62</f>
        <v>0</v>
      </c>
      <c r="L62" s="131">
        <f>'8.bevételek ÖK'!L62+'9.bevételek Faluház'!L62+'10.bevételek Óvoda'!L62+'11.bevételek PMH'!L62+'12.bevételek bölcsőde'!L62</f>
        <v>319646</v>
      </c>
      <c r="M62" s="131">
        <f>'8.bevételek ÖK'!M62+'9.bevételek Faluház'!M62+'10.bevételek Óvoda'!M62+'11.bevételek PMH'!M62+'12.bevételek bölcsőde'!M62</f>
        <v>371438</v>
      </c>
      <c r="N62" s="131">
        <f>'8.bevételek ÖK'!N62+'9.bevételek Faluház'!N62+'10.bevételek Óvoda'!N62+'11.bevételek PMH'!N62+'12.bevételek bölcsőde'!N62</f>
        <v>289698</v>
      </c>
      <c r="O62" s="107"/>
    </row>
    <row r="63" spans="1:15" ht="15" customHeight="1">
      <c r="A63" s="39" t="s">
        <v>82</v>
      </c>
      <c r="B63" s="50" t="s">
        <v>577</v>
      </c>
      <c r="C63" s="131">
        <f>'8.bevételek ÖK'!C63+'9.bevételek Faluház'!C63+'10.bevételek Óvoda'!C63+'11.bevételek PMH'!C63+'12.bevételek bölcsőde'!C63</f>
        <v>81592</v>
      </c>
      <c r="D63" s="131">
        <f>'8.bevételek ÖK'!D63+'9.bevételek Faluház'!D63+'10.bevételek Óvoda'!D63+'11.bevételek PMH'!D63+'12.bevételek bölcsőde'!D63</f>
        <v>81734</v>
      </c>
      <c r="E63" s="131">
        <f>'8.bevételek ÖK'!E63+'9.bevételek Faluház'!E63+'10.bevételek Óvoda'!E63+'11.bevételek PMH'!E63+'12.bevételek bölcsőde'!E63</f>
        <v>93904</v>
      </c>
      <c r="F63" s="131">
        <f>'8.bevételek ÖK'!F63+'9.bevételek Faluház'!F63+'10.bevételek Óvoda'!F63+'11.bevételek PMH'!F63+'12.bevételek bölcsőde'!F63</f>
        <v>238054</v>
      </c>
      <c r="G63" s="131">
        <f>'8.bevételek ÖK'!G63+'9.bevételek Faluház'!G63+'10.bevételek Óvoda'!G63+'11.bevételek PMH'!G63+'12.bevételek bölcsőde'!G63</f>
        <v>289704</v>
      </c>
      <c r="H63" s="131">
        <f>'8.bevételek ÖK'!H63+'9.bevételek Faluház'!H63+'10.bevételek Óvoda'!H63+'11.bevételek PMH'!H63+'12.bevételek bölcsőde'!H63</f>
        <v>195794</v>
      </c>
      <c r="I63" s="131">
        <f>'8.bevételek ÖK'!I63+'9.bevételek Faluház'!I63+'10.bevételek Óvoda'!I63+'11.bevételek PMH'!I63+'12.bevételek bölcsőde'!I63</f>
        <v>0</v>
      </c>
      <c r="J63" s="131">
        <f>'8.bevételek ÖK'!J63+'9.bevételek Faluház'!J63+'10.bevételek Óvoda'!J63+'11.bevételek PMH'!J63+'12.bevételek bölcsőde'!J63</f>
        <v>0</v>
      </c>
      <c r="K63" s="131">
        <f>'8.bevételek ÖK'!K63+'9.bevételek Faluház'!K63+'10.bevételek Óvoda'!K63+'11.bevételek PMH'!K63+'12.bevételek bölcsőde'!K63</f>
        <v>0</v>
      </c>
      <c r="L63" s="131">
        <f>'8.bevételek ÖK'!L63+'9.bevételek Faluház'!L63+'10.bevételek Óvoda'!L63+'11.bevételek PMH'!L63+'12.bevételek bölcsőde'!L63</f>
        <v>319646</v>
      </c>
      <c r="M63" s="131">
        <f>'8.bevételek ÖK'!M63+'9.bevételek Faluház'!M63+'10.bevételek Óvoda'!M63+'11.bevételek PMH'!M63+'12.bevételek bölcsőde'!M63</f>
        <v>371438</v>
      </c>
      <c r="N63" s="131">
        <f>'8.bevételek ÖK'!N63+'9.bevételek Faluház'!N63+'10.bevételek Óvoda'!N63+'11.bevételek PMH'!N63+'12.bevételek bölcsőde'!N63</f>
        <v>289698</v>
      </c>
      <c r="O63" s="107"/>
    </row>
    <row r="64" spans="1:15" ht="15.75">
      <c r="A64" s="47" t="s">
        <v>81</v>
      </c>
      <c r="B64" s="35" t="s">
        <v>578</v>
      </c>
      <c r="C64" s="131">
        <f>'8.bevételek ÖK'!C64+'9.bevételek Faluház'!C64+'10.bevételek Óvoda'!C64+'11.bevételek PMH'!C64+'12.bevételek bölcsőde'!C64</f>
        <v>449343</v>
      </c>
      <c r="D64" s="131">
        <f>'8.bevételek ÖK'!D64+'9.bevételek Faluház'!D64+'10.bevételek Óvoda'!D64+'11.bevételek PMH'!D64+'12.bevételek bölcsőde'!D64</f>
        <v>540086</v>
      </c>
      <c r="E64" s="131">
        <f>'8.bevételek ÖK'!E64+'9.bevételek Faluház'!E64+'10.bevételek Óvoda'!E64+'11.bevételek PMH'!E64+'12.bevételek bölcsőde'!E64</f>
        <v>521780</v>
      </c>
      <c r="F64" s="131">
        <f>'8.bevételek ÖK'!F64+'9.bevételek Faluház'!F64+'10.bevételek Óvoda'!F64+'11.bevételek PMH'!F64+'12.bevételek bölcsőde'!F64</f>
        <v>247935</v>
      </c>
      <c r="G64" s="131">
        <f>'8.bevételek ÖK'!G64+'9.bevételek Faluház'!G64+'10.bevételek Óvoda'!G64+'11.bevételek PMH'!G64+'12.bevételek bölcsőde'!G64</f>
        <v>293851</v>
      </c>
      <c r="H64" s="131">
        <f>'8.bevételek ÖK'!H64+'9.bevételek Faluház'!H64+'10.bevételek Óvoda'!H64+'11.bevételek PMH'!H64+'12.bevételek bölcsőde'!H64</f>
        <v>196698.212</v>
      </c>
      <c r="I64" s="131">
        <f>'8.bevételek ÖK'!I64+'9.bevételek Faluház'!I64+'10.bevételek Óvoda'!I64+'11.bevételek PMH'!I64+'12.bevételek bölcsőde'!I64</f>
        <v>0</v>
      </c>
      <c r="J64" s="131">
        <f>'8.bevételek ÖK'!J64+'9.bevételek Faluház'!J64+'10.bevételek Óvoda'!J64+'11.bevételek PMH'!J64+'12.bevételek bölcsőde'!J64</f>
        <v>0</v>
      </c>
      <c r="K64" s="131">
        <f>'8.bevételek ÖK'!K64+'9.bevételek Faluház'!K64+'10.bevételek Óvoda'!K64+'11.bevételek PMH'!K64+'12.bevételek bölcsőde'!K64</f>
        <v>0</v>
      </c>
      <c r="L64" s="131">
        <f>'8.bevételek ÖK'!L64+'9.bevételek Faluház'!L64+'10.bevételek Óvoda'!L64+'11.bevételek PMH'!L64+'12.bevételek bölcsőde'!L64</f>
        <v>697278</v>
      </c>
      <c r="M64" s="131">
        <f>'8.bevételek ÖK'!M64+'9.bevételek Faluház'!M64+'10.bevételek Óvoda'!M64+'11.bevételek PMH'!M64+'12.bevételek bölcsőde'!M64</f>
        <v>833937</v>
      </c>
      <c r="N64" s="131">
        <f>'8.bevételek ÖK'!N64+'9.bevételek Faluház'!N64+'10.bevételek Óvoda'!N64+'11.bevételek PMH'!N64+'12.bevételek bölcsőde'!N64</f>
        <v>718478.212</v>
      </c>
      <c r="O64" s="107"/>
    </row>
    <row r="65" spans="1:15" ht="15.75">
      <c r="A65" s="124" t="s">
        <v>194</v>
      </c>
      <c r="B65" s="61"/>
      <c r="C65" s="131">
        <f>'8.bevételek ÖK'!C65+'9.bevételek Faluház'!C65+'10.bevételek Óvoda'!C65+'11.bevételek PMH'!C65+'12.bevételek bölcsőde'!C65</f>
        <v>-35638</v>
      </c>
      <c r="D65" s="131">
        <f>'8.bevételek ÖK'!D65+'9.bevételek Faluház'!D65+'10.bevételek Óvoda'!D65+'11.bevételek PMH'!D65+'12.bevételek bölcsőde'!D65</f>
        <v>0</v>
      </c>
      <c r="E65" s="131">
        <f>'8.bevételek ÖK'!E65+'9.bevételek Faluház'!E65+'10.bevételek Óvoda'!E65+'11.bevételek PMH'!E65+'12.bevételek bölcsőde'!E65</f>
        <v>0</v>
      </c>
      <c r="F65" s="131">
        <f>'8.bevételek ÖK'!F65+'9.bevételek Faluház'!F65+'10.bevételek Óvoda'!F65+'11.bevételek PMH'!F65+'12.bevételek bölcsőde'!F65</f>
        <v>4218</v>
      </c>
      <c r="G65" s="131">
        <f>'8.bevételek ÖK'!G65+'9.bevételek Faluház'!G65+'10.bevételek Óvoda'!G65+'11.bevételek PMH'!G65+'12.bevételek bölcsőde'!G65</f>
        <v>0</v>
      </c>
      <c r="H65" s="131">
        <f>'8.bevételek ÖK'!H65+'9.bevételek Faluház'!H65+'10.bevételek Óvoda'!H65+'11.bevételek PMH'!H65+'12.bevételek bölcsőde'!H65</f>
        <v>0</v>
      </c>
      <c r="I65" s="131">
        <f>'8.bevételek ÖK'!I65+'9.bevételek Faluház'!I65+'10.bevételek Óvoda'!I65+'11.bevételek PMH'!I65+'12.bevételek bölcsőde'!I65</f>
        <v>0</v>
      </c>
      <c r="J65" s="131">
        <f>'8.bevételek ÖK'!J65+'9.bevételek Faluház'!J65+'10.bevételek Óvoda'!J65+'11.bevételek PMH'!J65+'12.bevételek bölcsőde'!J65</f>
        <v>0</v>
      </c>
      <c r="K65" s="131">
        <f>'8.bevételek ÖK'!K65+'9.bevételek Faluház'!K65+'10.bevételek Óvoda'!K65+'11.bevételek PMH'!K65+'12.bevételek bölcsőde'!K65</f>
        <v>0</v>
      </c>
      <c r="L65" s="131">
        <f>'8.bevételek ÖK'!L65+'9.bevételek Faluház'!L65+'10.bevételek Óvoda'!L65+'11.bevételek PMH'!L65+'12.bevételek bölcsőde'!L65</f>
        <v>-31420</v>
      </c>
      <c r="M65" s="131">
        <f>'8.bevételek ÖK'!M65+'9.bevételek Faluház'!M65+'10.bevételek Óvoda'!M65+'11.bevételek PMH'!M65+'12.bevételek bölcsőde'!M65</f>
        <v>0</v>
      </c>
      <c r="N65" s="131">
        <f>'8.bevételek ÖK'!N65+'9.bevételek Faluház'!N65+'10.bevételek Óvoda'!N65+'11.bevételek PMH'!N65+'12.bevételek bölcsőde'!N65</f>
        <v>0</v>
      </c>
      <c r="O65" s="107"/>
    </row>
    <row r="66" spans="1:15" ht="15.75">
      <c r="A66" s="124" t="s">
        <v>195</v>
      </c>
      <c r="B66" s="61"/>
      <c r="C66" s="131">
        <f>'8.bevételek ÖK'!C66+'9.bevételek Faluház'!C66+'10.bevételek Óvoda'!C66+'11.bevételek PMH'!C66+'12.bevételek bölcsőde'!C66</f>
        <v>-33873</v>
      </c>
      <c r="D66" s="131">
        <f>'8.bevételek ÖK'!D66+'9.bevételek Faluház'!D66+'10.bevételek Óvoda'!D66+'11.bevételek PMH'!D66+'12.bevételek bölcsőde'!D66</f>
        <v>0</v>
      </c>
      <c r="E66" s="131">
        <f>'8.bevételek ÖK'!E66+'9.bevételek Faluház'!E66+'10.bevételek Óvoda'!E66+'11.bevételek PMH'!E66+'12.bevételek bölcsőde'!E66</f>
        <v>0</v>
      </c>
      <c r="F66" s="131">
        <f>'8.bevételek ÖK'!F66+'9.bevételek Faluház'!F66+'10.bevételek Óvoda'!F66+'11.bevételek PMH'!F66+'12.bevételek bölcsőde'!F66</f>
        <v>-158297</v>
      </c>
      <c r="G66" s="131">
        <f>'8.bevételek ÖK'!G66+'9.bevételek Faluház'!G66+'10.bevételek Óvoda'!G66+'11.bevételek PMH'!G66+'12.bevételek bölcsőde'!G66</f>
        <v>0</v>
      </c>
      <c r="H66" s="131">
        <f>'8.bevételek ÖK'!H66+'9.bevételek Faluház'!H66+'10.bevételek Óvoda'!H66+'11.bevételek PMH'!H66+'12.bevételek bölcsőde'!H66</f>
        <v>0</v>
      </c>
      <c r="I66" s="131">
        <f>'8.bevételek ÖK'!I66+'9.bevételek Faluház'!I66+'10.bevételek Óvoda'!I66+'11.bevételek PMH'!I66+'12.bevételek bölcsőde'!I66</f>
        <v>0</v>
      </c>
      <c r="J66" s="131">
        <f>'8.bevételek ÖK'!J66+'9.bevételek Faluház'!J66+'10.bevételek Óvoda'!J66+'11.bevételek PMH'!J66+'12.bevételek bölcsőde'!J66</f>
        <v>0</v>
      </c>
      <c r="K66" s="131">
        <f>'8.bevételek ÖK'!K66+'9.bevételek Faluház'!K66+'10.bevételek Óvoda'!K66+'11.bevételek PMH'!K66+'12.bevételek bölcsőde'!K66</f>
        <v>0</v>
      </c>
      <c r="L66" s="131">
        <f>'8.bevételek ÖK'!L66+'9.bevételek Faluház'!L66+'10.bevételek Óvoda'!L66+'11.bevételek PMH'!L66+'12.bevételek bölcsőde'!L66</f>
        <v>-192170</v>
      </c>
      <c r="M66" s="131">
        <f>'8.bevételek ÖK'!M66+'9.bevételek Faluház'!M66+'10.bevételek Óvoda'!M66+'11.bevételek PMH'!M66+'12.bevételek bölcsőde'!M66</f>
        <v>0</v>
      </c>
      <c r="N66" s="131">
        <f>'8.bevételek ÖK'!N66+'9.bevételek Faluház'!N66+'10.bevételek Óvoda'!N66+'11.bevételek PMH'!N66+'12.bevételek bölcsőde'!N66</f>
        <v>0</v>
      </c>
      <c r="O66" s="107"/>
    </row>
    <row r="67" spans="1:15" ht="15">
      <c r="A67" s="37" t="s">
        <v>63</v>
      </c>
      <c r="B67" s="5" t="s">
        <v>579</v>
      </c>
      <c r="C67" s="131">
        <f>'8.bevételek ÖK'!C67+'9.bevételek Faluház'!C67+'10.bevételek Óvoda'!C67+'11.bevételek PMH'!C67+'12.bevételek bölcsőde'!C67</f>
        <v>0</v>
      </c>
      <c r="D67" s="131">
        <f>'8.bevételek ÖK'!D67+'9.bevételek Faluház'!D67+'10.bevételek Óvoda'!D67+'11.bevételek PMH'!D67+'12.bevételek bölcsőde'!D67</f>
        <v>0</v>
      </c>
      <c r="E67" s="131">
        <f>'8.bevételek ÖK'!E67+'9.bevételek Faluház'!E67+'10.bevételek Óvoda'!E67+'11.bevételek PMH'!E67+'12.bevételek bölcsőde'!E67</f>
        <v>0</v>
      </c>
      <c r="F67" s="131">
        <f>'8.bevételek ÖK'!F67+'9.bevételek Faluház'!F67+'10.bevételek Óvoda'!F67+'11.bevételek PMH'!F67+'12.bevételek bölcsőde'!F67</f>
        <v>0</v>
      </c>
      <c r="G67" s="131">
        <f>'8.bevételek ÖK'!G67+'9.bevételek Faluház'!G67+'10.bevételek Óvoda'!G67+'11.bevételek PMH'!G67+'12.bevételek bölcsőde'!G67</f>
        <v>0</v>
      </c>
      <c r="H67" s="131">
        <f>'8.bevételek ÖK'!H67+'9.bevételek Faluház'!H67+'10.bevételek Óvoda'!H67+'11.bevételek PMH'!H67+'12.bevételek bölcsőde'!H67</f>
        <v>0</v>
      </c>
      <c r="I67" s="131">
        <f>'8.bevételek ÖK'!I67+'9.bevételek Faluház'!I67+'10.bevételek Óvoda'!I67+'11.bevételek PMH'!I67+'12.bevételek bölcsőde'!I67</f>
        <v>0</v>
      </c>
      <c r="J67" s="131">
        <f>'8.bevételek ÖK'!J67+'9.bevételek Faluház'!J67+'10.bevételek Óvoda'!J67+'11.bevételek PMH'!J67+'12.bevételek bölcsőde'!J67</f>
        <v>0</v>
      </c>
      <c r="K67" s="131">
        <f>'8.bevételek ÖK'!K67+'9.bevételek Faluház'!K67+'10.bevételek Óvoda'!K67+'11.bevételek PMH'!K67+'12.bevételek bölcsőde'!K67</f>
        <v>0</v>
      </c>
      <c r="L67" s="131">
        <f>'8.bevételek ÖK'!L67+'9.bevételek Faluház'!L67+'10.bevételek Óvoda'!L67+'11.bevételek PMH'!L67+'12.bevételek bölcsőde'!L67</f>
        <v>0</v>
      </c>
      <c r="M67" s="131">
        <f>'8.bevételek ÖK'!M67+'9.bevételek Faluház'!M67+'10.bevételek Óvoda'!M67+'11.bevételek PMH'!M67+'12.bevételek bölcsőde'!M67</f>
        <v>0</v>
      </c>
      <c r="N67" s="131">
        <f>'8.bevételek ÖK'!N67+'9.bevételek Faluház'!N67+'10.bevételek Óvoda'!N67+'11.bevételek PMH'!N67+'12.bevételek bölcsőde'!N67</f>
        <v>0</v>
      </c>
      <c r="O67" s="107"/>
    </row>
    <row r="68" spans="1:15" ht="15">
      <c r="A68" s="13" t="s">
        <v>580</v>
      </c>
      <c r="B68" s="5" t="s">
        <v>581</v>
      </c>
      <c r="C68" s="131">
        <f>'8.bevételek ÖK'!C68+'9.bevételek Faluház'!C68+'10.bevételek Óvoda'!C68+'11.bevételek PMH'!C68+'12.bevételek bölcsőde'!C68</f>
        <v>0</v>
      </c>
      <c r="D68" s="131">
        <f>'8.bevételek ÖK'!D68+'9.bevételek Faluház'!D68+'10.bevételek Óvoda'!D68+'11.bevételek PMH'!D68+'12.bevételek bölcsőde'!D68</f>
        <v>0</v>
      </c>
      <c r="E68" s="131">
        <f>'8.bevételek ÖK'!E68+'9.bevételek Faluház'!E68+'10.bevételek Óvoda'!E68+'11.bevételek PMH'!E68+'12.bevételek bölcsőde'!E68</f>
        <v>0</v>
      </c>
      <c r="F68" s="131">
        <f>'8.bevételek ÖK'!F68+'9.bevételek Faluház'!F68+'10.bevételek Óvoda'!F68+'11.bevételek PMH'!F68+'12.bevételek bölcsőde'!F68</f>
        <v>0</v>
      </c>
      <c r="G68" s="131">
        <f>'8.bevételek ÖK'!G68+'9.bevételek Faluház'!G68+'10.bevételek Óvoda'!G68+'11.bevételek PMH'!G68+'12.bevételek bölcsőde'!G68</f>
        <v>0</v>
      </c>
      <c r="H68" s="131">
        <f>'8.bevételek ÖK'!H68+'9.bevételek Faluház'!H68+'10.bevételek Óvoda'!H68+'11.bevételek PMH'!H68+'12.bevételek bölcsőde'!H68</f>
        <v>0</v>
      </c>
      <c r="I68" s="131">
        <f>'8.bevételek ÖK'!I68+'9.bevételek Faluház'!I68+'10.bevételek Óvoda'!I68+'11.bevételek PMH'!I68+'12.bevételek bölcsőde'!I68</f>
        <v>0</v>
      </c>
      <c r="J68" s="131">
        <f>'8.bevételek ÖK'!J68+'9.bevételek Faluház'!J68+'10.bevételek Óvoda'!J68+'11.bevételek PMH'!J68+'12.bevételek bölcsőde'!J68</f>
        <v>0</v>
      </c>
      <c r="K68" s="131">
        <f>'8.bevételek ÖK'!K68+'9.bevételek Faluház'!K68+'10.bevételek Óvoda'!K68+'11.bevételek PMH'!K68+'12.bevételek bölcsőde'!K68</f>
        <v>0</v>
      </c>
      <c r="L68" s="131">
        <f>'8.bevételek ÖK'!L68+'9.bevételek Faluház'!L68+'10.bevételek Óvoda'!L68+'11.bevételek PMH'!L68+'12.bevételek bölcsőde'!L68</f>
        <v>0</v>
      </c>
      <c r="M68" s="131">
        <f>'8.bevételek ÖK'!M68+'9.bevételek Faluház'!M68+'10.bevételek Óvoda'!M68+'11.bevételek PMH'!M68+'12.bevételek bölcsőde'!M68</f>
        <v>0</v>
      </c>
      <c r="N68" s="131">
        <f>'8.bevételek ÖK'!N68+'9.bevételek Faluház'!N68+'10.bevételek Óvoda'!N68+'11.bevételek PMH'!N68+'12.bevételek bölcsőde'!N68</f>
        <v>0</v>
      </c>
      <c r="O68" s="107"/>
    </row>
    <row r="69" spans="1:15" ht="15">
      <c r="A69" s="37" t="s">
        <v>64</v>
      </c>
      <c r="B69" s="5" t="s">
        <v>582</v>
      </c>
      <c r="C69" s="131">
        <f>'8.bevételek ÖK'!C69+'9.bevételek Faluház'!C69+'10.bevételek Óvoda'!C69+'11.bevételek PMH'!C69+'12.bevételek bölcsőde'!C69</f>
        <v>0</v>
      </c>
      <c r="D69" s="131">
        <f>'8.bevételek ÖK'!D69+'9.bevételek Faluház'!D69+'10.bevételek Óvoda'!D69+'11.bevételek PMH'!D69+'12.bevételek bölcsőde'!D69</f>
        <v>0</v>
      </c>
      <c r="E69" s="131">
        <f>'8.bevételek ÖK'!E69+'9.bevételek Faluház'!E69+'10.bevételek Óvoda'!E69+'11.bevételek PMH'!E69+'12.bevételek bölcsőde'!E69</f>
        <v>0</v>
      </c>
      <c r="F69" s="131">
        <f>'8.bevételek ÖK'!F69+'9.bevételek Faluház'!F69+'10.bevételek Óvoda'!F69+'11.bevételek PMH'!F69+'12.bevételek bölcsőde'!F69</f>
        <v>0</v>
      </c>
      <c r="G69" s="131">
        <f>'8.bevételek ÖK'!G69+'9.bevételek Faluház'!G69+'10.bevételek Óvoda'!G69+'11.bevételek PMH'!G69+'12.bevételek bölcsőde'!G69</f>
        <v>0</v>
      </c>
      <c r="H69" s="131">
        <f>'8.bevételek ÖK'!H69+'9.bevételek Faluház'!H69+'10.bevételek Óvoda'!H69+'11.bevételek PMH'!H69+'12.bevételek bölcsőde'!H69</f>
        <v>0</v>
      </c>
      <c r="I69" s="131">
        <f>'8.bevételek ÖK'!I69+'9.bevételek Faluház'!I69+'10.bevételek Óvoda'!I69+'11.bevételek PMH'!I69+'12.bevételek bölcsőde'!I69</f>
        <v>0</v>
      </c>
      <c r="J69" s="131">
        <f>'8.bevételek ÖK'!J69+'9.bevételek Faluház'!J69+'10.bevételek Óvoda'!J69+'11.bevételek PMH'!J69+'12.bevételek bölcsőde'!J69</f>
        <v>0</v>
      </c>
      <c r="K69" s="131">
        <f>'8.bevételek ÖK'!K69+'9.bevételek Faluház'!K69+'10.bevételek Óvoda'!K69+'11.bevételek PMH'!K69+'12.bevételek bölcsőde'!K69</f>
        <v>0</v>
      </c>
      <c r="L69" s="131">
        <f>'8.bevételek ÖK'!L69+'9.bevételek Faluház'!L69+'10.bevételek Óvoda'!L69+'11.bevételek PMH'!L69+'12.bevételek bölcsőde'!L69</f>
        <v>0</v>
      </c>
      <c r="M69" s="131">
        <f>'8.bevételek ÖK'!M69+'9.bevételek Faluház'!M69+'10.bevételek Óvoda'!M69+'11.bevételek PMH'!M69+'12.bevételek bölcsőde'!M69</f>
        <v>0</v>
      </c>
      <c r="N69" s="131">
        <f>'8.bevételek ÖK'!N69+'9.bevételek Faluház'!N69+'10.bevételek Óvoda'!N69+'11.bevételek PMH'!N69+'12.bevételek bölcsőde'!N69</f>
        <v>0</v>
      </c>
      <c r="O69" s="107"/>
    </row>
    <row r="70" spans="1:15" ht="15">
      <c r="A70" s="15" t="s">
        <v>83</v>
      </c>
      <c r="B70" s="7" t="s">
        <v>583</v>
      </c>
      <c r="C70" s="131">
        <f>'8.bevételek ÖK'!C70+'9.bevételek Faluház'!C70+'10.bevételek Óvoda'!C70+'11.bevételek PMH'!C70+'12.bevételek bölcsőde'!C70</f>
        <v>0</v>
      </c>
      <c r="D70" s="131">
        <f>'8.bevételek ÖK'!D70+'9.bevételek Faluház'!D70+'10.bevételek Óvoda'!D70+'11.bevételek PMH'!D70+'12.bevételek bölcsőde'!D70</f>
        <v>0</v>
      </c>
      <c r="E70" s="131">
        <f>'8.bevételek ÖK'!E70+'9.bevételek Faluház'!E70+'10.bevételek Óvoda'!E70+'11.bevételek PMH'!E70+'12.bevételek bölcsőde'!E70</f>
        <v>0</v>
      </c>
      <c r="F70" s="131">
        <f>'8.bevételek ÖK'!F70+'9.bevételek Faluház'!F70+'10.bevételek Óvoda'!F70+'11.bevételek PMH'!F70+'12.bevételek bölcsőde'!F70</f>
        <v>0</v>
      </c>
      <c r="G70" s="131">
        <f>'8.bevételek ÖK'!G70+'9.bevételek Faluház'!G70+'10.bevételek Óvoda'!G70+'11.bevételek PMH'!G70+'12.bevételek bölcsőde'!G70</f>
        <v>0</v>
      </c>
      <c r="H70" s="131">
        <f>'8.bevételek ÖK'!H70+'9.bevételek Faluház'!H70+'10.bevételek Óvoda'!H70+'11.bevételek PMH'!H70+'12.bevételek bölcsőde'!H70</f>
        <v>0</v>
      </c>
      <c r="I70" s="131">
        <f>'8.bevételek ÖK'!I70+'9.bevételek Faluház'!I70+'10.bevételek Óvoda'!I70+'11.bevételek PMH'!I70+'12.bevételek bölcsőde'!I70</f>
        <v>0</v>
      </c>
      <c r="J70" s="131">
        <f>'8.bevételek ÖK'!J70+'9.bevételek Faluház'!J70+'10.bevételek Óvoda'!J70+'11.bevételek PMH'!J70+'12.bevételek bölcsőde'!J70</f>
        <v>0</v>
      </c>
      <c r="K70" s="131">
        <f>'8.bevételek ÖK'!K70+'9.bevételek Faluház'!K70+'10.bevételek Óvoda'!K70+'11.bevételek PMH'!K70+'12.bevételek bölcsőde'!K70</f>
        <v>0</v>
      </c>
      <c r="L70" s="131">
        <f>'8.bevételek ÖK'!L70+'9.bevételek Faluház'!L70+'10.bevételek Óvoda'!L70+'11.bevételek PMH'!L70+'12.bevételek bölcsőde'!L70</f>
        <v>0</v>
      </c>
      <c r="M70" s="131">
        <f>'8.bevételek ÖK'!M70+'9.bevételek Faluház'!M70+'10.bevételek Óvoda'!M70+'11.bevételek PMH'!M70+'12.bevételek bölcsőde'!M70</f>
        <v>0</v>
      </c>
      <c r="N70" s="131">
        <f>'8.bevételek ÖK'!N70+'9.bevételek Faluház'!N70+'10.bevételek Óvoda'!N70+'11.bevételek PMH'!N70+'12.bevételek bölcsőde'!N70</f>
        <v>0</v>
      </c>
      <c r="O70" s="107"/>
    </row>
    <row r="71" spans="1:15" ht="15">
      <c r="A71" s="13" t="s">
        <v>65</v>
      </c>
      <c r="B71" s="5" t="s">
        <v>584</v>
      </c>
      <c r="C71" s="131">
        <f>'8.bevételek ÖK'!C71+'9.bevételek Faluház'!C71+'10.bevételek Óvoda'!C71+'11.bevételek PMH'!C71+'12.bevételek bölcsőde'!C71</f>
        <v>0</v>
      </c>
      <c r="D71" s="131">
        <f>'8.bevételek ÖK'!D71+'9.bevételek Faluház'!D71+'10.bevételek Óvoda'!D71+'11.bevételek PMH'!D71+'12.bevételek bölcsőde'!D71</f>
        <v>0</v>
      </c>
      <c r="E71" s="131">
        <f>'8.bevételek ÖK'!E71+'9.bevételek Faluház'!E71+'10.bevételek Óvoda'!E71+'11.bevételek PMH'!E71+'12.bevételek bölcsőde'!E71</f>
        <v>0</v>
      </c>
      <c r="F71" s="131">
        <f>'8.bevételek ÖK'!F71+'9.bevételek Faluház'!F71+'10.bevételek Óvoda'!F71+'11.bevételek PMH'!F71+'12.bevételek bölcsőde'!F71</f>
        <v>0</v>
      </c>
      <c r="G71" s="131">
        <f>'8.bevételek ÖK'!G71+'9.bevételek Faluház'!G71+'10.bevételek Óvoda'!G71+'11.bevételek PMH'!G71+'12.bevételek bölcsőde'!G71</f>
        <v>0</v>
      </c>
      <c r="H71" s="131">
        <f>'8.bevételek ÖK'!H71+'9.bevételek Faluház'!H71+'10.bevételek Óvoda'!H71+'11.bevételek PMH'!H71+'12.bevételek bölcsőde'!H71</f>
        <v>0</v>
      </c>
      <c r="I71" s="131">
        <f>'8.bevételek ÖK'!I71+'9.bevételek Faluház'!I71+'10.bevételek Óvoda'!I71+'11.bevételek PMH'!I71+'12.bevételek bölcsőde'!I71</f>
        <v>0</v>
      </c>
      <c r="J71" s="131">
        <f>'8.bevételek ÖK'!J71+'9.bevételek Faluház'!J71+'10.bevételek Óvoda'!J71+'11.bevételek PMH'!J71+'12.bevételek bölcsőde'!J71</f>
        <v>0</v>
      </c>
      <c r="K71" s="131">
        <f>'8.bevételek ÖK'!K71+'9.bevételek Faluház'!K71+'10.bevételek Óvoda'!K71+'11.bevételek PMH'!K71+'12.bevételek bölcsőde'!K71</f>
        <v>0</v>
      </c>
      <c r="L71" s="131">
        <f>'8.bevételek ÖK'!L71+'9.bevételek Faluház'!L71+'10.bevételek Óvoda'!L71+'11.bevételek PMH'!L71+'12.bevételek bölcsőde'!L71</f>
        <v>0</v>
      </c>
      <c r="M71" s="131">
        <f>'8.bevételek ÖK'!M71+'9.bevételek Faluház'!M71+'10.bevételek Óvoda'!M71+'11.bevételek PMH'!M71+'12.bevételek bölcsőde'!M71</f>
        <v>0</v>
      </c>
      <c r="N71" s="131">
        <f>'8.bevételek ÖK'!N71+'9.bevételek Faluház'!N71+'10.bevételek Óvoda'!N71+'11.bevételek PMH'!N71+'12.bevételek bölcsőde'!N71</f>
        <v>0</v>
      </c>
      <c r="O71" s="107"/>
    </row>
    <row r="72" spans="1:15" ht="15">
      <c r="A72" s="37" t="s">
        <v>585</v>
      </c>
      <c r="B72" s="5" t="s">
        <v>586</v>
      </c>
      <c r="C72" s="131">
        <f>'8.bevételek ÖK'!C72+'9.bevételek Faluház'!C72+'10.bevételek Óvoda'!C72+'11.bevételek PMH'!C72+'12.bevételek bölcsőde'!C72</f>
        <v>0</v>
      </c>
      <c r="D72" s="131">
        <f>'8.bevételek ÖK'!D72+'9.bevételek Faluház'!D72+'10.bevételek Óvoda'!D72+'11.bevételek PMH'!D72+'12.bevételek bölcsőde'!D72</f>
        <v>0</v>
      </c>
      <c r="E72" s="131">
        <f>'8.bevételek ÖK'!E72+'9.bevételek Faluház'!E72+'10.bevételek Óvoda'!E72+'11.bevételek PMH'!E72+'12.bevételek bölcsőde'!E72</f>
        <v>0</v>
      </c>
      <c r="F72" s="131">
        <f>'8.bevételek ÖK'!F72+'9.bevételek Faluház'!F72+'10.bevételek Óvoda'!F72+'11.bevételek PMH'!F72+'12.bevételek bölcsőde'!F72</f>
        <v>0</v>
      </c>
      <c r="G72" s="131">
        <f>'8.bevételek ÖK'!G72+'9.bevételek Faluház'!G72+'10.bevételek Óvoda'!G72+'11.bevételek PMH'!G72+'12.bevételek bölcsőde'!G72</f>
        <v>0</v>
      </c>
      <c r="H72" s="131">
        <f>'8.bevételek ÖK'!H72+'9.bevételek Faluház'!H72+'10.bevételek Óvoda'!H72+'11.bevételek PMH'!H72+'12.bevételek bölcsőde'!H72</f>
        <v>0</v>
      </c>
      <c r="I72" s="131">
        <f>'8.bevételek ÖK'!I72+'9.bevételek Faluház'!I72+'10.bevételek Óvoda'!I72+'11.bevételek PMH'!I72+'12.bevételek bölcsőde'!I72</f>
        <v>0</v>
      </c>
      <c r="J72" s="131">
        <f>'8.bevételek ÖK'!J72+'9.bevételek Faluház'!J72+'10.bevételek Óvoda'!J72+'11.bevételek PMH'!J72+'12.bevételek bölcsőde'!J72</f>
        <v>0</v>
      </c>
      <c r="K72" s="131">
        <f>'8.bevételek ÖK'!K72+'9.bevételek Faluház'!K72+'10.bevételek Óvoda'!K72+'11.bevételek PMH'!K72+'12.bevételek bölcsőde'!K72</f>
        <v>0</v>
      </c>
      <c r="L72" s="131">
        <f>'8.bevételek ÖK'!L72+'9.bevételek Faluház'!L72+'10.bevételek Óvoda'!L72+'11.bevételek PMH'!L72+'12.bevételek bölcsőde'!L72</f>
        <v>0</v>
      </c>
      <c r="M72" s="131">
        <f>'8.bevételek ÖK'!M72+'9.bevételek Faluház'!M72+'10.bevételek Óvoda'!M72+'11.bevételek PMH'!M72+'12.bevételek bölcsőde'!M72</f>
        <v>0</v>
      </c>
      <c r="N72" s="131">
        <f>'8.bevételek ÖK'!N72+'9.bevételek Faluház'!N72+'10.bevételek Óvoda'!N72+'11.bevételek PMH'!N72+'12.bevételek bölcsőde'!N72</f>
        <v>0</v>
      </c>
      <c r="O72" s="107"/>
    </row>
    <row r="73" spans="1:15" ht="15">
      <c r="A73" s="13" t="s">
        <v>66</v>
      </c>
      <c r="B73" s="5" t="s">
        <v>587</v>
      </c>
      <c r="C73" s="131">
        <f>'8.bevételek ÖK'!C73+'9.bevételek Faluház'!C73+'10.bevételek Óvoda'!C73+'11.bevételek PMH'!C73+'12.bevételek bölcsőde'!C73</f>
        <v>0</v>
      </c>
      <c r="D73" s="131">
        <f>'8.bevételek ÖK'!D73+'9.bevételek Faluház'!D73+'10.bevételek Óvoda'!D73+'11.bevételek PMH'!D73+'12.bevételek bölcsőde'!D73</f>
        <v>0</v>
      </c>
      <c r="E73" s="131">
        <f>'8.bevételek ÖK'!E73+'9.bevételek Faluház'!E73+'10.bevételek Óvoda'!E73+'11.bevételek PMH'!E73+'12.bevételek bölcsőde'!E73</f>
        <v>0</v>
      </c>
      <c r="F73" s="131">
        <f>'8.bevételek ÖK'!F73+'9.bevételek Faluház'!F73+'10.bevételek Óvoda'!F73+'11.bevételek PMH'!F73+'12.bevételek bölcsőde'!F73</f>
        <v>0</v>
      </c>
      <c r="G73" s="131">
        <f>'8.bevételek ÖK'!G73+'9.bevételek Faluház'!G73+'10.bevételek Óvoda'!G73+'11.bevételek PMH'!G73+'12.bevételek bölcsőde'!G73</f>
        <v>0</v>
      </c>
      <c r="H73" s="131">
        <f>'8.bevételek ÖK'!H73+'9.bevételek Faluház'!H73+'10.bevételek Óvoda'!H73+'11.bevételek PMH'!H73+'12.bevételek bölcsőde'!H73</f>
        <v>0</v>
      </c>
      <c r="I73" s="131">
        <f>'8.bevételek ÖK'!I73+'9.bevételek Faluház'!I73+'10.bevételek Óvoda'!I73+'11.bevételek PMH'!I73+'12.bevételek bölcsőde'!I73</f>
        <v>0</v>
      </c>
      <c r="J73" s="131">
        <f>'8.bevételek ÖK'!J73+'9.bevételek Faluház'!J73+'10.bevételek Óvoda'!J73+'11.bevételek PMH'!J73+'12.bevételek bölcsőde'!J73</f>
        <v>0</v>
      </c>
      <c r="K73" s="131">
        <f>'8.bevételek ÖK'!K73+'9.bevételek Faluház'!K73+'10.bevételek Óvoda'!K73+'11.bevételek PMH'!K73+'12.bevételek bölcsőde'!K73</f>
        <v>0</v>
      </c>
      <c r="L73" s="131">
        <f>'8.bevételek ÖK'!L73+'9.bevételek Faluház'!L73+'10.bevételek Óvoda'!L73+'11.bevételek PMH'!L73+'12.bevételek bölcsőde'!L73</f>
        <v>0</v>
      </c>
      <c r="M73" s="131">
        <f>'8.bevételek ÖK'!M73+'9.bevételek Faluház'!M73+'10.bevételek Óvoda'!M73+'11.bevételek PMH'!M73+'12.bevételek bölcsőde'!M73</f>
        <v>0</v>
      </c>
      <c r="N73" s="131">
        <f>'8.bevételek ÖK'!N73+'9.bevételek Faluház'!N73+'10.bevételek Óvoda'!N73+'11.bevételek PMH'!N73+'12.bevételek bölcsőde'!N73</f>
        <v>0</v>
      </c>
      <c r="O73" s="107"/>
    </row>
    <row r="74" spans="1:15" ht="15">
      <c r="A74" s="37" t="s">
        <v>588</v>
      </c>
      <c r="B74" s="5" t="s">
        <v>589</v>
      </c>
      <c r="C74" s="131">
        <f>'8.bevételek ÖK'!C74+'9.bevételek Faluház'!C74+'10.bevételek Óvoda'!C74+'11.bevételek PMH'!C74+'12.bevételek bölcsőde'!C74</f>
        <v>0</v>
      </c>
      <c r="D74" s="131">
        <f>'8.bevételek ÖK'!D74+'9.bevételek Faluház'!D74+'10.bevételek Óvoda'!D74+'11.bevételek PMH'!D74+'12.bevételek bölcsőde'!D74</f>
        <v>0</v>
      </c>
      <c r="E74" s="131">
        <f>'8.bevételek ÖK'!E74+'9.bevételek Faluház'!E74+'10.bevételek Óvoda'!E74+'11.bevételek PMH'!E74+'12.bevételek bölcsőde'!E74</f>
        <v>0</v>
      </c>
      <c r="F74" s="131">
        <f>'8.bevételek ÖK'!F74+'9.bevételek Faluház'!F74+'10.bevételek Óvoda'!F74+'11.bevételek PMH'!F74+'12.bevételek bölcsőde'!F74</f>
        <v>0</v>
      </c>
      <c r="G74" s="131">
        <f>'8.bevételek ÖK'!G74+'9.bevételek Faluház'!G74+'10.bevételek Óvoda'!G74+'11.bevételek PMH'!G74+'12.bevételek bölcsőde'!G74</f>
        <v>0</v>
      </c>
      <c r="H74" s="131">
        <f>'8.bevételek ÖK'!H74+'9.bevételek Faluház'!H74+'10.bevételek Óvoda'!H74+'11.bevételek PMH'!H74+'12.bevételek bölcsőde'!H74</f>
        <v>0</v>
      </c>
      <c r="I74" s="131">
        <f>'8.bevételek ÖK'!I74+'9.bevételek Faluház'!I74+'10.bevételek Óvoda'!I74+'11.bevételek PMH'!I74+'12.bevételek bölcsőde'!I74</f>
        <v>0</v>
      </c>
      <c r="J74" s="131">
        <f>'8.bevételek ÖK'!J74+'9.bevételek Faluház'!J74+'10.bevételek Óvoda'!J74+'11.bevételek PMH'!J74+'12.bevételek bölcsőde'!J74</f>
        <v>0</v>
      </c>
      <c r="K74" s="131">
        <f>'8.bevételek ÖK'!K74+'9.bevételek Faluház'!K74+'10.bevételek Óvoda'!K74+'11.bevételek PMH'!K74+'12.bevételek bölcsőde'!K74</f>
        <v>0</v>
      </c>
      <c r="L74" s="131">
        <f>'8.bevételek ÖK'!L74+'9.bevételek Faluház'!L74+'10.bevételek Óvoda'!L74+'11.bevételek PMH'!L74+'12.bevételek bölcsőde'!L74</f>
        <v>0</v>
      </c>
      <c r="M74" s="131">
        <f>'8.bevételek ÖK'!M74+'9.bevételek Faluház'!M74+'10.bevételek Óvoda'!M74+'11.bevételek PMH'!M74+'12.bevételek bölcsőde'!M74</f>
        <v>0</v>
      </c>
      <c r="N74" s="131">
        <f>'8.bevételek ÖK'!N74+'9.bevételek Faluház'!N74+'10.bevételek Óvoda'!N74+'11.bevételek PMH'!N74+'12.bevételek bölcsőde'!N74</f>
        <v>0</v>
      </c>
      <c r="O74" s="107"/>
    </row>
    <row r="75" spans="1:15" ht="15">
      <c r="A75" s="14" t="s">
        <v>84</v>
      </c>
      <c r="B75" s="7" t="s">
        <v>590</v>
      </c>
      <c r="C75" s="131">
        <f>'8.bevételek ÖK'!C75+'9.bevételek Faluház'!C75+'10.bevételek Óvoda'!C75+'11.bevételek PMH'!C75+'12.bevételek bölcsőde'!C75</f>
        <v>0</v>
      </c>
      <c r="D75" s="131">
        <f>'8.bevételek ÖK'!D75+'9.bevételek Faluház'!D75+'10.bevételek Óvoda'!D75+'11.bevételek PMH'!D75+'12.bevételek bölcsőde'!D75</f>
        <v>0</v>
      </c>
      <c r="E75" s="131">
        <f>'8.bevételek ÖK'!E75+'9.bevételek Faluház'!E75+'10.bevételek Óvoda'!E75+'11.bevételek PMH'!E75+'12.bevételek bölcsőde'!E75</f>
        <v>0</v>
      </c>
      <c r="F75" s="131">
        <f>'8.bevételek ÖK'!F75+'9.bevételek Faluház'!F75+'10.bevételek Óvoda'!F75+'11.bevételek PMH'!F75+'12.bevételek bölcsőde'!F75</f>
        <v>0</v>
      </c>
      <c r="G75" s="131">
        <f>'8.bevételek ÖK'!G75+'9.bevételek Faluház'!G75+'10.bevételek Óvoda'!G75+'11.bevételek PMH'!G75+'12.bevételek bölcsőde'!G75</f>
        <v>0</v>
      </c>
      <c r="H75" s="131">
        <f>'8.bevételek ÖK'!H75+'9.bevételek Faluház'!H75+'10.bevételek Óvoda'!H75+'11.bevételek PMH'!H75+'12.bevételek bölcsőde'!H75</f>
        <v>0</v>
      </c>
      <c r="I75" s="131">
        <f>'8.bevételek ÖK'!I75+'9.bevételek Faluház'!I75+'10.bevételek Óvoda'!I75+'11.bevételek PMH'!I75+'12.bevételek bölcsőde'!I75</f>
        <v>0</v>
      </c>
      <c r="J75" s="131">
        <f>'8.bevételek ÖK'!J75+'9.bevételek Faluház'!J75+'10.bevételek Óvoda'!J75+'11.bevételek PMH'!J75+'12.bevételek bölcsőde'!J75</f>
        <v>0</v>
      </c>
      <c r="K75" s="131">
        <f>'8.bevételek ÖK'!K75+'9.bevételek Faluház'!K75+'10.bevételek Óvoda'!K75+'11.bevételek PMH'!K75+'12.bevételek bölcsőde'!K75</f>
        <v>0</v>
      </c>
      <c r="L75" s="131">
        <f>'8.bevételek ÖK'!L75+'9.bevételek Faluház'!L75+'10.bevételek Óvoda'!L75+'11.bevételek PMH'!L75+'12.bevételek bölcsőde'!L75</f>
        <v>0</v>
      </c>
      <c r="M75" s="131">
        <f>'8.bevételek ÖK'!M75+'9.bevételek Faluház'!M75+'10.bevételek Óvoda'!M75+'11.bevételek PMH'!M75+'12.bevételek bölcsőde'!M75</f>
        <v>0</v>
      </c>
      <c r="N75" s="131">
        <f>'8.bevételek ÖK'!N75+'9.bevételek Faluház'!N75+'10.bevételek Óvoda'!N75+'11.bevételek PMH'!N75+'12.bevételek bölcsőde'!N75</f>
        <v>0</v>
      </c>
      <c r="O75" s="107"/>
    </row>
    <row r="76" spans="1:15" ht="15">
      <c r="A76" s="5" t="s">
        <v>192</v>
      </c>
      <c r="B76" s="5" t="s">
        <v>591</v>
      </c>
      <c r="C76" s="131">
        <f>'8.bevételek ÖK'!C76+'9.bevételek Faluház'!C76+'10.bevételek Óvoda'!C76+'11.bevételek PMH'!C76+'12.bevételek bölcsőde'!C76</f>
        <v>172069</v>
      </c>
      <c r="D76" s="131">
        <f>'8.bevételek ÖK'!D76+'9.bevételek Faluház'!D76+'10.bevételek Óvoda'!D76+'11.bevételek PMH'!D76+'12.bevételek bölcsőde'!D76</f>
        <v>151217</v>
      </c>
      <c r="E76" s="131">
        <f>'8.bevételek ÖK'!E76+'9.bevételek Faluház'!E76+'10.bevételek Óvoda'!E76+'11.bevételek PMH'!E76+'12.bevételek bölcsőde'!E76</f>
        <v>151217</v>
      </c>
      <c r="F76" s="131">
        <f>'8.bevételek ÖK'!F76+'9.bevételek Faluház'!F76+'10.bevételek Óvoda'!F76+'11.bevételek PMH'!F76+'12.bevételek bölcsőde'!F76</f>
        <v>0</v>
      </c>
      <c r="G76" s="131">
        <f>'8.bevételek ÖK'!G76+'9.bevételek Faluház'!G76+'10.bevételek Óvoda'!G76+'11.bevételek PMH'!G76+'12.bevételek bölcsőde'!G76</f>
        <v>0</v>
      </c>
      <c r="H76" s="131">
        <f>'8.bevételek ÖK'!H76+'9.bevételek Faluház'!H76+'10.bevételek Óvoda'!H76+'11.bevételek PMH'!H76+'12.bevételek bölcsőde'!H76</f>
        <v>0</v>
      </c>
      <c r="I76" s="131">
        <f>'8.bevételek ÖK'!I76+'9.bevételek Faluház'!I76+'10.bevételek Óvoda'!I76+'11.bevételek PMH'!I76+'12.bevételek bölcsőde'!I76</f>
        <v>0</v>
      </c>
      <c r="J76" s="131">
        <f>'8.bevételek ÖK'!J76+'9.bevételek Faluház'!J76+'10.bevételek Óvoda'!J76+'11.bevételek PMH'!J76+'12.bevételek bölcsőde'!J76</f>
        <v>0</v>
      </c>
      <c r="K76" s="131">
        <f>'8.bevételek ÖK'!K76+'9.bevételek Faluház'!K76+'10.bevételek Óvoda'!K76+'11.bevételek PMH'!K76+'12.bevételek bölcsőde'!K76</f>
        <v>0</v>
      </c>
      <c r="L76" s="131">
        <f>'8.bevételek ÖK'!L76+'9.bevételek Faluház'!L76+'10.bevételek Óvoda'!L76+'11.bevételek PMH'!L76+'12.bevételek bölcsőde'!L76</f>
        <v>172069</v>
      </c>
      <c r="M76" s="131">
        <f>'8.bevételek ÖK'!M76+'9.bevételek Faluház'!M76+'10.bevételek Óvoda'!M76+'11.bevételek PMH'!M76+'12.bevételek bölcsőde'!M76</f>
        <v>151217</v>
      </c>
      <c r="N76" s="131">
        <f>'8.bevételek ÖK'!N76+'9.bevételek Faluház'!N76+'10.bevételek Óvoda'!N76+'11.bevételek PMH'!N76+'12.bevételek bölcsőde'!N76</f>
        <v>151217</v>
      </c>
      <c r="O76" s="107"/>
    </row>
    <row r="77" spans="1:15" ht="15">
      <c r="A77" s="5" t="s">
        <v>193</v>
      </c>
      <c r="B77" s="5" t="s">
        <v>591</v>
      </c>
      <c r="C77" s="131">
        <f>'8.bevételek ÖK'!C77+'9.bevételek Faluház'!C77+'10.bevételek Óvoda'!C77+'11.bevételek PMH'!C77+'12.bevételek bölcsőde'!C77</f>
        <v>0</v>
      </c>
      <c r="D77" s="131">
        <f>'8.bevételek ÖK'!D77+'9.bevételek Faluház'!D77+'10.bevételek Óvoda'!D77+'11.bevételek PMH'!D77+'12.bevételek bölcsőde'!D77</f>
        <v>15319</v>
      </c>
      <c r="E77" s="131">
        <f>'8.bevételek ÖK'!E77+'9.bevételek Faluház'!E77+'10.bevételek Óvoda'!E77+'11.bevételek PMH'!E77+'12.bevételek bölcsőde'!E77</f>
        <v>15319</v>
      </c>
      <c r="F77" s="131">
        <f>'8.bevételek ÖK'!F77+'9.bevételek Faluház'!F77+'10.bevételek Óvoda'!F77+'11.bevételek PMH'!F77+'12.bevételek bölcsőde'!F77</f>
        <v>0</v>
      </c>
      <c r="G77" s="131">
        <f>'8.bevételek ÖK'!G77+'9.bevételek Faluház'!G77+'10.bevételek Óvoda'!G77+'11.bevételek PMH'!G77+'12.bevételek bölcsőde'!G77</f>
        <v>0</v>
      </c>
      <c r="H77" s="131">
        <f>'8.bevételek ÖK'!H77+'9.bevételek Faluház'!H77+'10.bevételek Óvoda'!H77+'11.bevételek PMH'!H77+'12.bevételek bölcsőde'!H77</f>
        <v>0</v>
      </c>
      <c r="I77" s="131">
        <f>'8.bevételek ÖK'!I77+'9.bevételek Faluház'!I77+'10.bevételek Óvoda'!I77+'11.bevételek PMH'!I77+'12.bevételek bölcsőde'!I77</f>
        <v>0</v>
      </c>
      <c r="J77" s="131">
        <f>'8.bevételek ÖK'!J77+'9.bevételek Faluház'!J77+'10.bevételek Óvoda'!J77+'11.bevételek PMH'!J77+'12.bevételek bölcsőde'!J77</f>
        <v>0</v>
      </c>
      <c r="K77" s="131">
        <f>'8.bevételek ÖK'!K77+'9.bevételek Faluház'!K77+'10.bevételek Óvoda'!K77+'11.bevételek PMH'!K77+'12.bevételek bölcsőde'!K77</f>
        <v>0</v>
      </c>
      <c r="L77" s="131">
        <f>'8.bevételek ÖK'!L77+'9.bevételek Faluház'!L77+'10.bevételek Óvoda'!L77+'11.bevételek PMH'!L77+'12.bevételek bölcsőde'!L77</f>
        <v>0</v>
      </c>
      <c r="M77" s="131">
        <f>'8.bevételek ÖK'!M77+'9.bevételek Faluház'!M77+'10.bevételek Óvoda'!M77+'11.bevételek PMH'!M77+'12.bevételek bölcsőde'!M77</f>
        <v>15319</v>
      </c>
      <c r="N77" s="131">
        <f>'8.bevételek ÖK'!N77+'9.bevételek Faluház'!N77+'10.bevételek Óvoda'!N77+'11.bevételek PMH'!N77+'12.bevételek bölcsőde'!N77</f>
        <v>15319</v>
      </c>
      <c r="O77" s="107"/>
    </row>
    <row r="78" spans="1:15" ht="15">
      <c r="A78" s="5" t="s">
        <v>190</v>
      </c>
      <c r="B78" s="5" t="s">
        <v>592</v>
      </c>
      <c r="C78" s="131">
        <f>'8.bevételek ÖK'!C78+'9.bevételek Faluház'!C78+'10.bevételek Óvoda'!C78+'11.bevételek PMH'!C78+'12.bevételek bölcsőde'!C78</f>
        <v>0</v>
      </c>
      <c r="D78" s="131">
        <f>'8.bevételek ÖK'!D78+'9.bevételek Faluház'!D78+'10.bevételek Óvoda'!D78+'11.bevételek PMH'!D78+'12.bevételek bölcsőde'!D78</f>
        <v>0</v>
      </c>
      <c r="E78" s="131">
        <f>'8.bevételek ÖK'!E78+'9.bevételek Faluház'!E78+'10.bevételek Óvoda'!E78+'11.bevételek PMH'!E78+'12.bevételek bölcsőde'!E78</f>
        <v>0</v>
      </c>
      <c r="F78" s="131">
        <f>'8.bevételek ÖK'!F78+'9.bevételek Faluház'!F78+'10.bevételek Óvoda'!F78+'11.bevételek PMH'!F78+'12.bevételek bölcsőde'!F78</f>
        <v>0</v>
      </c>
      <c r="G78" s="131">
        <f>'8.bevételek ÖK'!G78+'9.bevételek Faluház'!G78+'10.bevételek Óvoda'!G78+'11.bevételek PMH'!G78+'12.bevételek bölcsőde'!G78</f>
        <v>0</v>
      </c>
      <c r="H78" s="131">
        <f>'8.bevételek ÖK'!H78+'9.bevételek Faluház'!H78+'10.bevételek Óvoda'!H78+'11.bevételek PMH'!H78+'12.bevételek bölcsőde'!H78</f>
        <v>0</v>
      </c>
      <c r="I78" s="131">
        <f>'8.bevételek ÖK'!I78+'9.bevételek Faluház'!I78+'10.bevételek Óvoda'!I78+'11.bevételek PMH'!I78+'12.bevételek bölcsőde'!I78</f>
        <v>0</v>
      </c>
      <c r="J78" s="131">
        <f>'8.bevételek ÖK'!J78+'9.bevételek Faluház'!J78+'10.bevételek Óvoda'!J78+'11.bevételek PMH'!J78+'12.bevételek bölcsőde'!J78</f>
        <v>0</v>
      </c>
      <c r="K78" s="131">
        <f>'8.bevételek ÖK'!K78+'9.bevételek Faluház'!K78+'10.bevételek Óvoda'!K78+'11.bevételek PMH'!K78+'12.bevételek bölcsőde'!K78</f>
        <v>0</v>
      </c>
      <c r="L78" s="131">
        <f>'8.bevételek ÖK'!L78+'9.bevételek Faluház'!L78+'10.bevételek Óvoda'!L78+'11.bevételek PMH'!L78+'12.bevételek bölcsőde'!L78</f>
        <v>0</v>
      </c>
      <c r="M78" s="131">
        <f>'8.bevételek ÖK'!M78+'9.bevételek Faluház'!M78+'10.bevételek Óvoda'!M78+'11.bevételek PMH'!M78+'12.bevételek bölcsőde'!M78</f>
        <v>0</v>
      </c>
      <c r="N78" s="131">
        <f>'8.bevételek ÖK'!N78+'9.bevételek Faluház'!N78+'10.bevételek Óvoda'!N78+'11.bevételek PMH'!N78+'12.bevételek bölcsőde'!N78</f>
        <v>0</v>
      </c>
      <c r="O78" s="107"/>
    </row>
    <row r="79" spans="1:15" ht="15">
      <c r="A79" s="5" t="s">
        <v>191</v>
      </c>
      <c r="B79" s="5" t="s">
        <v>592</v>
      </c>
      <c r="C79" s="131">
        <f>'8.bevételek ÖK'!C79+'9.bevételek Faluház'!C79+'10.bevételek Óvoda'!C79+'11.bevételek PMH'!C79+'12.bevételek bölcsőde'!C79</f>
        <v>0</v>
      </c>
      <c r="D79" s="131">
        <f>'8.bevételek ÖK'!D79+'9.bevételek Faluház'!D79+'10.bevételek Óvoda'!D79+'11.bevételek PMH'!D79+'12.bevételek bölcsőde'!D79</f>
        <v>0</v>
      </c>
      <c r="E79" s="131">
        <f>'8.bevételek ÖK'!E79+'9.bevételek Faluház'!E79+'10.bevételek Óvoda'!E79+'11.bevételek PMH'!E79+'12.bevételek bölcsőde'!E79</f>
        <v>0</v>
      </c>
      <c r="F79" s="131">
        <f>'8.bevételek ÖK'!F79+'9.bevételek Faluház'!F79+'10.bevételek Óvoda'!F79+'11.bevételek PMH'!F79+'12.bevételek bölcsőde'!F79</f>
        <v>0</v>
      </c>
      <c r="G79" s="131">
        <f>'8.bevételek ÖK'!G79+'9.bevételek Faluház'!G79+'10.bevételek Óvoda'!G79+'11.bevételek PMH'!G79+'12.bevételek bölcsőde'!G79</f>
        <v>0</v>
      </c>
      <c r="H79" s="131">
        <f>'8.bevételek ÖK'!H79+'9.bevételek Faluház'!H79+'10.bevételek Óvoda'!H79+'11.bevételek PMH'!H79+'12.bevételek bölcsőde'!H79</f>
        <v>0</v>
      </c>
      <c r="I79" s="131">
        <f>'8.bevételek ÖK'!I79+'9.bevételek Faluház'!I79+'10.bevételek Óvoda'!I79+'11.bevételek PMH'!I79+'12.bevételek bölcsőde'!I79</f>
        <v>0</v>
      </c>
      <c r="J79" s="131">
        <f>'8.bevételek ÖK'!J79+'9.bevételek Faluház'!J79+'10.bevételek Óvoda'!J79+'11.bevételek PMH'!J79+'12.bevételek bölcsőde'!J79</f>
        <v>0</v>
      </c>
      <c r="K79" s="131">
        <f>'8.bevételek ÖK'!K79+'9.bevételek Faluház'!K79+'10.bevételek Óvoda'!K79+'11.bevételek PMH'!K79+'12.bevételek bölcsőde'!K79</f>
        <v>0</v>
      </c>
      <c r="L79" s="131">
        <f>'8.bevételek ÖK'!L79+'9.bevételek Faluház'!L79+'10.bevételek Óvoda'!L79+'11.bevételek PMH'!L79+'12.bevételek bölcsőde'!L79</f>
        <v>0</v>
      </c>
      <c r="M79" s="131">
        <f>'8.bevételek ÖK'!M79+'9.bevételek Faluház'!M79+'10.bevételek Óvoda'!M79+'11.bevételek PMH'!M79+'12.bevételek bölcsőde'!M79</f>
        <v>0</v>
      </c>
      <c r="N79" s="131">
        <f>'8.bevételek ÖK'!N79+'9.bevételek Faluház'!N79+'10.bevételek Óvoda'!N79+'11.bevételek PMH'!N79+'12.bevételek bölcsőde'!N79</f>
        <v>0</v>
      </c>
      <c r="O79" s="107"/>
    </row>
    <row r="80" spans="1:15" ht="15">
      <c r="A80" s="7" t="s">
        <v>85</v>
      </c>
      <c r="B80" s="7" t="s">
        <v>593</v>
      </c>
      <c r="C80" s="131">
        <f>'8.bevételek ÖK'!C80+'9.bevételek Faluház'!C80+'10.bevételek Óvoda'!C80+'11.bevételek PMH'!C80+'12.bevételek bölcsőde'!C80</f>
        <v>172069</v>
      </c>
      <c r="D80" s="131">
        <f>'8.bevételek ÖK'!D80+'9.bevételek Faluház'!D80+'10.bevételek Óvoda'!D80+'11.bevételek PMH'!D80+'12.bevételek bölcsőde'!D80</f>
        <v>166536</v>
      </c>
      <c r="E80" s="131">
        <f>'8.bevételek ÖK'!E80+'9.bevételek Faluház'!E80+'10.bevételek Óvoda'!E80+'11.bevételek PMH'!E80+'12.bevételek bölcsőde'!E80</f>
        <v>166536</v>
      </c>
      <c r="F80" s="131">
        <f>'8.bevételek ÖK'!F80+'9.bevételek Faluház'!F80+'10.bevételek Óvoda'!F80+'11.bevételek PMH'!F80+'12.bevételek bölcsőde'!F80</f>
        <v>0</v>
      </c>
      <c r="G80" s="131">
        <f>'8.bevételek ÖK'!G80+'9.bevételek Faluház'!G80+'10.bevételek Óvoda'!G80+'11.bevételek PMH'!G80+'12.bevételek bölcsőde'!G80</f>
        <v>0</v>
      </c>
      <c r="H80" s="131">
        <f>'8.bevételek ÖK'!H80+'9.bevételek Faluház'!H80+'10.bevételek Óvoda'!H80+'11.bevételek PMH'!H80+'12.bevételek bölcsőde'!H80</f>
        <v>0</v>
      </c>
      <c r="I80" s="131">
        <f>'8.bevételek ÖK'!I80+'9.bevételek Faluház'!I80+'10.bevételek Óvoda'!I80+'11.bevételek PMH'!I80+'12.bevételek bölcsőde'!I80</f>
        <v>0</v>
      </c>
      <c r="J80" s="131">
        <f>'8.bevételek ÖK'!J80+'9.bevételek Faluház'!J80+'10.bevételek Óvoda'!J80+'11.bevételek PMH'!J80+'12.bevételek bölcsőde'!J80</f>
        <v>0</v>
      </c>
      <c r="K80" s="131">
        <f>'8.bevételek ÖK'!K80+'9.bevételek Faluház'!K80+'10.bevételek Óvoda'!K80+'11.bevételek PMH'!K80+'12.bevételek bölcsőde'!K80</f>
        <v>0</v>
      </c>
      <c r="L80" s="131">
        <f>'8.bevételek ÖK'!L80+'9.bevételek Faluház'!L80+'10.bevételek Óvoda'!L80+'11.bevételek PMH'!L80+'12.bevételek bölcsőde'!L80</f>
        <v>172069</v>
      </c>
      <c r="M80" s="131">
        <f>'8.bevételek ÖK'!M80+'9.bevételek Faluház'!M80+'10.bevételek Óvoda'!M80+'11.bevételek PMH'!M80+'12.bevételek bölcsőde'!M80</f>
        <v>166536</v>
      </c>
      <c r="N80" s="131">
        <f>'8.bevételek ÖK'!N80+'9.bevételek Faluház'!N80+'10.bevételek Óvoda'!N80+'11.bevételek PMH'!N80+'12.bevételek bölcsőde'!N80</f>
        <v>166536</v>
      </c>
      <c r="O80" s="107"/>
    </row>
    <row r="81" spans="1:15" ht="15">
      <c r="A81" s="37" t="s">
        <v>594</v>
      </c>
      <c r="B81" s="5" t="s">
        <v>595</v>
      </c>
      <c r="C81" s="131">
        <f>'8.bevételek ÖK'!C81+'9.bevételek Faluház'!C81+'10.bevételek Óvoda'!C81+'11.bevételek PMH'!C81+'12.bevételek bölcsőde'!C81</f>
        <v>0</v>
      </c>
      <c r="D81" s="131">
        <f>'8.bevételek ÖK'!D81+'9.bevételek Faluház'!D81+'10.bevételek Óvoda'!D81+'11.bevételek PMH'!D81+'12.bevételek bölcsőde'!D81</f>
        <v>0</v>
      </c>
      <c r="E81" s="131">
        <f>'8.bevételek ÖK'!E81+'9.bevételek Faluház'!E81+'10.bevételek Óvoda'!E81+'11.bevételek PMH'!E81+'12.bevételek bölcsőde'!E81</f>
        <v>6581</v>
      </c>
      <c r="F81" s="131">
        <f>'8.bevételek ÖK'!F81+'9.bevételek Faluház'!F81+'10.bevételek Óvoda'!F81+'11.bevételek PMH'!F81+'12.bevételek bölcsőde'!F81</f>
        <v>0</v>
      </c>
      <c r="G81" s="131">
        <f>'8.bevételek ÖK'!G81+'9.bevételek Faluház'!G81+'10.bevételek Óvoda'!G81+'11.bevételek PMH'!G81+'12.bevételek bölcsőde'!G81</f>
        <v>0</v>
      </c>
      <c r="H81" s="131">
        <f>'8.bevételek ÖK'!H81+'9.bevételek Faluház'!H81+'10.bevételek Óvoda'!H81+'11.bevételek PMH'!H81+'12.bevételek bölcsőde'!H81</f>
        <v>0</v>
      </c>
      <c r="I81" s="131">
        <f>'8.bevételek ÖK'!I81+'9.bevételek Faluház'!I81+'10.bevételek Óvoda'!I81+'11.bevételek PMH'!I81+'12.bevételek bölcsőde'!I81</f>
        <v>0</v>
      </c>
      <c r="J81" s="131">
        <f>'8.bevételek ÖK'!J81+'9.bevételek Faluház'!J81+'10.bevételek Óvoda'!J81+'11.bevételek PMH'!J81+'12.bevételek bölcsőde'!J81</f>
        <v>0</v>
      </c>
      <c r="K81" s="131">
        <f>'8.bevételek ÖK'!K81+'9.bevételek Faluház'!K81+'10.bevételek Óvoda'!K81+'11.bevételek PMH'!K81+'12.bevételek bölcsőde'!K81</f>
        <v>0</v>
      </c>
      <c r="L81" s="131">
        <f>'8.bevételek ÖK'!L81+'9.bevételek Faluház'!L81+'10.bevételek Óvoda'!L81+'11.bevételek PMH'!L81+'12.bevételek bölcsőde'!L81</f>
        <v>0</v>
      </c>
      <c r="M81" s="131">
        <f>'8.bevételek ÖK'!M81+'9.bevételek Faluház'!M81+'10.bevételek Óvoda'!M81+'11.bevételek PMH'!M81+'12.bevételek bölcsőde'!M81</f>
        <v>0</v>
      </c>
      <c r="N81" s="131">
        <f>'8.bevételek ÖK'!N81+'9.bevételek Faluház'!N81+'10.bevételek Óvoda'!N81+'11.bevételek PMH'!N81+'12.bevételek bölcsőde'!N81</f>
        <v>6581</v>
      </c>
      <c r="O81" s="107"/>
    </row>
    <row r="82" spans="1:15" ht="15">
      <c r="A82" s="37" t="s">
        <v>596</v>
      </c>
      <c r="B82" s="5" t="s">
        <v>597</v>
      </c>
      <c r="C82" s="131">
        <f>'8.bevételek ÖK'!C82+'9.bevételek Faluház'!C82+'10.bevételek Óvoda'!C82+'11.bevételek PMH'!C82+'12.bevételek bölcsőde'!C82</f>
        <v>0</v>
      </c>
      <c r="D82" s="131">
        <f>'8.bevételek ÖK'!D82+'9.bevételek Faluház'!D82+'10.bevételek Óvoda'!D82+'11.bevételek PMH'!D82+'12.bevételek bölcsőde'!D82</f>
        <v>0</v>
      </c>
      <c r="E82" s="131">
        <f>'8.bevételek ÖK'!E82+'9.bevételek Faluház'!E82+'10.bevételek Óvoda'!E82+'11.bevételek PMH'!E82+'12.bevételek bölcsőde'!E82</f>
        <v>0</v>
      </c>
      <c r="F82" s="131">
        <f>'8.bevételek ÖK'!F82+'9.bevételek Faluház'!F82+'10.bevételek Óvoda'!F82+'11.bevételek PMH'!F82+'12.bevételek bölcsőde'!F82</f>
        <v>0</v>
      </c>
      <c r="G82" s="131">
        <f>'8.bevételek ÖK'!G82+'9.bevételek Faluház'!G82+'10.bevételek Óvoda'!G82+'11.bevételek PMH'!G82+'12.bevételek bölcsőde'!G82</f>
        <v>0</v>
      </c>
      <c r="H82" s="131">
        <f>'8.bevételek ÖK'!H82+'9.bevételek Faluház'!H82+'10.bevételek Óvoda'!H82+'11.bevételek PMH'!H82+'12.bevételek bölcsőde'!H82</f>
        <v>0</v>
      </c>
      <c r="I82" s="131">
        <f>'8.bevételek ÖK'!I82+'9.bevételek Faluház'!I82+'10.bevételek Óvoda'!I82+'11.bevételek PMH'!I82+'12.bevételek bölcsőde'!I82</f>
        <v>0</v>
      </c>
      <c r="J82" s="131">
        <f>'8.bevételek ÖK'!J82+'9.bevételek Faluház'!J82+'10.bevételek Óvoda'!J82+'11.bevételek PMH'!J82+'12.bevételek bölcsőde'!J82</f>
        <v>0</v>
      </c>
      <c r="K82" s="131">
        <f>'8.bevételek ÖK'!K82+'9.bevételek Faluház'!K82+'10.bevételek Óvoda'!K82+'11.bevételek PMH'!K82+'12.bevételek bölcsőde'!K82</f>
        <v>0</v>
      </c>
      <c r="L82" s="131">
        <f>'8.bevételek ÖK'!L82+'9.bevételek Faluház'!L82+'10.bevételek Óvoda'!L82+'11.bevételek PMH'!L82+'12.bevételek bölcsőde'!L82</f>
        <v>0</v>
      </c>
      <c r="M82" s="131">
        <f>'8.bevételek ÖK'!M82+'9.bevételek Faluház'!M82+'10.bevételek Óvoda'!M82+'11.bevételek PMH'!M82+'12.bevételek bölcsőde'!M82</f>
        <v>0</v>
      </c>
      <c r="N82" s="131">
        <f>'8.bevételek ÖK'!N82+'9.bevételek Faluház'!N82+'10.bevételek Óvoda'!N82+'11.bevételek PMH'!N82+'12.bevételek bölcsőde'!N82</f>
        <v>0</v>
      </c>
      <c r="O82" s="107"/>
    </row>
    <row r="83" spans="1:15" ht="15">
      <c r="A83" s="37" t="s">
        <v>598</v>
      </c>
      <c r="B83" s="5" t="s">
        <v>599</v>
      </c>
      <c r="C83" s="131">
        <f>'8.bevételek ÖK'!C83+'9.bevételek Faluház'!C83+'10.bevételek Óvoda'!C83+'11.bevételek PMH'!C83+'12.bevételek bölcsőde'!C83</f>
        <v>159471</v>
      </c>
      <c r="D83" s="131">
        <f>'8.bevételek ÖK'!D83+'9.bevételek Faluház'!D83+'10.bevételek Óvoda'!D83+'11.bevételek PMH'!D83+'12.bevételek bölcsőde'!D83</f>
        <v>156289</v>
      </c>
      <c r="E83" s="131">
        <f>'8.bevételek ÖK'!E83+'9.bevételek Faluház'!E83+'10.bevételek Óvoda'!E83+'11.bevételek PMH'!E83+'12.bevételek bölcsőde'!E83</f>
        <v>129590</v>
      </c>
      <c r="F83" s="131">
        <f>'8.bevételek ÖK'!F83+'9.bevételek Faluház'!F83+'10.bevételek Óvoda'!F83+'11.bevételek PMH'!F83+'12.bevételek bölcsőde'!F83</f>
        <v>0</v>
      </c>
      <c r="G83" s="131">
        <f>'8.bevételek ÖK'!G83+'9.bevételek Faluház'!G83+'10.bevételek Óvoda'!G83+'11.bevételek PMH'!G83+'12.bevételek bölcsőde'!G83</f>
        <v>17204</v>
      </c>
      <c r="H83" s="131">
        <f>'8.bevételek ÖK'!H83+'9.bevételek Faluház'!H83+'10.bevételek Óvoda'!H83+'11.bevételek PMH'!H83+'12.bevételek bölcsőde'!H83</f>
        <v>9808</v>
      </c>
      <c r="I83" s="131">
        <f>'8.bevételek ÖK'!I83+'9.bevételek Faluház'!I83+'10.bevételek Óvoda'!I83+'11.bevételek PMH'!I83+'12.bevételek bölcsőde'!I83</f>
        <v>0</v>
      </c>
      <c r="J83" s="131">
        <f>'8.bevételek ÖK'!J83+'9.bevételek Faluház'!J83+'10.bevételek Óvoda'!J83+'11.bevételek PMH'!J83+'12.bevételek bölcsőde'!J83</f>
        <v>0</v>
      </c>
      <c r="K83" s="131">
        <f>'8.bevételek ÖK'!K83+'9.bevételek Faluház'!K83+'10.bevételek Óvoda'!K83+'11.bevételek PMH'!K83+'12.bevételek bölcsőde'!K83</f>
        <v>0</v>
      </c>
      <c r="L83" s="131">
        <f>'8.bevételek ÖK'!L83+'9.bevételek Faluház'!L83+'10.bevételek Óvoda'!L83+'11.bevételek PMH'!L83+'12.bevételek bölcsőde'!L83</f>
        <v>159471</v>
      </c>
      <c r="M83" s="131">
        <f>'8.bevételek ÖK'!M83+'9.bevételek Faluház'!M83+'10.bevételek Óvoda'!M83+'11.bevételek PMH'!M83+'12.bevételek bölcsőde'!M83</f>
        <v>173493</v>
      </c>
      <c r="N83" s="131">
        <f>'8.bevételek ÖK'!N83+'9.bevételek Faluház'!N83+'10.bevételek Óvoda'!N83+'11.bevételek PMH'!N83+'12.bevételek bölcsőde'!N83</f>
        <v>139398</v>
      </c>
      <c r="O83" s="107">
        <v>139398</v>
      </c>
    </row>
    <row r="84" spans="1:15" ht="15">
      <c r="A84" s="37" t="s">
        <v>600</v>
      </c>
      <c r="B84" s="5" t="s">
        <v>601</v>
      </c>
      <c r="C84" s="131">
        <f>'8.bevételek ÖK'!C84+'9.bevételek Faluház'!C84+'10.bevételek Óvoda'!C84+'11.bevételek PMH'!C84+'12.bevételek bölcsőde'!C84</f>
        <v>0</v>
      </c>
      <c r="D84" s="131">
        <f>'8.bevételek ÖK'!D84+'9.bevételek Faluház'!D84+'10.bevételek Óvoda'!D84+'11.bevételek PMH'!D84+'12.bevételek bölcsőde'!D84</f>
        <v>0</v>
      </c>
      <c r="E84" s="131">
        <f>'8.bevételek ÖK'!E84+'9.bevételek Faluház'!E84+'10.bevételek Óvoda'!E84+'11.bevételek PMH'!E84+'12.bevételek bölcsőde'!E84</f>
        <v>0</v>
      </c>
      <c r="F84" s="131">
        <f>'8.bevételek ÖK'!F84+'9.bevételek Faluház'!F84+'10.bevételek Óvoda'!F84+'11.bevételek PMH'!F84+'12.bevételek bölcsőde'!F84</f>
        <v>0</v>
      </c>
      <c r="G84" s="131">
        <f>'8.bevételek ÖK'!G84+'9.bevételek Faluház'!G84+'10.bevételek Óvoda'!G84+'11.bevételek PMH'!G84+'12.bevételek bölcsőde'!G84</f>
        <v>0</v>
      </c>
      <c r="H84" s="131">
        <f>'8.bevételek ÖK'!H84+'9.bevételek Faluház'!H84+'10.bevételek Óvoda'!H84+'11.bevételek PMH'!H84+'12.bevételek bölcsőde'!H84</f>
        <v>0</v>
      </c>
      <c r="I84" s="131">
        <f>'8.bevételek ÖK'!I84+'9.bevételek Faluház'!I84+'10.bevételek Óvoda'!I84+'11.bevételek PMH'!I84+'12.bevételek bölcsőde'!I84</f>
        <v>0</v>
      </c>
      <c r="J84" s="131">
        <f>'8.bevételek ÖK'!J84+'9.bevételek Faluház'!J84+'10.bevételek Óvoda'!J84+'11.bevételek PMH'!J84+'12.bevételek bölcsőde'!J84</f>
        <v>0</v>
      </c>
      <c r="K84" s="131">
        <f>'8.bevételek ÖK'!K84+'9.bevételek Faluház'!K84+'10.bevételek Óvoda'!K84+'11.bevételek PMH'!K84+'12.bevételek bölcsőde'!K84</f>
        <v>0</v>
      </c>
      <c r="L84" s="131">
        <f>'8.bevételek ÖK'!L84+'9.bevételek Faluház'!L84+'10.bevételek Óvoda'!L84+'11.bevételek PMH'!L84+'12.bevételek bölcsőde'!L84</f>
        <v>0</v>
      </c>
      <c r="M84" s="131">
        <f>'8.bevételek ÖK'!M84+'9.bevételek Faluház'!M84+'10.bevételek Óvoda'!M84+'11.bevételek PMH'!M84+'12.bevételek bölcsőde'!M84</f>
        <v>0</v>
      </c>
      <c r="N84" s="131">
        <f>'8.bevételek ÖK'!N84+'9.bevételek Faluház'!N84+'10.bevételek Óvoda'!N84+'11.bevételek PMH'!N84+'12.bevételek bölcsőde'!N84</f>
        <v>0</v>
      </c>
      <c r="O84" s="107"/>
    </row>
    <row r="85" spans="1:15" ht="15">
      <c r="A85" s="13" t="s">
        <v>67</v>
      </c>
      <c r="B85" s="5" t="s">
        <v>602</v>
      </c>
      <c r="C85" s="131">
        <f>'8.bevételek ÖK'!C85+'9.bevételek Faluház'!C85+'10.bevételek Óvoda'!C85+'11.bevételek PMH'!C85+'12.bevételek bölcsőde'!C85</f>
        <v>0</v>
      </c>
      <c r="D85" s="131">
        <f>'8.bevételek ÖK'!D85+'9.bevételek Faluház'!D85+'10.bevételek Óvoda'!D85+'11.bevételek PMH'!D85+'12.bevételek bölcsőde'!D85</f>
        <v>0</v>
      </c>
      <c r="E85" s="131">
        <f>'8.bevételek ÖK'!E85+'9.bevételek Faluház'!E85+'10.bevételek Óvoda'!E85+'11.bevételek PMH'!E85+'12.bevételek bölcsőde'!E85</f>
        <v>0</v>
      </c>
      <c r="F85" s="131">
        <f>'8.bevételek ÖK'!F85+'9.bevételek Faluház'!F85+'10.bevételek Óvoda'!F85+'11.bevételek PMH'!F85+'12.bevételek bölcsőde'!F85</f>
        <v>0</v>
      </c>
      <c r="G85" s="131">
        <f>'8.bevételek ÖK'!G85+'9.bevételek Faluház'!G85+'10.bevételek Óvoda'!G85+'11.bevételek PMH'!G85+'12.bevételek bölcsőde'!G85</f>
        <v>0</v>
      </c>
      <c r="H85" s="131">
        <f>'8.bevételek ÖK'!H85+'9.bevételek Faluház'!H85+'10.bevételek Óvoda'!H85+'11.bevételek PMH'!H85+'12.bevételek bölcsőde'!H85</f>
        <v>0</v>
      </c>
      <c r="I85" s="131">
        <f>'8.bevételek ÖK'!I85+'9.bevételek Faluház'!I85+'10.bevételek Óvoda'!I85+'11.bevételek PMH'!I85+'12.bevételek bölcsőde'!I85</f>
        <v>0</v>
      </c>
      <c r="J85" s="131">
        <f>'8.bevételek ÖK'!J85+'9.bevételek Faluház'!J85+'10.bevételek Óvoda'!J85+'11.bevételek PMH'!J85+'12.bevételek bölcsőde'!J85</f>
        <v>0</v>
      </c>
      <c r="K85" s="131">
        <f>'8.bevételek ÖK'!K85+'9.bevételek Faluház'!K85+'10.bevételek Óvoda'!K85+'11.bevételek PMH'!K85+'12.bevételek bölcsőde'!K85</f>
        <v>0</v>
      </c>
      <c r="L85" s="131">
        <f>'8.bevételek ÖK'!L85+'9.bevételek Faluház'!L85+'10.bevételek Óvoda'!L85+'11.bevételek PMH'!L85+'12.bevételek bölcsőde'!L85</f>
        <v>0</v>
      </c>
      <c r="M85" s="131">
        <f>'8.bevételek ÖK'!M85+'9.bevételek Faluház'!M85+'10.bevételek Óvoda'!M85+'11.bevételek PMH'!M85+'12.bevételek bölcsőde'!M85</f>
        <v>0</v>
      </c>
      <c r="N85" s="131">
        <f>'8.bevételek ÖK'!N85+'9.bevételek Faluház'!N85+'10.bevételek Óvoda'!N85+'11.bevételek PMH'!N85+'12.bevételek bölcsőde'!N85</f>
        <v>0</v>
      </c>
      <c r="O85" s="107"/>
    </row>
    <row r="86" spans="1:15" ht="15">
      <c r="A86" s="15" t="s">
        <v>86</v>
      </c>
      <c r="B86" s="7" t="s">
        <v>603</v>
      </c>
      <c r="C86" s="131">
        <f>'8.bevételek ÖK'!C86+'9.bevételek Faluház'!C86+'10.bevételek Óvoda'!C86+'11.bevételek PMH'!C86+'12.bevételek bölcsőde'!C86</f>
        <v>159471</v>
      </c>
      <c r="D86" s="131">
        <f>'8.bevételek ÖK'!D86+'9.bevételek Faluház'!D86+'10.bevételek Óvoda'!D86+'11.bevételek PMH'!D86+'12.bevételek bölcsőde'!D86</f>
        <v>156289</v>
      </c>
      <c r="E86" s="131">
        <f>'8.bevételek ÖK'!E86+'9.bevételek Faluház'!E86+'10.bevételek Óvoda'!E86+'11.bevételek PMH'!E86+'12.bevételek bölcsőde'!E86</f>
        <v>136171</v>
      </c>
      <c r="F86" s="131">
        <f>'8.bevételek ÖK'!F86+'9.bevételek Faluház'!F86+'10.bevételek Óvoda'!F86+'11.bevételek PMH'!F86+'12.bevételek bölcsőde'!F86</f>
        <v>0</v>
      </c>
      <c r="G86" s="131">
        <f>'8.bevételek ÖK'!G86+'9.bevételek Faluház'!G86+'10.bevételek Óvoda'!G86+'11.bevételek PMH'!G86+'12.bevételek bölcsőde'!G86</f>
        <v>17204</v>
      </c>
      <c r="H86" s="131">
        <f>'8.bevételek ÖK'!H86+'9.bevételek Faluház'!H86+'10.bevételek Óvoda'!H86+'11.bevételek PMH'!H86+'12.bevételek bölcsőde'!H86</f>
        <v>9808</v>
      </c>
      <c r="I86" s="131">
        <f>'8.bevételek ÖK'!I86+'9.bevételek Faluház'!I86+'10.bevételek Óvoda'!I86+'11.bevételek PMH'!I86+'12.bevételek bölcsőde'!I86</f>
        <v>0</v>
      </c>
      <c r="J86" s="131">
        <f>'8.bevételek ÖK'!J86+'9.bevételek Faluház'!J86+'10.bevételek Óvoda'!J86+'11.bevételek PMH'!J86+'12.bevételek bölcsőde'!J86</f>
        <v>0</v>
      </c>
      <c r="K86" s="131">
        <f>'8.bevételek ÖK'!K86+'9.bevételek Faluház'!K86+'10.bevételek Óvoda'!K86+'11.bevételek PMH'!K86+'12.bevételek bölcsőde'!K86</f>
        <v>0</v>
      </c>
      <c r="L86" s="131">
        <f>'8.bevételek ÖK'!L86+'9.bevételek Faluház'!L86+'10.bevételek Óvoda'!L86+'11.bevételek PMH'!L86+'12.bevételek bölcsőde'!L86</f>
        <v>159471</v>
      </c>
      <c r="M86" s="131">
        <f>'8.bevételek ÖK'!M86+'9.bevételek Faluház'!M86+'10.bevételek Óvoda'!M86+'11.bevételek PMH'!M86+'12.bevételek bölcsőde'!M86</f>
        <v>173493</v>
      </c>
      <c r="N86" s="131">
        <f>'8.bevételek ÖK'!N86+'9.bevételek Faluház'!N86+'10.bevételek Óvoda'!N86+'11.bevételek PMH'!N86+'12.bevételek bölcsőde'!N86</f>
        <v>145979</v>
      </c>
      <c r="O86" s="107">
        <v>139398</v>
      </c>
    </row>
    <row r="87" spans="1:15" ht="15">
      <c r="A87" s="13" t="s">
        <v>604</v>
      </c>
      <c r="B87" s="5" t="s">
        <v>605</v>
      </c>
      <c r="C87" s="131">
        <f>'8.bevételek ÖK'!C87+'9.bevételek Faluház'!C87+'10.bevételek Óvoda'!C87+'11.bevételek PMH'!C87+'12.bevételek bölcsőde'!C87</f>
        <v>0</v>
      </c>
      <c r="D87" s="131">
        <f>'8.bevételek ÖK'!D87+'9.bevételek Faluház'!D87+'10.bevételek Óvoda'!D87+'11.bevételek PMH'!D87+'12.bevételek bölcsőde'!D87</f>
        <v>0</v>
      </c>
      <c r="E87" s="131">
        <f>'8.bevételek ÖK'!E87+'9.bevételek Faluház'!E87+'10.bevételek Óvoda'!E87+'11.bevételek PMH'!E87+'12.bevételek bölcsőde'!E87</f>
        <v>0</v>
      </c>
      <c r="F87" s="131">
        <f>'8.bevételek ÖK'!F87+'9.bevételek Faluház'!F87+'10.bevételek Óvoda'!F87+'11.bevételek PMH'!F87+'12.bevételek bölcsőde'!F87</f>
        <v>0</v>
      </c>
      <c r="G87" s="131">
        <f>'8.bevételek ÖK'!G87+'9.bevételek Faluház'!G87+'10.bevételek Óvoda'!G87+'11.bevételek PMH'!G87+'12.bevételek bölcsőde'!G87</f>
        <v>0</v>
      </c>
      <c r="H87" s="131">
        <f>'8.bevételek ÖK'!H87+'9.bevételek Faluház'!H87+'10.bevételek Óvoda'!H87+'11.bevételek PMH'!H87+'12.bevételek bölcsőde'!H87</f>
        <v>0</v>
      </c>
      <c r="I87" s="131">
        <f>'8.bevételek ÖK'!I87+'9.bevételek Faluház'!I87+'10.bevételek Óvoda'!I87+'11.bevételek PMH'!I87+'12.bevételek bölcsőde'!I87</f>
        <v>0</v>
      </c>
      <c r="J87" s="131">
        <f>'8.bevételek ÖK'!J87+'9.bevételek Faluház'!J87+'10.bevételek Óvoda'!J87+'11.bevételek PMH'!J87+'12.bevételek bölcsőde'!J87</f>
        <v>0</v>
      </c>
      <c r="K87" s="131">
        <f>'8.bevételek ÖK'!K87+'9.bevételek Faluház'!K87+'10.bevételek Óvoda'!K87+'11.bevételek PMH'!K87+'12.bevételek bölcsőde'!K87</f>
        <v>0</v>
      </c>
      <c r="L87" s="131">
        <f>'8.bevételek ÖK'!L87+'9.bevételek Faluház'!L87+'10.bevételek Óvoda'!L87+'11.bevételek PMH'!L87+'12.bevételek bölcsőde'!L87</f>
        <v>0</v>
      </c>
      <c r="M87" s="131">
        <f>'8.bevételek ÖK'!M87+'9.bevételek Faluház'!M87+'10.bevételek Óvoda'!M87+'11.bevételek PMH'!M87+'12.bevételek bölcsőde'!M87</f>
        <v>0</v>
      </c>
      <c r="N87" s="131">
        <f>'8.bevételek ÖK'!N87+'9.bevételek Faluház'!N87+'10.bevételek Óvoda'!N87+'11.bevételek PMH'!N87+'12.bevételek bölcsőde'!N87</f>
        <v>0</v>
      </c>
      <c r="O87" s="107"/>
    </row>
    <row r="88" spans="1:15" ht="15">
      <c r="A88" s="13" t="s">
        <v>606</v>
      </c>
      <c r="B88" s="5" t="s">
        <v>607</v>
      </c>
      <c r="C88" s="131">
        <f>'8.bevételek ÖK'!C88+'9.bevételek Faluház'!C88+'10.bevételek Óvoda'!C88+'11.bevételek PMH'!C88+'12.bevételek bölcsőde'!C88</f>
        <v>34881</v>
      </c>
      <c r="D88" s="131">
        <f>'8.bevételek ÖK'!D88+'9.bevételek Faluház'!D88+'10.bevételek Óvoda'!D88+'11.bevételek PMH'!D88+'12.bevételek bölcsőde'!D88</f>
        <v>0</v>
      </c>
      <c r="E88" s="131">
        <f>'8.bevételek ÖK'!E88+'9.bevételek Faluház'!E88+'10.bevételek Óvoda'!E88+'11.bevételek PMH'!E88+'12.bevételek bölcsőde'!E88</f>
        <v>0</v>
      </c>
      <c r="F88" s="131">
        <f>'8.bevételek ÖK'!F88+'9.bevételek Faluház'!F88+'10.bevételek Óvoda'!F88+'11.bevételek PMH'!F88+'12.bevételek bölcsőde'!F88</f>
        <v>0</v>
      </c>
      <c r="G88" s="131">
        <f>'8.bevételek ÖK'!G88+'9.bevételek Faluház'!G88+'10.bevételek Óvoda'!G88+'11.bevételek PMH'!G88+'12.bevételek bölcsőde'!G88</f>
        <v>0</v>
      </c>
      <c r="H88" s="131">
        <f>'8.bevételek ÖK'!H88+'9.bevételek Faluház'!H88+'10.bevételek Óvoda'!H88+'11.bevételek PMH'!H88+'12.bevételek bölcsőde'!H88</f>
        <v>0</v>
      </c>
      <c r="I88" s="131">
        <f>'8.bevételek ÖK'!I88+'9.bevételek Faluház'!I88+'10.bevételek Óvoda'!I88+'11.bevételek PMH'!I88+'12.bevételek bölcsőde'!I88</f>
        <v>0</v>
      </c>
      <c r="J88" s="131">
        <f>'8.bevételek ÖK'!J88+'9.bevételek Faluház'!J88+'10.bevételek Óvoda'!J88+'11.bevételek PMH'!J88+'12.bevételek bölcsőde'!J88</f>
        <v>0</v>
      </c>
      <c r="K88" s="131">
        <f>'8.bevételek ÖK'!K88+'9.bevételek Faluház'!K88+'10.bevételek Óvoda'!K88+'11.bevételek PMH'!K88+'12.bevételek bölcsőde'!K88</f>
        <v>0</v>
      </c>
      <c r="L88" s="131">
        <f>'8.bevételek ÖK'!L88+'9.bevételek Faluház'!L88+'10.bevételek Óvoda'!L88+'11.bevételek PMH'!L88+'12.bevételek bölcsőde'!L88</f>
        <v>34881</v>
      </c>
      <c r="M88" s="131">
        <f>'8.bevételek ÖK'!M88+'9.bevételek Faluház'!M88+'10.bevételek Óvoda'!M88+'11.bevételek PMH'!M88+'12.bevételek bölcsőde'!M88</f>
        <v>0</v>
      </c>
      <c r="N88" s="131">
        <f>'8.bevételek ÖK'!N88+'9.bevételek Faluház'!N88+'10.bevételek Óvoda'!N88+'11.bevételek PMH'!N88+'12.bevételek bölcsőde'!N88</f>
        <v>0</v>
      </c>
      <c r="O88" s="107"/>
    </row>
    <row r="89" spans="1:15" ht="15">
      <c r="A89" s="37" t="s">
        <v>608</v>
      </c>
      <c r="B89" s="5" t="s">
        <v>609</v>
      </c>
      <c r="C89" s="131">
        <f>'8.bevételek ÖK'!C89+'9.bevételek Faluház'!C89+'10.bevételek Óvoda'!C89+'11.bevételek PMH'!C89+'12.bevételek bölcsőde'!C89</f>
        <v>0</v>
      </c>
      <c r="D89" s="131">
        <f>'8.bevételek ÖK'!D89+'9.bevételek Faluház'!D89+'10.bevételek Óvoda'!D89+'11.bevételek PMH'!D89+'12.bevételek bölcsőde'!D89</f>
        <v>0</v>
      </c>
      <c r="E89" s="131">
        <f>'8.bevételek ÖK'!E89+'9.bevételek Faluház'!E89+'10.bevételek Óvoda'!E89+'11.bevételek PMH'!E89+'12.bevételek bölcsőde'!E89</f>
        <v>0</v>
      </c>
      <c r="F89" s="131">
        <f>'8.bevételek ÖK'!F89+'9.bevételek Faluház'!F89+'10.bevételek Óvoda'!F89+'11.bevételek PMH'!F89+'12.bevételek bölcsőde'!F89</f>
        <v>0</v>
      </c>
      <c r="G89" s="131">
        <f>'8.bevételek ÖK'!G89+'9.bevételek Faluház'!G89+'10.bevételek Óvoda'!G89+'11.bevételek PMH'!G89+'12.bevételek bölcsőde'!G89</f>
        <v>0</v>
      </c>
      <c r="H89" s="131">
        <f>'8.bevételek ÖK'!H89+'9.bevételek Faluház'!H89+'10.bevételek Óvoda'!H89+'11.bevételek PMH'!H89+'12.bevételek bölcsőde'!H89</f>
        <v>0</v>
      </c>
      <c r="I89" s="131">
        <f>'8.bevételek ÖK'!I89+'9.bevételek Faluház'!I89+'10.bevételek Óvoda'!I89+'11.bevételek PMH'!I89+'12.bevételek bölcsőde'!I89</f>
        <v>0</v>
      </c>
      <c r="J89" s="131">
        <f>'8.bevételek ÖK'!J89+'9.bevételek Faluház'!J89+'10.bevételek Óvoda'!J89+'11.bevételek PMH'!J89+'12.bevételek bölcsőde'!J89</f>
        <v>0</v>
      </c>
      <c r="K89" s="131">
        <f>'8.bevételek ÖK'!K89+'9.bevételek Faluház'!K89+'10.bevételek Óvoda'!K89+'11.bevételek PMH'!K89+'12.bevételek bölcsőde'!K89</f>
        <v>0</v>
      </c>
      <c r="L89" s="131">
        <f>'8.bevételek ÖK'!L89+'9.bevételek Faluház'!L89+'10.bevételek Óvoda'!L89+'11.bevételek PMH'!L89+'12.bevételek bölcsőde'!L89</f>
        <v>0</v>
      </c>
      <c r="M89" s="131">
        <f>'8.bevételek ÖK'!M89+'9.bevételek Faluház'!M89+'10.bevételek Óvoda'!M89+'11.bevételek PMH'!M89+'12.bevételek bölcsőde'!M89</f>
        <v>0</v>
      </c>
      <c r="N89" s="131">
        <f>'8.bevételek ÖK'!N89+'9.bevételek Faluház'!N89+'10.bevételek Óvoda'!N89+'11.bevételek PMH'!N89+'12.bevételek bölcsőde'!N89</f>
        <v>0</v>
      </c>
      <c r="O89" s="107"/>
    </row>
    <row r="90" spans="1:15" ht="15">
      <c r="A90" s="37" t="s">
        <v>68</v>
      </c>
      <c r="B90" s="5" t="s">
        <v>610</v>
      </c>
      <c r="C90" s="131">
        <f>'8.bevételek ÖK'!C90+'9.bevételek Faluház'!C90+'10.bevételek Óvoda'!C90+'11.bevételek PMH'!C90+'12.bevételek bölcsőde'!C90</f>
        <v>0</v>
      </c>
      <c r="D90" s="131">
        <f>'8.bevételek ÖK'!D90+'9.bevételek Faluház'!D90+'10.bevételek Óvoda'!D90+'11.bevételek PMH'!D90+'12.bevételek bölcsőde'!D90</f>
        <v>0</v>
      </c>
      <c r="E90" s="131">
        <f>'8.bevételek ÖK'!E90+'9.bevételek Faluház'!E90+'10.bevételek Óvoda'!E90+'11.bevételek PMH'!E90+'12.bevételek bölcsőde'!E90</f>
        <v>0</v>
      </c>
      <c r="F90" s="131">
        <f>'8.bevételek ÖK'!F90+'9.bevételek Faluház'!F90+'10.bevételek Óvoda'!F90+'11.bevételek PMH'!F90+'12.bevételek bölcsőde'!F90</f>
        <v>0</v>
      </c>
      <c r="G90" s="131">
        <f>'8.bevételek ÖK'!G90+'9.bevételek Faluház'!G90+'10.bevételek Óvoda'!G90+'11.bevételek PMH'!G90+'12.bevételek bölcsőde'!G90</f>
        <v>0</v>
      </c>
      <c r="H90" s="131">
        <f>'8.bevételek ÖK'!H90+'9.bevételek Faluház'!H90+'10.bevételek Óvoda'!H90+'11.bevételek PMH'!H90+'12.bevételek bölcsőde'!H90</f>
        <v>0</v>
      </c>
      <c r="I90" s="131">
        <f>'8.bevételek ÖK'!I90+'9.bevételek Faluház'!I90+'10.bevételek Óvoda'!I90+'11.bevételek PMH'!I90+'12.bevételek bölcsőde'!I90</f>
        <v>0</v>
      </c>
      <c r="J90" s="131">
        <f>'8.bevételek ÖK'!J90+'9.bevételek Faluház'!J90+'10.bevételek Óvoda'!J90+'11.bevételek PMH'!J90+'12.bevételek bölcsőde'!J90</f>
        <v>0</v>
      </c>
      <c r="K90" s="131">
        <f>'8.bevételek ÖK'!K90+'9.bevételek Faluház'!K90+'10.bevételek Óvoda'!K90+'11.bevételek PMH'!K90+'12.bevételek bölcsőde'!K90</f>
        <v>0</v>
      </c>
      <c r="L90" s="131">
        <f>'8.bevételek ÖK'!L90+'9.bevételek Faluház'!L90+'10.bevételek Óvoda'!L90+'11.bevételek PMH'!L90+'12.bevételek bölcsőde'!L90</f>
        <v>0</v>
      </c>
      <c r="M90" s="131">
        <f>'8.bevételek ÖK'!M90+'9.bevételek Faluház'!M90+'10.bevételek Óvoda'!M90+'11.bevételek PMH'!M90+'12.bevételek bölcsőde'!M90</f>
        <v>0</v>
      </c>
      <c r="N90" s="131">
        <f>'8.bevételek ÖK'!N90+'9.bevételek Faluház'!N90+'10.bevételek Óvoda'!N90+'11.bevételek PMH'!N90+'12.bevételek bölcsőde'!N90</f>
        <v>0</v>
      </c>
      <c r="O90" s="107"/>
    </row>
    <row r="91" spans="1:15" ht="15">
      <c r="A91" s="14" t="s">
        <v>87</v>
      </c>
      <c r="B91" s="7" t="s">
        <v>611</v>
      </c>
      <c r="C91" s="131">
        <f>'8.bevételek ÖK'!C91+'9.bevételek Faluház'!C91+'10.bevételek Óvoda'!C91+'11.bevételek PMH'!C91+'12.bevételek bölcsőde'!C91</f>
        <v>34881</v>
      </c>
      <c r="D91" s="131">
        <f>'8.bevételek ÖK'!D91+'9.bevételek Faluház'!D91+'10.bevételek Óvoda'!D91+'11.bevételek PMH'!D91+'12.bevételek bölcsőde'!D91</f>
        <v>0</v>
      </c>
      <c r="E91" s="131">
        <f>'8.bevételek ÖK'!E91+'9.bevételek Faluház'!E91+'10.bevételek Óvoda'!E91+'11.bevételek PMH'!E91+'12.bevételek bölcsőde'!E91</f>
        <v>0</v>
      </c>
      <c r="F91" s="131">
        <f>'8.bevételek ÖK'!F91+'9.bevételek Faluház'!F91+'10.bevételek Óvoda'!F91+'11.bevételek PMH'!F91+'12.bevételek bölcsőde'!F91</f>
        <v>0</v>
      </c>
      <c r="G91" s="131">
        <f>'8.bevételek ÖK'!G91+'9.bevételek Faluház'!G91+'10.bevételek Óvoda'!G91+'11.bevételek PMH'!G91+'12.bevételek bölcsőde'!G91</f>
        <v>0</v>
      </c>
      <c r="H91" s="131">
        <f>'8.bevételek ÖK'!H91+'9.bevételek Faluház'!H91+'10.bevételek Óvoda'!H91+'11.bevételek PMH'!H91+'12.bevételek bölcsőde'!H91</f>
        <v>0</v>
      </c>
      <c r="I91" s="131">
        <f>'8.bevételek ÖK'!I91+'9.bevételek Faluház'!I91+'10.bevételek Óvoda'!I91+'11.bevételek PMH'!I91+'12.bevételek bölcsőde'!I91</f>
        <v>0</v>
      </c>
      <c r="J91" s="131">
        <f>'8.bevételek ÖK'!J91+'9.bevételek Faluház'!J91+'10.bevételek Óvoda'!J91+'11.bevételek PMH'!J91+'12.bevételek bölcsőde'!J91</f>
        <v>0</v>
      </c>
      <c r="K91" s="131">
        <f>'8.bevételek ÖK'!K91+'9.bevételek Faluház'!K91+'10.bevételek Óvoda'!K91+'11.bevételek PMH'!K91+'12.bevételek bölcsőde'!K91</f>
        <v>0</v>
      </c>
      <c r="L91" s="131">
        <f>'8.bevételek ÖK'!L91+'9.bevételek Faluház'!L91+'10.bevételek Óvoda'!L91+'11.bevételek PMH'!L91+'12.bevételek bölcsőde'!L91</f>
        <v>34881</v>
      </c>
      <c r="M91" s="131">
        <f>'8.bevételek ÖK'!M91+'9.bevételek Faluház'!M91+'10.bevételek Óvoda'!M91+'11.bevételek PMH'!M91+'12.bevételek bölcsőde'!M91</f>
        <v>0</v>
      </c>
      <c r="N91" s="131">
        <f>'8.bevételek ÖK'!N91+'9.bevételek Faluház'!N91+'10.bevételek Óvoda'!N91+'11.bevételek PMH'!N91+'12.bevételek bölcsőde'!N91</f>
        <v>0</v>
      </c>
      <c r="O91" s="107"/>
    </row>
    <row r="92" spans="1:15" ht="15">
      <c r="A92" s="15" t="s">
        <v>612</v>
      </c>
      <c r="B92" s="7" t="s">
        <v>613</v>
      </c>
      <c r="C92" s="131">
        <f>'8.bevételek ÖK'!C92+'9.bevételek Faluház'!C92+'10.bevételek Óvoda'!C92+'11.bevételek PMH'!C92+'12.bevételek bölcsőde'!C92</f>
        <v>0</v>
      </c>
      <c r="D92" s="131">
        <f>'8.bevételek ÖK'!D92+'9.bevételek Faluház'!D92+'10.bevételek Óvoda'!D92+'11.bevételek PMH'!D92+'12.bevételek bölcsőde'!D92</f>
        <v>0</v>
      </c>
      <c r="E92" s="131">
        <f>'8.bevételek ÖK'!E92+'9.bevételek Faluház'!E92+'10.bevételek Óvoda'!E92+'11.bevételek PMH'!E92+'12.bevételek bölcsőde'!E92</f>
        <v>0</v>
      </c>
      <c r="F92" s="131">
        <f>'8.bevételek ÖK'!F92+'9.bevételek Faluház'!F92+'10.bevételek Óvoda'!F92+'11.bevételek PMH'!F92+'12.bevételek bölcsőde'!F92</f>
        <v>0</v>
      </c>
      <c r="G92" s="131">
        <f>'8.bevételek ÖK'!G92+'9.bevételek Faluház'!G92+'10.bevételek Óvoda'!G92+'11.bevételek PMH'!G92+'12.bevételek bölcsőde'!G92</f>
        <v>0</v>
      </c>
      <c r="H92" s="131">
        <f>'8.bevételek ÖK'!H92+'9.bevételek Faluház'!H92+'10.bevételek Óvoda'!H92+'11.bevételek PMH'!H92+'12.bevételek bölcsőde'!H92</f>
        <v>0</v>
      </c>
      <c r="I92" s="131">
        <f>'8.bevételek ÖK'!I92+'9.bevételek Faluház'!I92+'10.bevételek Óvoda'!I92+'11.bevételek PMH'!I92+'12.bevételek bölcsőde'!I92</f>
        <v>0</v>
      </c>
      <c r="J92" s="131">
        <f>'8.bevételek ÖK'!J92+'9.bevételek Faluház'!J92+'10.bevételek Óvoda'!J92+'11.bevételek PMH'!J92+'12.bevételek bölcsőde'!J92</f>
        <v>0</v>
      </c>
      <c r="K92" s="131">
        <f>'8.bevételek ÖK'!K92+'9.bevételek Faluház'!K92+'10.bevételek Óvoda'!K92+'11.bevételek PMH'!K92+'12.bevételek bölcsőde'!K92</f>
        <v>0</v>
      </c>
      <c r="L92" s="131">
        <f>'8.bevételek ÖK'!L92+'9.bevételek Faluház'!L92+'10.bevételek Óvoda'!L92+'11.bevételek PMH'!L92+'12.bevételek bölcsőde'!L92</f>
        <v>0</v>
      </c>
      <c r="M92" s="131">
        <f>'8.bevételek ÖK'!M92+'9.bevételek Faluház'!M92+'10.bevételek Óvoda'!M92+'11.bevételek PMH'!M92+'12.bevételek bölcsőde'!M92</f>
        <v>0</v>
      </c>
      <c r="N92" s="131">
        <f>'8.bevételek ÖK'!N92+'9.bevételek Faluház'!N92+'10.bevételek Óvoda'!N92+'11.bevételek PMH'!N92+'12.bevételek bölcsőde'!N92</f>
        <v>0</v>
      </c>
      <c r="O92" s="107"/>
    </row>
    <row r="93" spans="1:15" ht="15.75">
      <c r="A93" s="40" t="s">
        <v>88</v>
      </c>
      <c r="B93" s="41" t="s">
        <v>614</v>
      </c>
      <c r="C93" s="131">
        <f>'8.bevételek ÖK'!C93+'9.bevételek Faluház'!C93+'10.bevételek Óvoda'!C93+'11.bevételek PMH'!C93+'12.bevételek bölcsőde'!C93</f>
        <v>366421</v>
      </c>
      <c r="D93" s="131">
        <f>'8.bevételek ÖK'!D93+'9.bevételek Faluház'!D93+'10.bevételek Óvoda'!D93+'11.bevételek PMH'!D93+'12.bevételek bölcsőde'!D93</f>
        <v>322825</v>
      </c>
      <c r="E93" s="131">
        <f>'8.bevételek ÖK'!E93+'9.bevételek Faluház'!E93+'10.bevételek Óvoda'!E93+'11.bevételek PMH'!E93+'12.bevételek bölcsőde'!E93</f>
        <v>302707</v>
      </c>
      <c r="F93" s="131">
        <f>'8.bevételek ÖK'!F93+'9.bevételek Faluház'!F93+'10.bevételek Óvoda'!F93+'11.bevételek PMH'!F93+'12.bevételek bölcsőde'!F93</f>
        <v>0</v>
      </c>
      <c r="G93" s="131">
        <f>'8.bevételek ÖK'!G93+'9.bevételek Faluház'!G93+'10.bevételek Óvoda'!G93+'11.bevételek PMH'!G93+'12.bevételek bölcsőde'!G93</f>
        <v>17204</v>
      </c>
      <c r="H93" s="131">
        <f>'8.bevételek ÖK'!H93+'9.bevételek Faluház'!H93+'10.bevételek Óvoda'!H93+'11.bevételek PMH'!H93+'12.bevételek bölcsőde'!H93</f>
        <v>9808</v>
      </c>
      <c r="I93" s="131">
        <f>'8.bevételek ÖK'!I93+'9.bevételek Faluház'!I93+'10.bevételek Óvoda'!I93+'11.bevételek PMH'!I93+'12.bevételek bölcsőde'!I93</f>
        <v>0</v>
      </c>
      <c r="J93" s="131">
        <f>'8.bevételek ÖK'!J93+'9.bevételek Faluház'!J93+'10.bevételek Óvoda'!J93+'11.bevételek PMH'!J93+'12.bevételek bölcsőde'!J93</f>
        <v>0</v>
      </c>
      <c r="K93" s="131">
        <f>'8.bevételek ÖK'!K93+'9.bevételek Faluház'!K93+'10.bevételek Óvoda'!K93+'11.bevételek PMH'!K93+'12.bevételek bölcsőde'!K93</f>
        <v>0</v>
      </c>
      <c r="L93" s="131">
        <f>'8.bevételek ÖK'!L93+'9.bevételek Faluház'!L93+'10.bevételek Óvoda'!L93+'11.bevételek PMH'!L93+'12.bevételek bölcsőde'!L93</f>
        <v>366421</v>
      </c>
      <c r="M93" s="131">
        <f>'8.bevételek ÖK'!M93+'9.bevételek Faluház'!M93+'10.bevételek Óvoda'!M93+'11.bevételek PMH'!M93+'12.bevételek bölcsőde'!M93</f>
        <v>340029</v>
      </c>
      <c r="N93" s="131">
        <f>'8.bevételek ÖK'!N93+'9.bevételek Faluház'!N93+'10.bevételek Óvoda'!N93+'11.bevételek PMH'!N93+'12.bevételek bölcsőde'!N93</f>
        <v>312515</v>
      </c>
      <c r="O93" s="107"/>
    </row>
    <row r="94" spans="1:15" ht="15.75">
      <c r="A94" s="125" t="s">
        <v>70</v>
      </c>
      <c r="B94" s="126"/>
      <c r="C94" s="131">
        <f>'8.bevételek ÖK'!C94+'9.bevételek Faluház'!C94+'10.bevételek Óvoda'!C94+'11.bevételek PMH'!C94+'12.bevételek bölcsőde'!C94</f>
        <v>815764</v>
      </c>
      <c r="D94" s="131">
        <f>'8.bevételek ÖK'!D94+'9.bevételek Faluház'!D94+'10.bevételek Óvoda'!D94+'11.bevételek PMH'!D94+'12.bevételek bölcsőde'!D94</f>
        <v>862911</v>
      </c>
      <c r="E94" s="131">
        <f>'8.bevételek ÖK'!E94+'9.bevételek Faluház'!E94+'10.bevételek Óvoda'!E94+'11.bevételek PMH'!E94+'12.bevételek bölcsőde'!E94</f>
        <v>824487</v>
      </c>
      <c r="F94" s="131">
        <f>'8.bevételek ÖK'!F94+'9.bevételek Faluház'!F94+'10.bevételek Óvoda'!F94+'11.bevételek PMH'!F94+'12.bevételek bölcsőde'!F94</f>
        <v>247935</v>
      </c>
      <c r="G94" s="131">
        <f>'8.bevételek ÖK'!G94+'9.bevételek Faluház'!G94+'10.bevételek Óvoda'!G94+'11.bevételek PMH'!G94+'12.bevételek bölcsőde'!G94</f>
        <v>311055</v>
      </c>
      <c r="H94" s="131">
        <f>'8.bevételek ÖK'!H94+'9.bevételek Faluház'!H94+'10.bevételek Óvoda'!H94+'11.bevételek PMH'!H94+'12.bevételek bölcsőde'!H94</f>
        <v>206506.212</v>
      </c>
      <c r="I94" s="131">
        <f>'8.bevételek ÖK'!I94+'9.bevételek Faluház'!I94+'10.bevételek Óvoda'!I94+'11.bevételek PMH'!I94+'12.bevételek bölcsőde'!I94</f>
        <v>0</v>
      </c>
      <c r="J94" s="131">
        <f>'8.bevételek ÖK'!J94+'9.bevételek Faluház'!J94+'10.bevételek Óvoda'!J94+'11.bevételek PMH'!J94+'12.bevételek bölcsőde'!J94</f>
        <v>0</v>
      </c>
      <c r="K94" s="131">
        <f>'8.bevételek ÖK'!K94+'9.bevételek Faluház'!K94+'10.bevételek Óvoda'!K94+'11.bevételek PMH'!K94+'12.bevételek bölcsőde'!K94</f>
        <v>0</v>
      </c>
      <c r="L94" s="131">
        <f>'8.bevételek ÖK'!L94+'9.bevételek Faluház'!L94+'10.bevételek Óvoda'!L94+'11.bevételek PMH'!L94+'12.bevételek bölcsőde'!L94</f>
        <v>1063699</v>
      </c>
      <c r="M94" s="131">
        <f>'8.bevételek ÖK'!M94+'9.bevételek Faluház'!M94+'10.bevételek Óvoda'!M94+'11.bevételek PMH'!M94+'12.bevételek bölcsőde'!M94</f>
        <v>1173966</v>
      </c>
      <c r="N94" s="131">
        <f>'8.bevételek ÖK'!N94+'9.bevételek Faluház'!N94+'10.bevételek Óvoda'!N94+'11.bevételek PMH'!N94+'12.bevételek bölcsőde'!N94</f>
        <v>1030993.212</v>
      </c>
      <c r="O94" s="107">
        <v>139398</v>
      </c>
    </row>
  </sheetData>
  <sheetProtection/>
  <mergeCells count="2">
    <mergeCell ref="A1:L1"/>
    <mergeCell ref="A2:L2"/>
  </mergeCells>
  <printOptions/>
  <pageMargins left="0.13" right="0.17" top="0.3" bottom="0.24" header="0.17" footer="0.17"/>
  <pageSetup fitToHeight="1" fitToWidth="1" horizontalDpi="300" verticalDpi="300" orientation="portrait" paperSize="9" scale="32" r:id="rId1"/>
  <headerFooter alignWithMargins="0">
    <oddHeader>&amp;R13.sz.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V34"/>
  <sheetViews>
    <sheetView zoomScaleSheetLayoutView="100" zoomScalePageLayoutView="0" workbookViewId="0" topLeftCell="A1">
      <pane xSplit="1" ySplit="5" topLeftCell="F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2" sqref="F32"/>
    </sheetView>
  </sheetViews>
  <sheetFormatPr defaultColWidth="9.140625" defaultRowHeight="15"/>
  <cols>
    <col min="1" max="1" width="86.28125" style="0" customWidth="1"/>
    <col min="2" max="2" width="20.00390625" style="0" customWidth="1"/>
    <col min="3" max="3" width="15.8515625" style="0" customWidth="1"/>
    <col min="4" max="4" width="15.57421875" style="0" bestFit="1" customWidth="1"/>
    <col min="5" max="5" width="14.28125" style="0" customWidth="1"/>
    <col min="6" max="6" width="15.57421875" style="0" customWidth="1"/>
    <col min="7" max="7" width="17.8515625" style="0" bestFit="1" customWidth="1"/>
  </cols>
  <sheetData>
    <row r="1" spans="1:7" ht="25.5" customHeight="1">
      <c r="A1" s="330" t="s">
        <v>766</v>
      </c>
      <c r="B1" s="338"/>
      <c r="C1" s="338"/>
      <c r="D1" s="338"/>
      <c r="E1" s="338"/>
      <c r="F1" s="338"/>
      <c r="G1" s="338"/>
    </row>
    <row r="2" spans="1:7" ht="23.25" customHeight="1">
      <c r="A2" s="337" t="s">
        <v>144</v>
      </c>
      <c r="B2" s="342"/>
      <c r="C2" s="342"/>
      <c r="D2" s="342"/>
      <c r="E2" s="342"/>
      <c r="F2" s="342"/>
      <c r="G2" s="342"/>
    </row>
    <row r="3" ht="15">
      <c r="A3" s="1"/>
    </row>
    <row r="4" ht="15">
      <c r="A4" s="1"/>
    </row>
    <row r="5" spans="1:7" ht="51" customHeight="1">
      <c r="A5" s="56" t="s">
        <v>143</v>
      </c>
      <c r="B5" s="132" t="s">
        <v>706</v>
      </c>
      <c r="C5" s="132" t="s">
        <v>709</v>
      </c>
      <c r="D5" s="132" t="s">
        <v>707</v>
      </c>
      <c r="E5" s="132" t="s">
        <v>708</v>
      </c>
      <c r="F5" s="132" t="s">
        <v>768</v>
      </c>
      <c r="G5" s="221" t="s">
        <v>208</v>
      </c>
    </row>
    <row r="6" spans="1:7" ht="15" customHeight="1">
      <c r="A6" s="57" t="s">
        <v>118</v>
      </c>
      <c r="B6" s="58"/>
      <c r="C6" s="58">
        <v>1</v>
      </c>
      <c r="D6" s="58"/>
      <c r="E6" s="58"/>
      <c r="F6" s="58"/>
      <c r="G6" s="27">
        <v>1</v>
      </c>
    </row>
    <row r="7" spans="1:7" ht="15" customHeight="1">
      <c r="A7" s="57" t="s">
        <v>119</v>
      </c>
      <c r="B7" s="58"/>
      <c r="C7" s="58">
        <v>3</v>
      </c>
      <c r="D7" s="58"/>
      <c r="E7" s="58"/>
      <c r="F7" s="58"/>
      <c r="G7" s="27">
        <v>3</v>
      </c>
    </row>
    <row r="8" spans="1:7" ht="15" customHeight="1">
      <c r="A8" s="57" t="s">
        <v>120</v>
      </c>
      <c r="B8" s="58"/>
      <c r="C8" s="58">
        <v>3</v>
      </c>
      <c r="D8" s="58"/>
      <c r="E8" s="58"/>
      <c r="F8" s="58"/>
      <c r="G8" s="27">
        <v>3</v>
      </c>
    </row>
    <row r="9" spans="1:22" ht="15" customHeight="1">
      <c r="A9" s="57" t="s">
        <v>121</v>
      </c>
      <c r="B9" s="58"/>
      <c r="C9" s="58">
        <v>1</v>
      </c>
      <c r="D9" s="58"/>
      <c r="E9" s="58"/>
      <c r="F9" s="58"/>
      <c r="G9" s="217">
        <v>1</v>
      </c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</row>
    <row r="10" spans="1:22" ht="15" customHeight="1">
      <c r="A10" s="56" t="s">
        <v>138</v>
      </c>
      <c r="B10" s="58"/>
      <c r="C10" s="58">
        <v>8</v>
      </c>
      <c r="D10" s="58"/>
      <c r="E10" s="58"/>
      <c r="F10" s="58"/>
      <c r="G10" s="217">
        <v>8</v>
      </c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</row>
    <row r="11" spans="1:22" ht="15" customHeight="1">
      <c r="A11" s="57" t="s">
        <v>122</v>
      </c>
      <c r="B11" s="58"/>
      <c r="C11" s="58"/>
      <c r="D11" s="58"/>
      <c r="E11" s="58"/>
      <c r="F11" s="58"/>
      <c r="G11" s="217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</row>
    <row r="12" spans="1:22" ht="15" customHeight="1">
      <c r="A12" s="57" t="s">
        <v>123</v>
      </c>
      <c r="B12" s="58"/>
      <c r="C12" s="58"/>
      <c r="D12" s="58"/>
      <c r="E12" s="58"/>
      <c r="F12" s="58"/>
      <c r="G12" s="217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</row>
    <row r="13" spans="1:22" ht="15" customHeight="1">
      <c r="A13" s="57" t="s">
        <v>124</v>
      </c>
      <c r="B13" s="58"/>
      <c r="C13" s="58"/>
      <c r="D13" s="58"/>
      <c r="E13" s="58"/>
      <c r="F13" s="58"/>
      <c r="G13" s="217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</row>
    <row r="14" spans="1:22" ht="15" customHeight="1">
      <c r="A14" s="57" t="s">
        <v>125</v>
      </c>
      <c r="B14" s="58">
        <v>5</v>
      </c>
      <c r="C14" s="58"/>
      <c r="D14" s="58">
        <v>1</v>
      </c>
      <c r="E14" s="58">
        <v>2</v>
      </c>
      <c r="F14" s="58">
        <v>2</v>
      </c>
      <c r="G14" s="217">
        <f>SUM(B14:F14)</f>
        <v>10</v>
      </c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</row>
    <row r="15" spans="1:22" ht="15" customHeight="1">
      <c r="A15" s="57" t="s">
        <v>126</v>
      </c>
      <c r="B15" s="58">
        <v>3</v>
      </c>
      <c r="C15" s="58"/>
      <c r="D15" s="58">
        <v>3</v>
      </c>
      <c r="E15" s="58">
        <v>6</v>
      </c>
      <c r="F15" s="58">
        <v>2</v>
      </c>
      <c r="G15" s="217">
        <f>SUM(B15:F15)</f>
        <v>14</v>
      </c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</row>
    <row r="16" spans="1:22" ht="15" customHeight="1">
      <c r="A16" s="57" t="s">
        <v>127</v>
      </c>
      <c r="B16" s="58">
        <v>1</v>
      </c>
      <c r="C16" s="58"/>
      <c r="D16" s="58">
        <v>1</v>
      </c>
      <c r="E16" s="58">
        <v>11</v>
      </c>
      <c r="F16" s="58">
        <v>5</v>
      </c>
      <c r="G16" s="217">
        <f>SUM(B16:F16)</f>
        <v>18</v>
      </c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</row>
    <row r="17" spans="1:22" ht="15" customHeight="1">
      <c r="A17" s="57" t="s">
        <v>128</v>
      </c>
      <c r="B17" s="58"/>
      <c r="C17" s="58"/>
      <c r="D17" s="58"/>
      <c r="E17" s="58"/>
      <c r="F17" s="58"/>
      <c r="G17" s="217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</row>
    <row r="18" spans="1:22" ht="15" customHeight="1">
      <c r="A18" s="56" t="s">
        <v>139</v>
      </c>
      <c r="B18" s="58">
        <v>9</v>
      </c>
      <c r="C18" s="58"/>
      <c r="D18" s="58">
        <v>5</v>
      </c>
      <c r="E18" s="58">
        <v>19</v>
      </c>
      <c r="F18" s="58"/>
      <c r="G18" s="217">
        <v>39</v>
      </c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</row>
    <row r="19" spans="1:22" ht="15" customHeight="1">
      <c r="A19" s="57" t="s">
        <v>623</v>
      </c>
      <c r="B19" s="58">
        <v>8</v>
      </c>
      <c r="C19" s="58">
        <v>1</v>
      </c>
      <c r="D19" s="58"/>
      <c r="E19" s="58"/>
      <c r="F19" s="58"/>
      <c r="G19" s="217">
        <f>SUM(B19:E19)</f>
        <v>9</v>
      </c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</row>
    <row r="20" spans="1:22" ht="15" customHeight="1">
      <c r="A20" s="57" t="s">
        <v>129</v>
      </c>
      <c r="B20" s="58"/>
      <c r="C20" s="58"/>
      <c r="D20" s="58"/>
      <c r="E20" s="58"/>
      <c r="F20" s="58"/>
      <c r="G20" s="217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</row>
    <row r="21" spans="1:22" ht="15" customHeight="1">
      <c r="A21" s="57" t="s">
        <v>130</v>
      </c>
      <c r="B21" s="58">
        <v>16</v>
      </c>
      <c r="C21" s="58"/>
      <c r="D21" s="58"/>
      <c r="E21" s="58"/>
      <c r="F21" s="58"/>
      <c r="G21" s="217">
        <v>10</v>
      </c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</row>
    <row r="22" spans="1:22" ht="15" customHeight="1">
      <c r="A22" s="56" t="s">
        <v>140</v>
      </c>
      <c r="B22" s="58">
        <v>24</v>
      </c>
      <c r="C22" s="58">
        <v>1</v>
      </c>
      <c r="D22" s="58"/>
      <c r="E22" s="58"/>
      <c r="F22" s="58"/>
      <c r="G22" s="217">
        <v>23</v>
      </c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</row>
    <row r="23" spans="1:22" ht="15" customHeight="1">
      <c r="A23" s="57" t="s">
        <v>131</v>
      </c>
      <c r="B23" s="58">
        <v>1</v>
      </c>
      <c r="C23" s="58"/>
      <c r="D23" s="58"/>
      <c r="E23" s="58"/>
      <c r="F23" s="58"/>
      <c r="G23" s="217">
        <v>1</v>
      </c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</row>
    <row r="24" spans="1:22" ht="15" customHeight="1">
      <c r="A24" s="57" t="s">
        <v>132</v>
      </c>
      <c r="B24" s="58">
        <v>12</v>
      </c>
      <c r="C24" s="58"/>
      <c r="D24" s="58"/>
      <c r="E24" s="58"/>
      <c r="F24" s="58"/>
      <c r="G24" s="217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</row>
    <row r="25" spans="1:22" ht="15" customHeight="1">
      <c r="A25" s="57" t="s">
        <v>133</v>
      </c>
      <c r="B25" s="58"/>
      <c r="C25" s="58"/>
      <c r="D25" s="58"/>
      <c r="E25" s="58"/>
      <c r="F25" s="58"/>
      <c r="G25" s="217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</row>
    <row r="26" spans="1:22" ht="15" customHeight="1">
      <c r="A26" s="56" t="s">
        <v>141</v>
      </c>
      <c r="B26" s="58">
        <v>13</v>
      </c>
      <c r="C26" s="58"/>
      <c r="D26" s="58"/>
      <c r="E26" s="58"/>
      <c r="F26" s="58"/>
      <c r="G26" s="217">
        <v>1</v>
      </c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</row>
    <row r="27" spans="1:22" ht="37.5" customHeight="1">
      <c r="A27" s="56" t="s">
        <v>142</v>
      </c>
      <c r="B27" s="133">
        <v>46</v>
      </c>
      <c r="C27" s="134">
        <v>9</v>
      </c>
      <c r="D27" s="134">
        <v>5</v>
      </c>
      <c r="E27" s="134">
        <v>19</v>
      </c>
      <c r="F27" s="134">
        <v>9</v>
      </c>
      <c r="G27" s="219">
        <f>SUM(B27:F27)</f>
        <v>88</v>
      </c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</row>
    <row r="28" spans="1:22" ht="15" customHeight="1">
      <c r="A28" s="57" t="s">
        <v>134</v>
      </c>
      <c r="B28" s="58"/>
      <c r="C28" s="58"/>
      <c r="D28" s="58"/>
      <c r="E28" s="58"/>
      <c r="F28" s="58"/>
      <c r="G28" s="217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</row>
    <row r="29" spans="1:22" ht="15" customHeight="1">
      <c r="A29" s="57" t="s">
        <v>135</v>
      </c>
      <c r="B29" s="58"/>
      <c r="C29" s="58"/>
      <c r="D29" s="58"/>
      <c r="E29" s="58"/>
      <c r="F29" s="58"/>
      <c r="G29" s="217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</row>
    <row r="30" spans="1:22" ht="15" customHeight="1">
      <c r="A30" s="57" t="s">
        <v>136</v>
      </c>
      <c r="B30" s="58"/>
      <c r="C30" s="58"/>
      <c r="D30" s="58"/>
      <c r="E30" s="58"/>
      <c r="F30" s="58"/>
      <c r="G30" s="217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</row>
    <row r="31" spans="1:22" ht="15" customHeight="1">
      <c r="A31" s="57" t="s">
        <v>137</v>
      </c>
      <c r="B31" s="58"/>
      <c r="C31" s="58"/>
      <c r="D31" s="58"/>
      <c r="E31" s="58"/>
      <c r="F31" s="58"/>
      <c r="G31" s="217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</row>
    <row r="32" spans="1:7" ht="36" customHeight="1">
      <c r="A32" s="56" t="s">
        <v>624</v>
      </c>
      <c r="B32" s="58"/>
      <c r="C32" s="58"/>
      <c r="D32" s="58"/>
      <c r="E32" s="58"/>
      <c r="F32" s="58"/>
      <c r="G32" s="27"/>
    </row>
    <row r="33" spans="1:6" ht="15">
      <c r="A33" s="339"/>
      <c r="B33" s="340"/>
      <c r="C33" s="340"/>
      <c r="D33" s="340"/>
      <c r="E33" s="340"/>
      <c r="F33" s="233"/>
    </row>
    <row r="34" spans="1:6" ht="15">
      <c r="A34" s="341"/>
      <c r="B34" s="340"/>
      <c r="C34" s="340"/>
      <c r="D34" s="340"/>
      <c r="E34" s="340"/>
      <c r="F34" s="233"/>
    </row>
  </sheetData>
  <sheetProtection/>
  <mergeCells count="4">
    <mergeCell ref="A33:E33"/>
    <mergeCell ref="A34:E34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1"/>
  <headerFooter alignWithMargins="0">
    <oddHeader>&amp;R14.sz.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T143"/>
  <sheetViews>
    <sheetView zoomScale="90" zoomScaleNormal="90" zoomScalePageLayoutView="0" workbookViewId="0" topLeftCell="A1">
      <pane xSplit="2" ySplit="4" topLeftCell="Q13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146" sqref="S146"/>
    </sheetView>
  </sheetViews>
  <sheetFormatPr defaultColWidth="9.140625" defaultRowHeight="15"/>
  <cols>
    <col min="1" max="1" width="64.7109375" style="127" customWidth="1"/>
    <col min="2" max="2" width="9.421875" style="127" customWidth="1"/>
    <col min="3" max="4" width="22.421875" style="149" customWidth="1"/>
    <col min="5" max="5" width="22.421875" style="194" customWidth="1"/>
    <col min="6" max="8" width="18.8515625" style="149" customWidth="1"/>
    <col min="9" max="10" width="18.7109375" style="149" customWidth="1"/>
    <col min="11" max="11" width="18.7109375" style="194" customWidth="1"/>
    <col min="12" max="17" width="18.28125" style="149" customWidth="1"/>
    <col min="18" max="18" width="18.7109375" style="149" customWidth="1"/>
    <col min="19" max="19" width="17.8515625" style="127" customWidth="1"/>
    <col min="20" max="20" width="18.28125" style="127" customWidth="1"/>
    <col min="21" max="16384" width="9.140625" style="127" customWidth="1"/>
  </cols>
  <sheetData>
    <row r="1" spans="1:18" ht="21.75" customHeight="1">
      <c r="A1" s="330" t="s">
        <v>766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</row>
    <row r="2" spans="1:18" ht="26.25" customHeight="1">
      <c r="A2" s="336" t="s">
        <v>231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4" spans="1:20" ht="75">
      <c r="A4" s="139" t="s">
        <v>309</v>
      </c>
      <c r="B4" s="140" t="s">
        <v>310</v>
      </c>
      <c r="C4" s="136" t="s">
        <v>732</v>
      </c>
      <c r="D4" s="136" t="s">
        <v>733</v>
      </c>
      <c r="E4" s="136" t="s">
        <v>734</v>
      </c>
      <c r="F4" s="136" t="s">
        <v>735</v>
      </c>
      <c r="G4" s="136" t="s">
        <v>736</v>
      </c>
      <c r="H4" s="136" t="s">
        <v>737</v>
      </c>
      <c r="I4" s="136" t="s">
        <v>738</v>
      </c>
      <c r="J4" s="136" t="s">
        <v>739</v>
      </c>
      <c r="K4" s="136" t="s">
        <v>740</v>
      </c>
      <c r="L4" s="195" t="s">
        <v>741</v>
      </c>
      <c r="M4" s="195" t="s">
        <v>742</v>
      </c>
      <c r="N4" s="195" t="s">
        <v>743</v>
      </c>
      <c r="O4" s="195" t="s">
        <v>998</v>
      </c>
      <c r="P4" s="195" t="s">
        <v>999</v>
      </c>
      <c r="Q4" s="195" t="s">
        <v>1000</v>
      </c>
      <c r="R4" s="196" t="s">
        <v>744</v>
      </c>
      <c r="S4" s="196" t="s">
        <v>745</v>
      </c>
      <c r="T4" s="176" t="s">
        <v>746</v>
      </c>
    </row>
    <row r="5" spans="1:20" ht="15.75">
      <c r="A5" s="241" t="s">
        <v>968</v>
      </c>
      <c r="B5" s="242" t="s">
        <v>413</v>
      </c>
      <c r="C5" s="243">
        <v>6650000</v>
      </c>
      <c r="D5" s="191">
        <f>3745000+2587000</f>
        <v>6332000</v>
      </c>
      <c r="E5" s="146">
        <v>3745000</v>
      </c>
      <c r="F5" s="245"/>
      <c r="G5" s="128"/>
      <c r="H5" s="128"/>
      <c r="I5" s="245"/>
      <c r="J5" s="128"/>
      <c r="K5" s="146"/>
      <c r="L5" s="128"/>
      <c r="M5" s="128"/>
      <c r="N5" s="128"/>
      <c r="O5" s="128"/>
      <c r="P5" s="128"/>
      <c r="Q5" s="128"/>
      <c r="R5" s="128">
        <f aca="true" t="shared" si="0" ref="R5:T8">C5+F5+I5+L5+O5</f>
        <v>6650000</v>
      </c>
      <c r="S5" s="128">
        <f t="shared" si="0"/>
        <v>6332000</v>
      </c>
      <c r="T5" s="128">
        <f t="shared" si="0"/>
        <v>3745000</v>
      </c>
    </row>
    <row r="6" spans="1:20" ht="15.75">
      <c r="A6" s="241" t="s">
        <v>1008</v>
      </c>
      <c r="B6" s="242" t="s">
        <v>413</v>
      </c>
      <c r="C6" s="243"/>
      <c r="D6" s="191"/>
      <c r="E6" s="146"/>
      <c r="F6" s="245"/>
      <c r="G6" s="128"/>
      <c r="H6" s="128"/>
      <c r="I6" s="245"/>
      <c r="J6" s="128"/>
      <c r="K6" s="146"/>
      <c r="L6" s="128"/>
      <c r="M6" s="128"/>
      <c r="N6" s="128"/>
      <c r="O6" s="128"/>
      <c r="P6" s="128">
        <v>85000</v>
      </c>
      <c r="Q6" s="128">
        <v>85000</v>
      </c>
      <c r="R6" s="128">
        <f t="shared" si="0"/>
        <v>0</v>
      </c>
      <c r="S6" s="128">
        <f t="shared" si="0"/>
        <v>85000</v>
      </c>
      <c r="T6" s="128">
        <f t="shared" si="0"/>
        <v>85000</v>
      </c>
    </row>
    <row r="7" spans="1:20" ht="15.75">
      <c r="A7" s="241" t="s">
        <v>1011</v>
      </c>
      <c r="B7" s="242" t="s">
        <v>413</v>
      </c>
      <c r="C7" s="243"/>
      <c r="D7" s="191"/>
      <c r="E7" s="146"/>
      <c r="F7" s="245"/>
      <c r="G7" s="128"/>
      <c r="H7" s="128"/>
      <c r="I7" s="245"/>
      <c r="J7" s="128">
        <v>143000</v>
      </c>
      <c r="K7" s="146">
        <v>142600</v>
      </c>
      <c r="L7" s="128"/>
      <c r="M7" s="128"/>
      <c r="N7" s="128"/>
      <c r="O7" s="128"/>
      <c r="P7" s="128"/>
      <c r="Q7" s="128"/>
      <c r="R7" s="128">
        <f t="shared" si="0"/>
        <v>0</v>
      </c>
      <c r="S7" s="128">
        <f t="shared" si="0"/>
        <v>143000</v>
      </c>
      <c r="T7" s="128">
        <f t="shared" si="0"/>
        <v>142600</v>
      </c>
    </row>
    <row r="8" spans="1:20" ht="15.75">
      <c r="A8" s="241" t="s">
        <v>1009</v>
      </c>
      <c r="B8" s="242" t="s">
        <v>413</v>
      </c>
      <c r="C8" s="243"/>
      <c r="D8" s="191"/>
      <c r="E8" s="146"/>
      <c r="F8" s="245"/>
      <c r="G8" s="128"/>
      <c r="H8" s="128"/>
      <c r="I8" s="245"/>
      <c r="J8" s="128"/>
      <c r="K8" s="146"/>
      <c r="L8" s="128"/>
      <c r="M8" s="128"/>
      <c r="N8" s="128"/>
      <c r="O8" s="128"/>
      <c r="P8" s="128">
        <v>36000</v>
      </c>
      <c r="Q8" s="128">
        <v>36000</v>
      </c>
      <c r="R8" s="128">
        <f t="shared" si="0"/>
        <v>0</v>
      </c>
      <c r="S8" s="128">
        <f t="shared" si="0"/>
        <v>36000</v>
      </c>
      <c r="T8" s="128">
        <f t="shared" si="0"/>
        <v>36000</v>
      </c>
    </row>
    <row r="9" spans="1:20" ht="15">
      <c r="A9" s="15" t="s">
        <v>412</v>
      </c>
      <c r="B9" s="8" t="s">
        <v>413</v>
      </c>
      <c r="C9" s="244">
        <f>SUM(C5:C8)</f>
        <v>6650000</v>
      </c>
      <c r="D9" s="244">
        <f aca="true" t="shared" si="1" ref="D9:T9">SUM(D5:D8)</f>
        <v>6332000</v>
      </c>
      <c r="E9" s="244">
        <f t="shared" si="1"/>
        <v>3745000</v>
      </c>
      <c r="F9" s="244">
        <f t="shared" si="1"/>
        <v>0</v>
      </c>
      <c r="G9" s="244">
        <f t="shared" si="1"/>
        <v>0</v>
      </c>
      <c r="H9" s="244">
        <f t="shared" si="1"/>
        <v>0</v>
      </c>
      <c r="I9" s="244">
        <f t="shared" si="1"/>
        <v>0</v>
      </c>
      <c r="J9" s="244">
        <f t="shared" si="1"/>
        <v>143000</v>
      </c>
      <c r="K9" s="244">
        <f>SUM(K5:K8)</f>
        <v>142600</v>
      </c>
      <c r="L9" s="244">
        <f t="shared" si="1"/>
        <v>0</v>
      </c>
      <c r="M9" s="244">
        <f t="shared" si="1"/>
        <v>0</v>
      </c>
      <c r="N9" s="244">
        <f t="shared" si="1"/>
        <v>0</v>
      </c>
      <c r="O9" s="244">
        <f t="shared" si="1"/>
        <v>0</v>
      </c>
      <c r="P9" s="244">
        <f t="shared" si="1"/>
        <v>121000</v>
      </c>
      <c r="Q9" s="244">
        <f t="shared" si="1"/>
        <v>121000</v>
      </c>
      <c r="R9" s="244">
        <f t="shared" si="1"/>
        <v>6650000</v>
      </c>
      <c r="S9" s="244">
        <f t="shared" si="1"/>
        <v>6596000</v>
      </c>
      <c r="T9" s="244">
        <f t="shared" si="1"/>
        <v>4008600</v>
      </c>
    </row>
    <row r="10" spans="1:20" ht="15.75">
      <c r="A10" s="13"/>
      <c r="B10" s="6"/>
      <c r="C10" s="245"/>
      <c r="D10" s="128"/>
      <c r="E10" s="146"/>
      <c r="F10" s="245"/>
      <c r="G10" s="128"/>
      <c r="H10" s="128"/>
      <c r="I10" s="245"/>
      <c r="J10" s="128"/>
      <c r="K10" s="146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ht="15.75">
      <c r="A11" s="241" t="s">
        <v>969</v>
      </c>
      <c r="B11" s="6" t="s">
        <v>414</v>
      </c>
      <c r="C11" s="243">
        <v>127332000</v>
      </c>
      <c r="D11" s="117">
        <v>126083000</v>
      </c>
      <c r="E11" s="146">
        <v>126082843</v>
      </c>
      <c r="F11" s="245"/>
      <c r="G11" s="128"/>
      <c r="H11" s="128"/>
      <c r="I11" s="245"/>
      <c r="J11" s="128"/>
      <c r="K11" s="146"/>
      <c r="L11" s="128"/>
      <c r="M11" s="128"/>
      <c r="N11" s="128"/>
      <c r="O11" s="128"/>
      <c r="P11" s="128"/>
      <c r="Q11" s="128"/>
      <c r="R11" s="128">
        <f aca="true" t="shared" si="2" ref="R11:T15">C11+F11+I11+L11+O11</f>
        <v>127332000</v>
      </c>
      <c r="S11" s="128">
        <f t="shared" si="2"/>
        <v>126083000</v>
      </c>
      <c r="T11" s="128">
        <f t="shared" si="2"/>
        <v>126082843</v>
      </c>
    </row>
    <row r="12" spans="1:20" s="142" customFormat="1" ht="15.75">
      <c r="A12" s="241" t="s">
        <v>970</v>
      </c>
      <c r="B12" s="6" t="s">
        <v>414</v>
      </c>
      <c r="C12" s="243">
        <v>103157000</v>
      </c>
      <c r="D12" s="117">
        <v>83340000</v>
      </c>
      <c r="E12" s="128">
        <f>467000+1055879+9205775+134488+9765000+11285000+247960+82677+13215421+6068591+504295+520000+685000+71421+716200+21747993+168680+20157213-E14+206216</f>
        <v>83339083</v>
      </c>
      <c r="F12" s="245"/>
      <c r="G12" s="117"/>
      <c r="H12" s="117"/>
      <c r="I12" s="245"/>
      <c r="J12" s="117"/>
      <c r="K12" s="193"/>
      <c r="L12" s="117"/>
      <c r="M12" s="117"/>
      <c r="N12" s="117"/>
      <c r="O12" s="117"/>
      <c r="P12" s="117"/>
      <c r="Q12" s="117"/>
      <c r="R12" s="128">
        <f t="shared" si="2"/>
        <v>103157000</v>
      </c>
      <c r="S12" s="128">
        <f t="shared" si="2"/>
        <v>83340000</v>
      </c>
      <c r="T12" s="128">
        <f t="shared" si="2"/>
        <v>83339083</v>
      </c>
    </row>
    <row r="13" spans="1:20" s="142" customFormat="1" ht="15.75">
      <c r="A13" s="246" t="s">
        <v>971</v>
      </c>
      <c r="B13" s="6" t="s">
        <v>414</v>
      </c>
      <c r="C13" s="243">
        <v>27500000</v>
      </c>
      <c r="D13" s="117">
        <v>27500000</v>
      </c>
      <c r="E13" s="146">
        <v>27500000</v>
      </c>
      <c r="F13" s="245"/>
      <c r="G13" s="117"/>
      <c r="H13" s="117"/>
      <c r="I13" s="245"/>
      <c r="J13" s="117"/>
      <c r="K13" s="193"/>
      <c r="L13" s="117"/>
      <c r="M13" s="117"/>
      <c r="N13" s="117"/>
      <c r="O13" s="117"/>
      <c r="P13" s="117"/>
      <c r="Q13" s="117"/>
      <c r="R13" s="128">
        <f t="shared" si="2"/>
        <v>27500000</v>
      </c>
      <c r="S13" s="128">
        <f t="shared" si="2"/>
        <v>27500000</v>
      </c>
      <c r="T13" s="128">
        <f t="shared" si="2"/>
        <v>27500000</v>
      </c>
    </row>
    <row r="14" spans="1:20" ht="15.75">
      <c r="A14" s="241" t="s">
        <v>972</v>
      </c>
      <c r="B14" s="6" t="s">
        <v>414</v>
      </c>
      <c r="C14" s="243">
        <v>3937007.874015748</v>
      </c>
      <c r="D14" s="117">
        <v>12966000</v>
      </c>
      <c r="E14" s="146">
        <f>14318245-E47+232741</f>
        <v>12965726</v>
      </c>
      <c r="F14" s="245"/>
      <c r="G14" s="128"/>
      <c r="H14" s="128"/>
      <c r="I14" s="245"/>
      <c r="J14" s="128"/>
      <c r="K14" s="146"/>
      <c r="L14" s="128"/>
      <c r="M14" s="128"/>
      <c r="N14" s="128"/>
      <c r="O14" s="128"/>
      <c r="P14" s="128"/>
      <c r="Q14" s="128"/>
      <c r="R14" s="128">
        <f t="shared" si="2"/>
        <v>3937007.874015748</v>
      </c>
      <c r="S14" s="128">
        <f t="shared" si="2"/>
        <v>12966000</v>
      </c>
      <c r="T14" s="128">
        <f t="shared" si="2"/>
        <v>12965726</v>
      </c>
    </row>
    <row r="15" spans="1:20" ht="15.75">
      <c r="A15" s="241" t="s">
        <v>1010</v>
      </c>
      <c r="B15" s="6" t="s">
        <v>414</v>
      </c>
      <c r="C15" s="243"/>
      <c r="D15" s="117"/>
      <c r="E15" s="146"/>
      <c r="F15" s="245"/>
      <c r="G15" s="128"/>
      <c r="H15" s="128"/>
      <c r="I15" s="245"/>
      <c r="J15" s="128"/>
      <c r="K15" s="146"/>
      <c r="L15" s="128"/>
      <c r="M15" s="128"/>
      <c r="N15" s="128"/>
      <c r="O15" s="128"/>
      <c r="P15" s="128">
        <v>20000</v>
      </c>
      <c r="Q15" s="128">
        <v>20000</v>
      </c>
      <c r="R15" s="128">
        <f t="shared" si="2"/>
        <v>0</v>
      </c>
      <c r="S15" s="128">
        <f t="shared" si="2"/>
        <v>20000</v>
      </c>
      <c r="T15" s="128">
        <f t="shared" si="2"/>
        <v>20000</v>
      </c>
    </row>
    <row r="16" spans="1:20" ht="15">
      <c r="A16" s="15" t="s">
        <v>1063</v>
      </c>
      <c r="B16" s="8" t="s">
        <v>414</v>
      </c>
      <c r="C16" s="244">
        <f>SUM(C11:C15)</f>
        <v>261926007.87401575</v>
      </c>
      <c r="D16" s="244">
        <f aca="true" t="shared" si="3" ref="D16:T16">SUM(D11:D15)</f>
        <v>249889000</v>
      </c>
      <c r="E16" s="244">
        <f t="shared" si="3"/>
        <v>249887652</v>
      </c>
      <c r="F16" s="244">
        <f t="shared" si="3"/>
        <v>0</v>
      </c>
      <c r="G16" s="244">
        <f t="shared" si="3"/>
        <v>0</v>
      </c>
      <c r="H16" s="244">
        <f t="shared" si="3"/>
        <v>0</v>
      </c>
      <c r="I16" s="244">
        <f t="shared" si="3"/>
        <v>0</v>
      </c>
      <c r="J16" s="244">
        <f t="shared" si="3"/>
        <v>0</v>
      </c>
      <c r="K16" s="244">
        <f t="shared" si="3"/>
        <v>0</v>
      </c>
      <c r="L16" s="244">
        <f t="shared" si="3"/>
        <v>0</v>
      </c>
      <c r="M16" s="244">
        <f t="shared" si="3"/>
        <v>0</v>
      </c>
      <c r="N16" s="244">
        <f t="shared" si="3"/>
        <v>0</v>
      </c>
      <c r="O16" s="244">
        <f t="shared" si="3"/>
        <v>0</v>
      </c>
      <c r="P16" s="244">
        <f t="shared" si="3"/>
        <v>20000</v>
      </c>
      <c r="Q16" s="244">
        <f t="shared" si="3"/>
        <v>20000</v>
      </c>
      <c r="R16" s="244">
        <f t="shared" si="3"/>
        <v>261926007.87401575</v>
      </c>
      <c r="S16" s="244">
        <f t="shared" si="3"/>
        <v>249909000</v>
      </c>
      <c r="T16" s="244">
        <f t="shared" si="3"/>
        <v>249907652</v>
      </c>
    </row>
    <row r="17" spans="1:20" ht="15.75">
      <c r="A17" s="13"/>
      <c r="B17" s="6"/>
      <c r="C17" s="245"/>
      <c r="D17" s="128"/>
      <c r="E17" s="146"/>
      <c r="F17" s="245"/>
      <c r="G17" s="128"/>
      <c r="H17" s="128"/>
      <c r="I17" s="245"/>
      <c r="J17" s="128"/>
      <c r="K17" s="146"/>
      <c r="L17" s="128"/>
      <c r="M17" s="128"/>
      <c r="N17" s="128"/>
      <c r="O17" s="128"/>
      <c r="P17" s="128"/>
      <c r="Q17" s="128"/>
      <c r="R17" s="128"/>
      <c r="S17" s="128"/>
      <c r="T17" s="128"/>
    </row>
    <row r="18" spans="1:20" ht="15.75">
      <c r="A18" s="241" t="s">
        <v>973</v>
      </c>
      <c r="B18" s="6" t="s">
        <v>416</v>
      </c>
      <c r="C18" s="245">
        <v>200000</v>
      </c>
      <c r="D18" s="128"/>
      <c r="E18" s="146"/>
      <c r="F18" s="245"/>
      <c r="G18" s="128"/>
      <c r="H18" s="128"/>
      <c r="I18" s="245"/>
      <c r="J18" s="128"/>
      <c r="K18" s="146"/>
      <c r="L18" s="128"/>
      <c r="M18" s="128"/>
      <c r="N18" s="128"/>
      <c r="O18" s="128"/>
      <c r="P18" s="128"/>
      <c r="Q18" s="128"/>
      <c r="R18" s="128">
        <f>C18+F18+I18+L18+O18</f>
        <v>200000</v>
      </c>
      <c r="S18" s="128">
        <f>D18+G18+J18+M18+P18</f>
        <v>0</v>
      </c>
      <c r="T18" s="128">
        <f>E18+H18+K18+N18+Q18</f>
        <v>0</v>
      </c>
    </row>
    <row r="19" spans="1:20" ht="15">
      <c r="A19" s="7" t="s">
        <v>415</v>
      </c>
      <c r="B19" s="8" t="s">
        <v>416</v>
      </c>
      <c r="C19" s="244">
        <f>SUM(C18)</f>
        <v>200000</v>
      </c>
      <c r="D19" s="244">
        <f aca="true" t="shared" si="4" ref="D19:T19">SUM(D18)</f>
        <v>0</v>
      </c>
      <c r="E19" s="244">
        <f t="shared" si="4"/>
        <v>0</v>
      </c>
      <c r="F19" s="244">
        <f t="shared" si="4"/>
        <v>0</v>
      </c>
      <c r="G19" s="244">
        <f t="shared" si="4"/>
        <v>0</v>
      </c>
      <c r="H19" s="244">
        <f t="shared" si="4"/>
        <v>0</v>
      </c>
      <c r="I19" s="244">
        <f t="shared" si="4"/>
        <v>0</v>
      </c>
      <c r="J19" s="244">
        <f t="shared" si="4"/>
        <v>0</v>
      </c>
      <c r="K19" s="244">
        <f t="shared" si="4"/>
        <v>0</v>
      </c>
      <c r="L19" s="244">
        <f t="shared" si="4"/>
        <v>0</v>
      </c>
      <c r="M19" s="244">
        <f t="shared" si="4"/>
        <v>0</v>
      </c>
      <c r="N19" s="244">
        <f t="shared" si="4"/>
        <v>0</v>
      </c>
      <c r="O19" s="244">
        <f t="shared" si="4"/>
        <v>0</v>
      </c>
      <c r="P19" s="244">
        <f t="shared" si="4"/>
        <v>0</v>
      </c>
      <c r="Q19" s="244">
        <f t="shared" si="4"/>
        <v>0</v>
      </c>
      <c r="R19" s="244">
        <f t="shared" si="4"/>
        <v>200000</v>
      </c>
      <c r="S19" s="244">
        <f t="shared" si="4"/>
        <v>0</v>
      </c>
      <c r="T19" s="244">
        <f t="shared" si="4"/>
        <v>0</v>
      </c>
    </row>
    <row r="20" spans="1:20" ht="15">
      <c r="A20" s="7"/>
      <c r="B20" s="8"/>
      <c r="C20" s="244"/>
      <c r="D20" s="128"/>
      <c r="E20" s="146"/>
      <c r="F20" s="244"/>
      <c r="G20" s="128"/>
      <c r="H20" s="128"/>
      <c r="I20" s="244"/>
      <c r="J20" s="128"/>
      <c r="K20" s="146"/>
      <c r="L20" s="128"/>
      <c r="M20" s="128"/>
      <c r="N20" s="128"/>
      <c r="O20" s="128"/>
      <c r="P20" s="128"/>
      <c r="Q20" s="128"/>
      <c r="R20" s="128"/>
      <c r="S20" s="128"/>
      <c r="T20" s="128"/>
    </row>
    <row r="21" spans="1:20" ht="15.75">
      <c r="A21" s="150" t="s">
        <v>974</v>
      </c>
      <c r="B21" s="6" t="s">
        <v>418</v>
      </c>
      <c r="C21" s="245"/>
      <c r="D21" s="128"/>
      <c r="E21" s="146"/>
      <c r="F21" s="245"/>
      <c r="G21" s="128"/>
      <c r="H21" s="128"/>
      <c r="I21" s="240">
        <f>120000*4</f>
        <v>480000</v>
      </c>
      <c r="J21" s="128"/>
      <c r="K21" s="146"/>
      <c r="L21" s="128"/>
      <c r="M21" s="128"/>
      <c r="N21" s="128"/>
      <c r="O21" s="128"/>
      <c r="P21" s="128"/>
      <c r="Q21" s="128"/>
      <c r="R21" s="128">
        <f aca="true" t="shared" si="5" ref="R21:R36">C21+F21+I21+L21+O21</f>
        <v>480000</v>
      </c>
      <c r="S21" s="128">
        <f aca="true" t="shared" si="6" ref="S21:S36">D21+G21+J21+M21+P21</f>
        <v>0</v>
      </c>
      <c r="T21" s="128">
        <f aca="true" t="shared" si="7" ref="T21:T36">E21+H21+K21+N21+Q21</f>
        <v>0</v>
      </c>
    </row>
    <row r="22" spans="1:20" ht="15.75">
      <c r="A22" s="150" t="s">
        <v>1008</v>
      </c>
      <c r="B22" s="6" t="s">
        <v>418</v>
      </c>
      <c r="C22" s="245"/>
      <c r="D22" s="128"/>
      <c r="E22" s="146"/>
      <c r="F22" s="245"/>
      <c r="G22" s="128"/>
      <c r="H22" s="128"/>
      <c r="I22" s="240"/>
      <c r="J22" s="128"/>
      <c r="K22" s="146"/>
      <c r="L22" s="128"/>
      <c r="M22" s="128"/>
      <c r="N22" s="128"/>
      <c r="O22" s="128"/>
      <c r="P22" s="128"/>
      <c r="Q22" s="128"/>
      <c r="R22" s="128">
        <f t="shared" si="5"/>
        <v>0</v>
      </c>
      <c r="S22" s="128">
        <f t="shared" si="6"/>
        <v>0</v>
      </c>
      <c r="T22" s="128">
        <f t="shared" si="7"/>
        <v>0</v>
      </c>
    </row>
    <row r="23" spans="1:20" ht="15.75">
      <c r="A23" s="241" t="s">
        <v>975</v>
      </c>
      <c r="B23" s="6" t="s">
        <v>418</v>
      </c>
      <c r="C23" s="245"/>
      <c r="D23" s="128"/>
      <c r="E23" s="146"/>
      <c r="F23" s="245"/>
      <c r="G23" s="128"/>
      <c r="H23" s="128"/>
      <c r="I23" s="243">
        <f>50000*2</f>
        <v>100000</v>
      </c>
      <c r="J23" s="128"/>
      <c r="K23" s="146"/>
      <c r="L23" s="128"/>
      <c r="M23" s="128"/>
      <c r="N23" s="128"/>
      <c r="O23" s="128"/>
      <c r="P23" s="128"/>
      <c r="Q23" s="128"/>
      <c r="R23" s="128">
        <f t="shared" si="5"/>
        <v>100000</v>
      </c>
      <c r="S23" s="128">
        <f t="shared" si="6"/>
        <v>0</v>
      </c>
      <c r="T23" s="128">
        <f t="shared" si="7"/>
        <v>0</v>
      </c>
    </row>
    <row r="24" spans="1:20" ht="15.75">
      <c r="A24" s="241" t="s">
        <v>976</v>
      </c>
      <c r="B24" s="6" t="s">
        <v>418</v>
      </c>
      <c r="C24" s="245"/>
      <c r="D24" s="128"/>
      <c r="E24" s="146"/>
      <c r="F24" s="245"/>
      <c r="G24" s="128"/>
      <c r="H24" s="128"/>
      <c r="I24" s="243">
        <f>450000</f>
        <v>450000</v>
      </c>
      <c r="J24" s="128">
        <v>418000</v>
      </c>
      <c r="K24" s="146">
        <f>362840+55165</f>
        <v>418005</v>
      </c>
      <c r="L24" s="128"/>
      <c r="M24" s="128"/>
      <c r="N24" s="128"/>
      <c r="O24" s="128"/>
      <c r="P24" s="128"/>
      <c r="Q24" s="128"/>
      <c r="R24" s="128">
        <f t="shared" si="5"/>
        <v>450000</v>
      </c>
      <c r="S24" s="128">
        <f t="shared" si="6"/>
        <v>418000</v>
      </c>
      <c r="T24" s="128">
        <f t="shared" si="7"/>
        <v>418005</v>
      </c>
    </row>
    <row r="25" spans="1:20" ht="15.75">
      <c r="A25" s="241" t="s">
        <v>977</v>
      </c>
      <c r="B25" s="6" t="s">
        <v>418</v>
      </c>
      <c r="C25" s="245"/>
      <c r="D25" s="128"/>
      <c r="E25" s="146"/>
      <c r="F25" s="245"/>
      <c r="G25" s="128"/>
      <c r="H25" s="128"/>
      <c r="I25" s="243">
        <v>250000</v>
      </c>
      <c r="J25" s="128">
        <v>452000</v>
      </c>
      <c r="K25" s="146">
        <f>235991+216000</f>
        <v>451991</v>
      </c>
      <c r="L25" s="128"/>
      <c r="M25" s="128"/>
      <c r="N25" s="128"/>
      <c r="O25" s="128"/>
      <c r="P25" s="128"/>
      <c r="Q25" s="128"/>
      <c r="R25" s="128">
        <f t="shared" si="5"/>
        <v>250000</v>
      </c>
      <c r="S25" s="128">
        <f t="shared" si="6"/>
        <v>452000</v>
      </c>
      <c r="T25" s="128">
        <f t="shared" si="7"/>
        <v>451991</v>
      </c>
    </row>
    <row r="26" spans="1:20" ht="15.75">
      <c r="A26" s="241" t="s">
        <v>978</v>
      </c>
      <c r="B26" s="6" t="s">
        <v>418</v>
      </c>
      <c r="C26" s="245"/>
      <c r="D26" s="128"/>
      <c r="E26" s="146"/>
      <c r="F26" s="245"/>
      <c r="G26" s="128"/>
      <c r="H26" s="128"/>
      <c r="I26" s="243">
        <v>35000</v>
      </c>
      <c r="J26" s="128">
        <v>35000</v>
      </c>
      <c r="K26" s="146">
        <v>35393</v>
      </c>
      <c r="L26" s="128"/>
      <c r="M26" s="128"/>
      <c r="N26" s="128"/>
      <c r="O26" s="128"/>
      <c r="P26" s="128"/>
      <c r="Q26" s="128"/>
      <c r="R26" s="128">
        <f t="shared" si="5"/>
        <v>35000</v>
      </c>
      <c r="S26" s="128">
        <f t="shared" si="6"/>
        <v>35000</v>
      </c>
      <c r="T26" s="128">
        <f t="shared" si="7"/>
        <v>35393</v>
      </c>
    </row>
    <row r="27" spans="1:20" ht="15.75">
      <c r="A27" s="241" t="s">
        <v>979</v>
      </c>
      <c r="B27" s="6" t="s">
        <v>418</v>
      </c>
      <c r="C27" s="245"/>
      <c r="D27" s="128"/>
      <c r="E27" s="146"/>
      <c r="F27" s="245"/>
      <c r="G27" s="128"/>
      <c r="H27" s="128"/>
      <c r="I27" s="243">
        <v>400000</v>
      </c>
      <c r="J27" s="128"/>
      <c r="K27" s="146"/>
      <c r="L27" s="128"/>
      <c r="M27" s="128"/>
      <c r="N27" s="128"/>
      <c r="O27" s="128"/>
      <c r="P27" s="128"/>
      <c r="Q27" s="128"/>
      <c r="R27" s="128">
        <f t="shared" si="5"/>
        <v>400000</v>
      </c>
      <c r="S27" s="128">
        <f t="shared" si="6"/>
        <v>0</v>
      </c>
      <c r="T27" s="128">
        <f t="shared" si="7"/>
        <v>0</v>
      </c>
    </row>
    <row r="28" spans="1:20" ht="15.75">
      <c r="A28" s="241" t="s">
        <v>980</v>
      </c>
      <c r="B28" s="6" t="s">
        <v>418</v>
      </c>
      <c r="C28" s="245"/>
      <c r="D28" s="128"/>
      <c r="E28" s="146"/>
      <c r="F28" s="245"/>
      <c r="G28" s="128"/>
      <c r="H28" s="128"/>
      <c r="I28" s="243">
        <v>1200000</v>
      </c>
      <c r="J28" s="128">
        <v>722000</v>
      </c>
      <c r="K28" s="146">
        <v>721417</v>
      </c>
      <c r="L28" s="128"/>
      <c r="M28" s="128"/>
      <c r="N28" s="128"/>
      <c r="O28" s="128"/>
      <c r="P28" s="128"/>
      <c r="Q28" s="128"/>
      <c r="R28" s="128">
        <f t="shared" si="5"/>
        <v>1200000</v>
      </c>
      <c r="S28" s="128">
        <f t="shared" si="6"/>
        <v>722000</v>
      </c>
      <c r="T28" s="128">
        <f t="shared" si="7"/>
        <v>721417</v>
      </c>
    </row>
    <row r="29" spans="1:20" ht="15.75">
      <c r="A29" s="241" t="s">
        <v>981</v>
      </c>
      <c r="B29" s="6" t="s">
        <v>418</v>
      </c>
      <c r="C29" s="245">
        <v>7570000</v>
      </c>
      <c r="D29" s="128"/>
      <c r="E29" s="146"/>
      <c r="F29" s="245"/>
      <c r="G29" s="128"/>
      <c r="H29" s="128"/>
      <c r="I29" s="243"/>
      <c r="J29" s="128"/>
      <c r="K29" s="146"/>
      <c r="L29" s="128"/>
      <c r="M29" s="128"/>
      <c r="N29" s="128"/>
      <c r="O29" s="128"/>
      <c r="P29" s="128"/>
      <c r="Q29" s="128"/>
      <c r="R29" s="128">
        <f t="shared" si="5"/>
        <v>7570000</v>
      </c>
      <c r="S29" s="128">
        <f t="shared" si="6"/>
        <v>0</v>
      </c>
      <c r="T29" s="128">
        <f t="shared" si="7"/>
        <v>0</v>
      </c>
    </row>
    <row r="30" spans="1:20" ht="15.75">
      <c r="A30" s="241" t="s">
        <v>982</v>
      </c>
      <c r="B30" s="6" t="s">
        <v>418</v>
      </c>
      <c r="C30" s="245">
        <v>400000</v>
      </c>
      <c r="D30" s="128"/>
      <c r="E30" s="146"/>
      <c r="F30" s="245"/>
      <c r="G30" s="128"/>
      <c r="H30" s="128"/>
      <c r="I30" s="243"/>
      <c r="J30" s="128"/>
      <c r="K30" s="146"/>
      <c r="L30" s="128"/>
      <c r="M30" s="128"/>
      <c r="N30" s="128"/>
      <c r="O30" s="128"/>
      <c r="P30" s="128"/>
      <c r="Q30" s="128"/>
      <c r="R30" s="128">
        <f t="shared" si="5"/>
        <v>400000</v>
      </c>
      <c r="S30" s="128">
        <f t="shared" si="6"/>
        <v>0</v>
      </c>
      <c r="T30" s="128">
        <f t="shared" si="7"/>
        <v>0</v>
      </c>
    </row>
    <row r="31" spans="1:20" ht="15.75">
      <c r="A31" s="241" t="s">
        <v>983</v>
      </c>
      <c r="B31" s="6" t="s">
        <v>418</v>
      </c>
      <c r="C31" s="245">
        <v>320000</v>
      </c>
      <c r="D31" s="128"/>
      <c r="E31" s="146"/>
      <c r="F31" s="245"/>
      <c r="G31" s="128"/>
      <c r="H31" s="128"/>
      <c r="I31" s="243"/>
      <c r="J31" s="128">
        <v>850000</v>
      </c>
      <c r="K31" s="146">
        <f>29400+150000+102472+78800+44151+173149+311574+116370-156000</f>
        <v>849916</v>
      </c>
      <c r="L31" s="128"/>
      <c r="M31" s="128"/>
      <c r="N31" s="128"/>
      <c r="O31" s="128"/>
      <c r="P31" s="128"/>
      <c r="Q31" s="128"/>
      <c r="R31" s="128">
        <f t="shared" si="5"/>
        <v>320000</v>
      </c>
      <c r="S31" s="128">
        <f t="shared" si="6"/>
        <v>850000</v>
      </c>
      <c r="T31" s="128">
        <f t="shared" si="7"/>
        <v>849916</v>
      </c>
    </row>
    <row r="32" spans="1:20" ht="15.75">
      <c r="A32" s="241" t="s">
        <v>1001</v>
      </c>
      <c r="B32" s="6" t="s">
        <v>418</v>
      </c>
      <c r="C32" s="245"/>
      <c r="D32" s="128">
        <v>1688000</v>
      </c>
      <c r="E32" s="146">
        <v>1687075</v>
      </c>
      <c r="F32" s="245"/>
      <c r="G32" s="128"/>
      <c r="H32" s="128"/>
      <c r="I32" s="243"/>
      <c r="J32" s="128"/>
      <c r="K32" s="146"/>
      <c r="L32" s="128"/>
      <c r="M32" s="128"/>
      <c r="N32" s="128"/>
      <c r="O32" s="128"/>
      <c r="P32" s="128"/>
      <c r="Q32" s="128"/>
      <c r="R32" s="128">
        <f t="shared" si="5"/>
        <v>0</v>
      </c>
      <c r="S32" s="128">
        <f t="shared" si="6"/>
        <v>1688000</v>
      </c>
      <c r="T32" s="128">
        <f t="shared" si="7"/>
        <v>1687075</v>
      </c>
    </row>
    <row r="33" spans="1:20" ht="15.75">
      <c r="A33" s="241" t="s">
        <v>1002</v>
      </c>
      <c r="B33" s="6" t="s">
        <v>418</v>
      </c>
      <c r="C33" s="245"/>
      <c r="D33" s="128">
        <v>301000</v>
      </c>
      <c r="E33" s="146">
        <v>300769</v>
      </c>
      <c r="F33" s="245"/>
      <c r="G33" s="128"/>
      <c r="H33" s="128"/>
      <c r="I33" s="243"/>
      <c r="J33" s="128"/>
      <c r="K33" s="146"/>
      <c r="L33" s="128"/>
      <c r="M33" s="128"/>
      <c r="N33" s="128"/>
      <c r="O33" s="128"/>
      <c r="P33" s="128"/>
      <c r="Q33" s="128"/>
      <c r="R33" s="128">
        <f t="shared" si="5"/>
        <v>0</v>
      </c>
      <c r="S33" s="128">
        <f t="shared" si="6"/>
        <v>301000</v>
      </c>
      <c r="T33" s="128">
        <f t="shared" si="7"/>
        <v>300769</v>
      </c>
    </row>
    <row r="34" spans="1:20" s="142" customFormat="1" ht="15.75">
      <c r="A34" s="241" t="s">
        <v>984</v>
      </c>
      <c r="B34" s="6" t="s">
        <v>418</v>
      </c>
      <c r="C34" s="245"/>
      <c r="D34" s="117"/>
      <c r="E34" s="117"/>
      <c r="F34" s="245">
        <v>150000</v>
      </c>
      <c r="G34" s="117">
        <v>102000</v>
      </c>
      <c r="H34" s="117">
        <v>102299</v>
      </c>
      <c r="I34" s="243"/>
      <c r="J34" s="117"/>
      <c r="K34" s="193"/>
      <c r="L34" s="117"/>
      <c r="M34" s="117"/>
      <c r="N34" s="117"/>
      <c r="O34" s="117"/>
      <c r="P34" s="117"/>
      <c r="Q34" s="117"/>
      <c r="R34" s="128">
        <f t="shared" si="5"/>
        <v>150000</v>
      </c>
      <c r="S34" s="128">
        <f t="shared" si="6"/>
        <v>102000</v>
      </c>
      <c r="T34" s="128">
        <f t="shared" si="7"/>
        <v>102299</v>
      </c>
    </row>
    <row r="35" spans="1:20" s="142" customFormat="1" ht="15.75">
      <c r="A35" s="241" t="s">
        <v>1012</v>
      </c>
      <c r="B35" s="6" t="s">
        <v>418</v>
      </c>
      <c r="C35" s="245"/>
      <c r="D35" s="128">
        <v>339000</v>
      </c>
      <c r="E35" s="128">
        <v>339276</v>
      </c>
      <c r="F35" s="245"/>
      <c r="G35" s="117">
        <v>103000</v>
      </c>
      <c r="H35" s="117">
        <v>103252</v>
      </c>
      <c r="I35" s="243"/>
      <c r="J35" s="117"/>
      <c r="K35" s="193"/>
      <c r="L35" s="117"/>
      <c r="M35" s="117">
        <v>114000</v>
      </c>
      <c r="N35" s="117">
        <v>114172</v>
      </c>
      <c r="O35" s="117"/>
      <c r="P35" s="117"/>
      <c r="Q35" s="117"/>
      <c r="R35" s="128">
        <f t="shared" si="5"/>
        <v>0</v>
      </c>
      <c r="S35" s="128">
        <f t="shared" si="6"/>
        <v>556000</v>
      </c>
      <c r="T35" s="128">
        <f t="shared" si="7"/>
        <v>556700</v>
      </c>
    </row>
    <row r="36" spans="1:20" s="142" customFormat="1" ht="15.75">
      <c r="A36" s="241" t="s">
        <v>1004</v>
      </c>
      <c r="B36" s="6" t="s">
        <v>418</v>
      </c>
      <c r="C36" s="245"/>
      <c r="D36" s="128">
        <v>190000</v>
      </c>
      <c r="E36" s="128">
        <v>190480</v>
      </c>
      <c r="F36" s="245"/>
      <c r="G36" s="117"/>
      <c r="H36" s="117"/>
      <c r="I36" s="243"/>
      <c r="J36" s="117"/>
      <c r="K36" s="193"/>
      <c r="L36" s="117"/>
      <c r="M36" s="117"/>
      <c r="N36" s="117"/>
      <c r="O36" s="117"/>
      <c r="P36" s="117"/>
      <c r="Q36" s="117"/>
      <c r="R36" s="128">
        <f t="shared" si="5"/>
        <v>0</v>
      </c>
      <c r="S36" s="128">
        <f t="shared" si="6"/>
        <v>190000</v>
      </c>
      <c r="T36" s="128">
        <f t="shared" si="7"/>
        <v>190480</v>
      </c>
    </row>
    <row r="37" spans="1:20" ht="15">
      <c r="A37" s="15" t="s">
        <v>417</v>
      </c>
      <c r="B37" s="8" t="s">
        <v>418</v>
      </c>
      <c r="C37" s="244">
        <f>SUM(C21:C36)</f>
        <v>8290000</v>
      </c>
      <c r="D37" s="244">
        <f aca="true" t="shared" si="8" ref="D37:T37">SUM(D21:D36)</f>
        <v>2518000</v>
      </c>
      <c r="E37" s="244">
        <f t="shared" si="8"/>
        <v>2517600</v>
      </c>
      <c r="F37" s="244">
        <f t="shared" si="8"/>
        <v>150000</v>
      </c>
      <c r="G37" s="244">
        <f t="shared" si="8"/>
        <v>205000</v>
      </c>
      <c r="H37" s="244">
        <f t="shared" si="8"/>
        <v>205551</v>
      </c>
      <c r="I37" s="244">
        <f t="shared" si="8"/>
        <v>2915000</v>
      </c>
      <c r="J37" s="244">
        <f t="shared" si="8"/>
        <v>2477000</v>
      </c>
      <c r="K37" s="244">
        <f>SUM(K21:K36)</f>
        <v>2476722</v>
      </c>
      <c r="L37" s="244">
        <f t="shared" si="8"/>
        <v>0</v>
      </c>
      <c r="M37" s="244">
        <f t="shared" si="8"/>
        <v>114000</v>
      </c>
      <c r="N37" s="244">
        <f t="shared" si="8"/>
        <v>114172</v>
      </c>
      <c r="O37" s="244">
        <f t="shared" si="8"/>
        <v>0</v>
      </c>
      <c r="P37" s="244">
        <f t="shared" si="8"/>
        <v>0</v>
      </c>
      <c r="Q37" s="244">
        <f t="shared" si="8"/>
        <v>0</v>
      </c>
      <c r="R37" s="244">
        <f t="shared" si="8"/>
        <v>11355000</v>
      </c>
      <c r="S37" s="244">
        <f t="shared" si="8"/>
        <v>5314000</v>
      </c>
      <c r="T37" s="244">
        <f t="shared" si="8"/>
        <v>5314045</v>
      </c>
    </row>
    <row r="38" spans="1:20" ht="15.75">
      <c r="A38" s="13"/>
      <c r="B38" s="6"/>
      <c r="C38" s="245"/>
      <c r="D38" s="128"/>
      <c r="E38" s="146"/>
      <c r="F38" s="245"/>
      <c r="G38" s="128"/>
      <c r="H38" s="128"/>
      <c r="I38" s="245"/>
      <c r="J38" s="128"/>
      <c r="K38" s="146"/>
      <c r="L38" s="128"/>
      <c r="M38" s="128"/>
      <c r="N38" s="128"/>
      <c r="O38" s="128"/>
      <c r="P38" s="128"/>
      <c r="Q38" s="128"/>
      <c r="R38" s="128"/>
      <c r="S38" s="128"/>
      <c r="T38" s="128"/>
    </row>
    <row r="39" spans="1:20" ht="15.75">
      <c r="A39" s="13"/>
      <c r="B39" s="6"/>
      <c r="C39" s="245"/>
      <c r="D39" s="128"/>
      <c r="E39" s="146"/>
      <c r="F39" s="245"/>
      <c r="G39" s="128"/>
      <c r="H39" s="128"/>
      <c r="I39" s="245"/>
      <c r="J39" s="128"/>
      <c r="K39" s="146"/>
      <c r="L39" s="128"/>
      <c r="M39" s="128"/>
      <c r="N39" s="128"/>
      <c r="O39" s="128"/>
      <c r="P39" s="128"/>
      <c r="Q39" s="128"/>
      <c r="R39" s="128">
        <f>C39+F39+I39+L39+O39</f>
        <v>0</v>
      </c>
      <c r="S39" s="128">
        <f>D39+G39+J39+M39+P39</f>
        <v>0</v>
      </c>
      <c r="T39" s="128">
        <f>E39+H39+K39+N39+Q39</f>
        <v>0</v>
      </c>
    </row>
    <row r="40" spans="1:20" ht="15.75">
      <c r="A40" s="15" t="s">
        <v>419</v>
      </c>
      <c r="B40" s="8" t="s">
        <v>420</v>
      </c>
      <c r="C40" s="245"/>
      <c r="D40" s="128"/>
      <c r="E40" s="146"/>
      <c r="F40" s="245"/>
      <c r="G40" s="128"/>
      <c r="H40" s="128"/>
      <c r="I40" s="245"/>
      <c r="J40" s="128"/>
      <c r="K40" s="146"/>
      <c r="L40" s="128"/>
      <c r="M40" s="128"/>
      <c r="N40" s="128"/>
      <c r="O40" s="128"/>
      <c r="P40" s="128"/>
      <c r="Q40" s="128"/>
      <c r="R40" s="128"/>
      <c r="S40" s="128"/>
      <c r="T40" s="128"/>
    </row>
    <row r="41" spans="1:20" ht="15.75">
      <c r="A41" s="15"/>
      <c r="B41" s="8"/>
      <c r="C41" s="245"/>
      <c r="D41" s="128"/>
      <c r="E41" s="146"/>
      <c r="F41" s="245"/>
      <c r="G41" s="128"/>
      <c r="H41" s="128"/>
      <c r="I41" s="245"/>
      <c r="J41" s="128"/>
      <c r="K41" s="146"/>
      <c r="L41" s="128"/>
      <c r="M41" s="128"/>
      <c r="N41" s="128"/>
      <c r="O41" s="128"/>
      <c r="P41" s="128"/>
      <c r="Q41" s="128"/>
      <c r="R41" s="128">
        <f>C41+F41+I41+L41+O41</f>
        <v>0</v>
      </c>
      <c r="S41" s="128">
        <f>D41+G41+J41+M41+P41</f>
        <v>0</v>
      </c>
      <c r="T41" s="128">
        <f>E41+H41+K41+N41+Q41</f>
        <v>0</v>
      </c>
    </row>
    <row r="42" spans="1:20" ht="15.75">
      <c r="A42" s="7" t="s">
        <v>421</v>
      </c>
      <c r="B42" s="8" t="s">
        <v>422</v>
      </c>
      <c r="C42" s="245"/>
      <c r="D42" s="128"/>
      <c r="E42" s="146"/>
      <c r="F42" s="245"/>
      <c r="G42" s="128"/>
      <c r="H42" s="128"/>
      <c r="I42" s="245"/>
      <c r="J42" s="128"/>
      <c r="K42" s="146"/>
      <c r="L42" s="128"/>
      <c r="M42" s="128"/>
      <c r="N42" s="128"/>
      <c r="O42" s="128"/>
      <c r="P42" s="128"/>
      <c r="Q42" s="128"/>
      <c r="R42" s="128"/>
      <c r="S42" s="128"/>
      <c r="T42" s="128"/>
    </row>
    <row r="43" spans="1:20" ht="15.75">
      <c r="A43" s="5"/>
      <c r="B43" s="6"/>
      <c r="C43" s="245"/>
      <c r="D43" s="128"/>
      <c r="E43" s="146"/>
      <c r="F43" s="245"/>
      <c r="G43" s="128"/>
      <c r="H43" s="128"/>
      <c r="I43" s="245"/>
      <c r="J43" s="128"/>
      <c r="K43" s="146"/>
      <c r="L43" s="128"/>
      <c r="M43" s="128"/>
      <c r="N43" s="128"/>
      <c r="O43" s="128"/>
      <c r="P43" s="128"/>
      <c r="Q43" s="128"/>
      <c r="R43" s="128"/>
      <c r="S43" s="128"/>
      <c r="T43" s="128"/>
    </row>
    <row r="44" spans="1:20" ht="15.75">
      <c r="A44" s="241" t="s">
        <v>968</v>
      </c>
      <c r="B44" s="6" t="s">
        <v>424</v>
      </c>
      <c r="C44" s="245">
        <f>C5*0.27</f>
        <v>1795500.0000000002</v>
      </c>
      <c r="D44" s="128"/>
      <c r="E44" s="146"/>
      <c r="F44" s="245"/>
      <c r="G44" s="128"/>
      <c r="H44" s="128"/>
      <c r="I44" s="245"/>
      <c r="J44" s="128"/>
      <c r="K44" s="146"/>
      <c r="L44" s="128"/>
      <c r="M44" s="128"/>
      <c r="N44" s="128"/>
      <c r="O44" s="128"/>
      <c r="P44" s="128"/>
      <c r="Q44" s="128"/>
      <c r="R44" s="128">
        <f aca="true" t="shared" si="9" ref="R44:R65">C44+F44+I44+L44+O44</f>
        <v>1795500.0000000002</v>
      </c>
      <c r="S44" s="128">
        <f aca="true" t="shared" si="10" ref="S44:S65">D44+G44+J44+M44+P44</f>
        <v>0</v>
      </c>
      <c r="T44" s="128">
        <f aca="true" t="shared" si="11" ref="T44:T65">E44+H44+K44+N44+Q44</f>
        <v>0</v>
      </c>
    </row>
    <row r="45" spans="1:20" ht="15.75">
      <c r="A45" s="241" t="s">
        <v>1011</v>
      </c>
      <c r="B45" s="6" t="s">
        <v>424</v>
      </c>
      <c r="C45" s="245"/>
      <c r="D45" s="128"/>
      <c r="E45" s="146"/>
      <c r="F45" s="245"/>
      <c r="G45" s="128"/>
      <c r="H45" s="128"/>
      <c r="I45" s="245"/>
      <c r="J45" s="128">
        <v>39000</v>
      </c>
      <c r="K45" s="146">
        <v>38502</v>
      </c>
      <c r="L45" s="128"/>
      <c r="M45" s="128"/>
      <c r="N45" s="128"/>
      <c r="O45" s="128"/>
      <c r="P45" s="128"/>
      <c r="Q45" s="128"/>
      <c r="R45" s="128">
        <f t="shared" si="9"/>
        <v>0</v>
      </c>
      <c r="S45" s="128">
        <f t="shared" si="10"/>
        <v>39000</v>
      </c>
      <c r="T45" s="128">
        <f t="shared" si="11"/>
        <v>38502</v>
      </c>
    </row>
    <row r="46" spans="1:20" ht="15.75">
      <c r="A46" s="247" t="s">
        <v>969</v>
      </c>
      <c r="B46" s="6" t="s">
        <v>424</v>
      </c>
      <c r="C46" s="243">
        <v>34110000</v>
      </c>
      <c r="D46" s="128">
        <v>33464000</v>
      </c>
      <c r="E46" s="146">
        <v>33463442</v>
      </c>
      <c r="F46" s="245"/>
      <c r="G46" s="128"/>
      <c r="H46" s="128"/>
      <c r="I46" s="245"/>
      <c r="J46" s="128"/>
      <c r="K46" s="146"/>
      <c r="L46" s="128"/>
      <c r="M46" s="128"/>
      <c r="N46" s="128"/>
      <c r="O46" s="128"/>
      <c r="P46" s="128"/>
      <c r="Q46" s="128"/>
      <c r="R46" s="128">
        <f t="shared" si="9"/>
        <v>34110000</v>
      </c>
      <c r="S46" s="128">
        <f t="shared" si="10"/>
        <v>33464000</v>
      </c>
      <c r="T46" s="128">
        <f t="shared" si="11"/>
        <v>33463442</v>
      </c>
    </row>
    <row r="47" spans="1:20" ht="15.75">
      <c r="A47" s="247" t="s">
        <v>972</v>
      </c>
      <c r="B47" s="6" t="s">
        <v>424</v>
      </c>
      <c r="C47" s="243">
        <v>1062992.125984252</v>
      </c>
      <c r="D47" s="128">
        <v>1585000</v>
      </c>
      <c r="E47" s="146">
        <f>1522420+62840</f>
        <v>1585260</v>
      </c>
      <c r="F47" s="245"/>
      <c r="G47" s="128"/>
      <c r="H47" s="128"/>
      <c r="I47" s="245"/>
      <c r="J47" s="128"/>
      <c r="K47" s="146"/>
      <c r="L47" s="128"/>
      <c r="M47" s="128"/>
      <c r="N47" s="128"/>
      <c r="O47" s="128"/>
      <c r="P47" s="128"/>
      <c r="Q47" s="128"/>
      <c r="R47" s="128">
        <f t="shared" si="9"/>
        <v>1062992.125984252</v>
      </c>
      <c r="S47" s="128">
        <f t="shared" si="10"/>
        <v>1585000</v>
      </c>
      <c r="T47" s="128">
        <f t="shared" si="11"/>
        <v>1585260</v>
      </c>
    </row>
    <row r="48" spans="1:20" ht="15.75">
      <c r="A48" s="241" t="s">
        <v>973</v>
      </c>
      <c r="B48" s="6" t="s">
        <v>424</v>
      </c>
      <c r="C48" s="245">
        <v>54000</v>
      </c>
      <c r="D48" s="128"/>
      <c r="E48" s="146"/>
      <c r="F48" s="245"/>
      <c r="G48" s="128"/>
      <c r="H48" s="128"/>
      <c r="I48" s="245"/>
      <c r="J48" s="128"/>
      <c r="K48" s="146"/>
      <c r="L48" s="128"/>
      <c r="M48" s="128"/>
      <c r="N48" s="128"/>
      <c r="O48" s="128"/>
      <c r="P48" s="128"/>
      <c r="Q48" s="128"/>
      <c r="R48" s="128">
        <f t="shared" si="9"/>
        <v>54000</v>
      </c>
      <c r="S48" s="128">
        <f t="shared" si="10"/>
        <v>0</v>
      </c>
      <c r="T48" s="128">
        <f t="shared" si="11"/>
        <v>0</v>
      </c>
    </row>
    <row r="49" spans="1:20" ht="15.75">
      <c r="A49" s="150" t="s">
        <v>974</v>
      </c>
      <c r="B49" s="6" t="s">
        <v>424</v>
      </c>
      <c r="C49" s="245"/>
      <c r="D49" s="128"/>
      <c r="E49" s="146"/>
      <c r="F49" s="245"/>
      <c r="G49" s="128"/>
      <c r="H49" s="128"/>
      <c r="I49" s="240">
        <v>129600</v>
      </c>
      <c r="J49" s="128"/>
      <c r="K49" s="146"/>
      <c r="L49" s="128"/>
      <c r="M49" s="128"/>
      <c r="N49" s="128"/>
      <c r="O49" s="128"/>
      <c r="P49" s="128"/>
      <c r="Q49" s="128"/>
      <c r="R49" s="128">
        <f t="shared" si="9"/>
        <v>129600</v>
      </c>
      <c r="S49" s="128">
        <f t="shared" si="10"/>
        <v>0</v>
      </c>
      <c r="T49" s="128">
        <f t="shared" si="11"/>
        <v>0</v>
      </c>
    </row>
    <row r="50" spans="1:20" ht="15.75">
      <c r="A50" s="241" t="s">
        <v>975</v>
      </c>
      <c r="B50" s="6" t="s">
        <v>424</v>
      </c>
      <c r="C50" s="245"/>
      <c r="D50" s="128"/>
      <c r="E50" s="146"/>
      <c r="F50" s="245"/>
      <c r="G50" s="128"/>
      <c r="H50" s="128"/>
      <c r="I50" s="243">
        <v>27000</v>
      </c>
      <c r="J50" s="128"/>
      <c r="K50" s="146"/>
      <c r="L50" s="128"/>
      <c r="M50" s="128"/>
      <c r="N50" s="128"/>
      <c r="O50" s="128"/>
      <c r="P50" s="128"/>
      <c r="Q50" s="128"/>
      <c r="R50" s="128">
        <f t="shared" si="9"/>
        <v>27000</v>
      </c>
      <c r="S50" s="128">
        <f t="shared" si="10"/>
        <v>0</v>
      </c>
      <c r="T50" s="128">
        <f t="shared" si="11"/>
        <v>0</v>
      </c>
    </row>
    <row r="51" spans="1:20" ht="15.75">
      <c r="A51" s="241" t="s">
        <v>976</v>
      </c>
      <c r="B51" s="6" t="s">
        <v>424</v>
      </c>
      <c r="C51" s="245"/>
      <c r="D51" s="128"/>
      <c r="E51" s="146"/>
      <c r="F51" s="245"/>
      <c r="G51" s="128"/>
      <c r="H51" s="128"/>
      <c r="I51" s="243">
        <v>121500</v>
      </c>
      <c r="J51" s="128">
        <v>15000</v>
      </c>
      <c r="K51" s="146">
        <v>14895</v>
      </c>
      <c r="L51" s="128"/>
      <c r="M51" s="128"/>
      <c r="N51" s="128"/>
      <c r="O51" s="128"/>
      <c r="P51" s="128"/>
      <c r="Q51" s="128"/>
      <c r="R51" s="128">
        <f t="shared" si="9"/>
        <v>121500</v>
      </c>
      <c r="S51" s="128">
        <f t="shared" si="10"/>
        <v>15000</v>
      </c>
      <c r="T51" s="128">
        <f t="shared" si="11"/>
        <v>14895</v>
      </c>
    </row>
    <row r="52" spans="1:20" ht="15.75">
      <c r="A52" s="241" t="s">
        <v>977</v>
      </c>
      <c r="B52" s="6" t="s">
        <v>424</v>
      </c>
      <c r="C52" s="245"/>
      <c r="D52" s="128"/>
      <c r="E52" s="146"/>
      <c r="F52" s="245"/>
      <c r="G52" s="128"/>
      <c r="H52" s="128"/>
      <c r="I52" s="243">
        <v>67500</v>
      </c>
      <c r="J52" s="128">
        <v>64000</v>
      </c>
      <c r="K52" s="146">
        <v>63719</v>
      </c>
      <c r="L52" s="128"/>
      <c r="M52" s="128"/>
      <c r="N52" s="128"/>
      <c r="O52" s="128"/>
      <c r="P52" s="128"/>
      <c r="Q52" s="128"/>
      <c r="R52" s="128">
        <f t="shared" si="9"/>
        <v>67500</v>
      </c>
      <c r="S52" s="128">
        <f t="shared" si="10"/>
        <v>64000</v>
      </c>
      <c r="T52" s="128">
        <f t="shared" si="11"/>
        <v>63719</v>
      </c>
    </row>
    <row r="53" spans="1:20" ht="15.75">
      <c r="A53" s="241" t="s">
        <v>978</v>
      </c>
      <c r="B53" s="6" t="s">
        <v>424</v>
      </c>
      <c r="C53" s="245"/>
      <c r="D53" s="128"/>
      <c r="E53" s="146"/>
      <c r="F53" s="245"/>
      <c r="G53" s="128"/>
      <c r="H53" s="128"/>
      <c r="I53" s="243">
        <v>9450</v>
      </c>
      <c r="J53" s="128">
        <v>10000</v>
      </c>
      <c r="K53" s="146">
        <v>9557</v>
      </c>
      <c r="L53" s="128"/>
      <c r="M53" s="128"/>
      <c r="N53" s="128"/>
      <c r="O53" s="128"/>
      <c r="P53" s="128"/>
      <c r="Q53" s="128"/>
      <c r="R53" s="128">
        <f t="shared" si="9"/>
        <v>9450</v>
      </c>
      <c r="S53" s="128">
        <f t="shared" si="10"/>
        <v>10000</v>
      </c>
      <c r="T53" s="128">
        <f t="shared" si="11"/>
        <v>9557</v>
      </c>
    </row>
    <row r="54" spans="1:20" ht="15.75">
      <c r="A54" s="241" t="s">
        <v>979</v>
      </c>
      <c r="B54" s="6" t="s">
        <v>424</v>
      </c>
      <c r="C54" s="245"/>
      <c r="D54" s="128"/>
      <c r="E54" s="146"/>
      <c r="F54" s="245"/>
      <c r="G54" s="128"/>
      <c r="H54" s="128"/>
      <c r="I54" s="243">
        <v>108000</v>
      </c>
      <c r="J54" s="128"/>
      <c r="K54" s="146"/>
      <c r="L54" s="128"/>
      <c r="M54" s="128"/>
      <c r="N54" s="128"/>
      <c r="O54" s="128"/>
      <c r="P54" s="128"/>
      <c r="Q54" s="128"/>
      <c r="R54" s="128">
        <f t="shared" si="9"/>
        <v>108000</v>
      </c>
      <c r="S54" s="128">
        <f t="shared" si="10"/>
        <v>0</v>
      </c>
      <c r="T54" s="128">
        <f t="shared" si="11"/>
        <v>0</v>
      </c>
    </row>
    <row r="55" spans="1:20" ht="15.75">
      <c r="A55" s="241" t="s">
        <v>980</v>
      </c>
      <c r="B55" s="6" t="s">
        <v>424</v>
      </c>
      <c r="C55" s="245"/>
      <c r="D55" s="128"/>
      <c r="E55" s="146"/>
      <c r="F55" s="245"/>
      <c r="G55" s="128"/>
      <c r="H55" s="128"/>
      <c r="I55" s="243">
        <v>324000</v>
      </c>
      <c r="J55" s="128">
        <v>195000</v>
      </c>
      <c r="K55" s="146">
        <f>721417*0.27</f>
        <v>194782.59000000003</v>
      </c>
      <c r="L55" s="128"/>
      <c r="M55" s="128"/>
      <c r="N55" s="128"/>
      <c r="O55" s="128"/>
      <c r="P55" s="128"/>
      <c r="Q55" s="128"/>
      <c r="R55" s="128">
        <f t="shared" si="9"/>
        <v>324000</v>
      </c>
      <c r="S55" s="128">
        <f t="shared" si="10"/>
        <v>195000</v>
      </c>
      <c r="T55" s="128">
        <f t="shared" si="11"/>
        <v>194782.59000000003</v>
      </c>
    </row>
    <row r="56" spans="1:20" ht="15.75">
      <c r="A56" s="241" t="s">
        <v>981</v>
      </c>
      <c r="B56" s="6" t="s">
        <v>424</v>
      </c>
      <c r="C56" s="245">
        <v>2044000</v>
      </c>
      <c r="D56" s="128"/>
      <c r="E56" s="146"/>
      <c r="F56" s="245"/>
      <c r="G56" s="128"/>
      <c r="H56" s="128"/>
      <c r="I56" s="245"/>
      <c r="J56" s="128"/>
      <c r="K56" s="146"/>
      <c r="L56" s="128"/>
      <c r="M56" s="128"/>
      <c r="N56" s="128"/>
      <c r="O56" s="128"/>
      <c r="P56" s="128"/>
      <c r="Q56" s="128"/>
      <c r="R56" s="128">
        <f t="shared" si="9"/>
        <v>2044000</v>
      </c>
      <c r="S56" s="128">
        <f t="shared" si="10"/>
        <v>0</v>
      </c>
      <c r="T56" s="128">
        <f t="shared" si="11"/>
        <v>0</v>
      </c>
    </row>
    <row r="57" spans="1:20" ht="15.75">
      <c r="A57" s="241" t="s">
        <v>982</v>
      </c>
      <c r="B57" s="6" t="s">
        <v>424</v>
      </c>
      <c r="C57" s="245">
        <v>108000</v>
      </c>
      <c r="D57" s="128"/>
      <c r="E57" s="146"/>
      <c r="F57" s="245"/>
      <c r="G57" s="128"/>
      <c r="H57" s="128"/>
      <c r="I57" s="245"/>
      <c r="J57" s="128"/>
      <c r="K57" s="146"/>
      <c r="L57" s="128"/>
      <c r="M57" s="128"/>
      <c r="N57" s="128"/>
      <c r="O57" s="128"/>
      <c r="P57" s="128"/>
      <c r="Q57" s="128"/>
      <c r="R57" s="128">
        <f t="shared" si="9"/>
        <v>108000</v>
      </c>
      <c r="S57" s="128">
        <f t="shared" si="10"/>
        <v>0</v>
      </c>
      <c r="T57" s="128">
        <f t="shared" si="11"/>
        <v>0</v>
      </c>
    </row>
    <row r="58" spans="1:20" ht="15.75">
      <c r="A58" s="241" t="s">
        <v>983</v>
      </c>
      <c r="B58" s="6" t="s">
        <v>424</v>
      </c>
      <c r="C58" s="245">
        <v>87000</v>
      </c>
      <c r="D58" s="128"/>
      <c r="E58" s="146"/>
      <c r="F58" s="245"/>
      <c r="G58" s="128"/>
      <c r="H58" s="128"/>
      <c r="I58" s="245"/>
      <c r="J58" s="128">
        <v>264000</v>
      </c>
      <c r="K58" s="146">
        <f>40500+27668+21276+11921+173149*0.27+311574*0.27+116370*0.27</f>
        <v>263660.11000000004</v>
      </c>
      <c r="L58" s="128"/>
      <c r="M58" s="128"/>
      <c r="N58" s="128"/>
      <c r="O58" s="128"/>
      <c r="P58" s="128"/>
      <c r="Q58" s="128"/>
      <c r="R58" s="128">
        <f t="shared" si="9"/>
        <v>87000</v>
      </c>
      <c r="S58" s="128">
        <f t="shared" si="10"/>
        <v>264000</v>
      </c>
      <c r="T58" s="128">
        <f t="shared" si="11"/>
        <v>263660.11000000004</v>
      </c>
    </row>
    <row r="59" spans="1:20" ht="15.75">
      <c r="A59" s="241" t="s">
        <v>1001</v>
      </c>
      <c r="B59" s="6" t="s">
        <v>424</v>
      </c>
      <c r="C59" s="245"/>
      <c r="D59" s="128"/>
      <c r="E59" s="146"/>
      <c r="F59" s="245"/>
      <c r="G59" s="128"/>
      <c r="H59" s="128"/>
      <c r="I59" s="245"/>
      <c r="J59" s="128"/>
      <c r="K59" s="146"/>
      <c r="L59" s="128"/>
      <c r="M59" s="128"/>
      <c r="N59" s="128"/>
      <c r="O59" s="128"/>
      <c r="P59" s="128"/>
      <c r="Q59" s="128"/>
      <c r="R59" s="128">
        <f t="shared" si="9"/>
        <v>0</v>
      </c>
      <c r="S59" s="128">
        <f t="shared" si="10"/>
        <v>0</v>
      </c>
      <c r="T59" s="128">
        <f t="shared" si="11"/>
        <v>0</v>
      </c>
    </row>
    <row r="60" spans="1:20" ht="15.75">
      <c r="A60" s="241" t="s">
        <v>1002</v>
      </c>
      <c r="B60" s="6" t="s">
        <v>424</v>
      </c>
      <c r="C60" s="245"/>
      <c r="D60" s="128">
        <v>25000</v>
      </c>
      <c r="E60" s="146">
        <v>24724</v>
      </c>
      <c r="F60" s="245"/>
      <c r="G60" s="128"/>
      <c r="H60" s="128"/>
      <c r="I60" s="245"/>
      <c r="J60" s="128"/>
      <c r="K60" s="146"/>
      <c r="L60" s="128"/>
      <c r="M60" s="128"/>
      <c r="N60" s="128"/>
      <c r="O60" s="128"/>
      <c r="P60" s="128"/>
      <c r="Q60" s="128"/>
      <c r="R60" s="128">
        <f t="shared" si="9"/>
        <v>0</v>
      </c>
      <c r="S60" s="128">
        <f t="shared" si="10"/>
        <v>25000</v>
      </c>
      <c r="T60" s="128">
        <f t="shared" si="11"/>
        <v>24724</v>
      </c>
    </row>
    <row r="61" spans="1:20" ht="15.75">
      <c r="A61" s="241" t="s">
        <v>984</v>
      </c>
      <c r="B61" s="6" t="s">
        <v>424</v>
      </c>
      <c r="C61" s="245"/>
      <c r="D61" s="128">
        <v>269000</v>
      </c>
      <c r="E61" s="146">
        <v>268618</v>
      </c>
      <c r="F61" s="245">
        <v>41000</v>
      </c>
      <c r="G61" s="128">
        <v>28000</v>
      </c>
      <c r="H61" s="128">
        <f>H34*0.27</f>
        <v>27620.730000000003</v>
      </c>
      <c r="I61" s="245"/>
      <c r="J61" s="128"/>
      <c r="K61" s="146"/>
      <c r="L61" s="128"/>
      <c r="M61" s="128"/>
      <c r="N61" s="128"/>
      <c r="O61" s="128"/>
      <c r="P61" s="128"/>
      <c r="Q61" s="128"/>
      <c r="R61" s="128">
        <f t="shared" si="9"/>
        <v>41000</v>
      </c>
      <c r="S61" s="128">
        <f t="shared" si="10"/>
        <v>297000</v>
      </c>
      <c r="T61" s="128">
        <f t="shared" si="11"/>
        <v>296238.73</v>
      </c>
    </row>
    <row r="62" spans="1:20" ht="15.75">
      <c r="A62" s="241" t="s">
        <v>1012</v>
      </c>
      <c r="B62" s="6" t="s">
        <v>424</v>
      </c>
      <c r="C62" s="245"/>
      <c r="D62" s="128">
        <v>92000</v>
      </c>
      <c r="E62" s="146">
        <v>91605</v>
      </c>
      <c r="F62" s="245"/>
      <c r="G62" s="128">
        <v>28000</v>
      </c>
      <c r="H62" s="128">
        <f>H35*0.27</f>
        <v>27878.04</v>
      </c>
      <c r="I62" s="245"/>
      <c r="J62" s="128"/>
      <c r="K62" s="146"/>
      <c r="L62" s="128"/>
      <c r="M62" s="128">
        <v>31000</v>
      </c>
      <c r="N62" s="128">
        <f>N35*0.27</f>
        <v>30826.440000000002</v>
      </c>
      <c r="O62" s="128"/>
      <c r="P62" s="128"/>
      <c r="Q62" s="128"/>
      <c r="R62" s="128">
        <f t="shared" si="9"/>
        <v>0</v>
      </c>
      <c r="S62" s="128">
        <f t="shared" si="10"/>
        <v>151000</v>
      </c>
      <c r="T62" s="128">
        <f t="shared" si="11"/>
        <v>150309.48</v>
      </c>
    </row>
    <row r="63" spans="1:20" ht="15.75">
      <c r="A63" s="241" t="s">
        <v>1009</v>
      </c>
      <c r="B63" s="6" t="s">
        <v>424</v>
      </c>
      <c r="C63" s="245"/>
      <c r="D63" s="128"/>
      <c r="E63" s="146"/>
      <c r="F63" s="245"/>
      <c r="G63" s="128"/>
      <c r="H63" s="128"/>
      <c r="I63" s="245"/>
      <c r="J63" s="128"/>
      <c r="K63" s="146"/>
      <c r="L63" s="128"/>
      <c r="M63" s="128"/>
      <c r="N63" s="128"/>
      <c r="O63" s="128"/>
      <c r="P63" s="128">
        <v>10000</v>
      </c>
      <c r="Q63" s="128">
        <v>9720</v>
      </c>
      <c r="R63" s="128">
        <f t="shared" si="9"/>
        <v>0</v>
      </c>
      <c r="S63" s="128">
        <f t="shared" si="10"/>
        <v>10000</v>
      </c>
      <c r="T63" s="128">
        <f t="shared" si="11"/>
        <v>9720</v>
      </c>
    </row>
    <row r="64" spans="1:20" ht="15.75">
      <c r="A64" s="241" t="s">
        <v>1010</v>
      </c>
      <c r="B64" s="6" t="s">
        <v>424</v>
      </c>
      <c r="C64" s="245"/>
      <c r="D64" s="128"/>
      <c r="E64" s="146"/>
      <c r="F64" s="245"/>
      <c r="G64" s="128"/>
      <c r="H64" s="128"/>
      <c r="I64" s="245"/>
      <c r="J64" s="128"/>
      <c r="K64" s="146"/>
      <c r="L64" s="128"/>
      <c r="M64" s="128"/>
      <c r="N64" s="128"/>
      <c r="O64" s="128"/>
      <c r="P64" s="128">
        <v>5000</v>
      </c>
      <c r="Q64" s="128">
        <v>5400</v>
      </c>
      <c r="R64" s="128">
        <f t="shared" si="9"/>
        <v>0</v>
      </c>
      <c r="S64" s="128">
        <f t="shared" si="10"/>
        <v>5000</v>
      </c>
      <c r="T64" s="128">
        <f t="shared" si="11"/>
        <v>5400</v>
      </c>
    </row>
    <row r="65" spans="1:20" ht="15.75">
      <c r="A65" s="241" t="s">
        <v>1004</v>
      </c>
      <c r="B65" s="6" t="s">
        <v>424</v>
      </c>
      <c r="C65" s="245"/>
      <c r="D65" s="128">
        <v>51431</v>
      </c>
      <c r="E65" s="146">
        <v>51431</v>
      </c>
      <c r="F65" s="245"/>
      <c r="G65" s="128"/>
      <c r="H65" s="128"/>
      <c r="I65" s="245"/>
      <c r="J65" s="128"/>
      <c r="K65" s="146"/>
      <c r="L65" s="128"/>
      <c r="M65" s="128"/>
      <c r="N65" s="128"/>
      <c r="O65" s="128"/>
      <c r="P65" s="128"/>
      <c r="Q65" s="128"/>
      <c r="R65" s="128">
        <f t="shared" si="9"/>
        <v>0</v>
      </c>
      <c r="S65" s="128">
        <f t="shared" si="10"/>
        <v>51431</v>
      </c>
      <c r="T65" s="128">
        <f t="shared" si="11"/>
        <v>51431</v>
      </c>
    </row>
    <row r="66" spans="1:20" ht="25.5">
      <c r="A66" s="7" t="s">
        <v>423</v>
      </c>
      <c r="B66" s="8" t="s">
        <v>424</v>
      </c>
      <c r="C66" s="244">
        <f>SUM(C44:C65)</f>
        <v>39261492.12598425</v>
      </c>
      <c r="D66" s="244">
        <f aca="true" t="shared" si="12" ref="D66:T66">SUM(D44:D65)</f>
        <v>35486431</v>
      </c>
      <c r="E66" s="244">
        <f t="shared" si="12"/>
        <v>35485080</v>
      </c>
      <c r="F66" s="244">
        <f t="shared" si="12"/>
        <v>41000</v>
      </c>
      <c r="G66" s="244">
        <f t="shared" si="12"/>
        <v>56000</v>
      </c>
      <c r="H66" s="244">
        <f t="shared" si="12"/>
        <v>55498.770000000004</v>
      </c>
      <c r="I66" s="244">
        <f t="shared" si="12"/>
        <v>787050</v>
      </c>
      <c r="J66" s="244">
        <f t="shared" si="12"/>
        <v>587000</v>
      </c>
      <c r="K66" s="244">
        <f>SUM(K44:K65)</f>
        <v>585115.7000000001</v>
      </c>
      <c r="L66" s="244">
        <f t="shared" si="12"/>
        <v>0</v>
      </c>
      <c r="M66" s="244">
        <f t="shared" si="12"/>
        <v>31000</v>
      </c>
      <c r="N66" s="244">
        <f t="shared" si="12"/>
        <v>30826.440000000002</v>
      </c>
      <c r="O66" s="244">
        <f t="shared" si="12"/>
        <v>0</v>
      </c>
      <c r="P66" s="244">
        <f t="shared" si="12"/>
        <v>15000</v>
      </c>
      <c r="Q66" s="244">
        <f t="shared" si="12"/>
        <v>15120</v>
      </c>
      <c r="R66" s="244">
        <f t="shared" si="12"/>
        <v>40089542.12598425</v>
      </c>
      <c r="S66" s="244">
        <f t="shared" si="12"/>
        <v>36175431</v>
      </c>
      <c r="T66" s="244">
        <f t="shared" si="12"/>
        <v>36171640.91</v>
      </c>
    </row>
    <row r="67" spans="1:20" ht="15.75">
      <c r="A67" s="5"/>
      <c r="B67" s="6"/>
      <c r="C67" s="245"/>
      <c r="D67" s="128"/>
      <c r="E67" s="146"/>
      <c r="F67" s="245"/>
      <c r="G67" s="128"/>
      <c r="H67" s="128"/>
      <c r="I67" s="245"/>
      <c r="J67" s="128"/>
      <c r="K67" s="146"/>
      <c r="L67" s="128"/>
      <c r="M67" s="128"/>
      <c r="N67" s="128"/>
      <c r="O67" s="128"/>
      <c r="P67" s="128"/>
      <c r="Q67" s="128"/>
      <c r="R67" s="128"/>
      <c r="S67" s="128"/>
      <c r="T67" s="128"/>
    </row>
    <row r="68" spans="1:20" ht="15.75">
      <c r="A68" s="19" t="s">
        <v>1064</v>
      </c>
      <c r="B68" s="235" t="s">
        <v>425</v>
      </c>
      <c r="C68" s="244">
        <f>C66+C42+C40+C37+C19+C16+C9</f>
        <v>316327500</v>
      </c>
      <c r="D68" s="244">
        <f aca="true" t="shared" si="13" ref="D68:T68">D66+D42+D40+D37+D19+D16+D9</f>
        <v>294225431</v>
      </c>
      <c r="E68" s="244">
        <f t="shared" si="13"/>
        <v>291635332</v>
      </c>
      <c r="F68" s="244">
        <f t="shared" si="13"/>
        <v>191000</v>
      </c>
      <c r="G68" s="244">
        <f t="shared" si="13"/>
        <v>261000</v>
      </c>
      <c r="H68" s="244">
        <f t="shared" si="13"/>
        <v>261049.77000000002</v>
      </c>
      <c r="I68" s="244">
        <f t="shared" si="13"/>
        <v>3702050</v>
      </c>
      <c r="J68" s="244">
        <f t="shared" si="13"/>
        <v>3207000</v>
      </c>
      <c r="K68" s="244">
        <f>K66+K42+K40+K37+K19+K16+K9</f>
        <v>3204437.7</v>
      </c>
      <c r="L68" s="244">
        <f t="shared" si="13"/>
        <v>0</v>
      </c>
      <c r="M68" s="244">
        <f t="shared" si="13"/>
        <v>145000</v>
      </c>
      <c r="N68" s="244">
        <f t="shared" si="13"/>
        <v>144998.44</v>
      </c>
      <c r="O68" s="244">
        <f t="shared" si="13"/>
        <v>0</v>
      </c>
      <c r="P68" s="244">
        <f t="shared" si="13"/>
        <v>156000</v>
      </c>
      <c r="Q68" s="244">
        <f t="shared" si="13"/>
        <v>156120</v>
      </c>
      <c r="R68" s="244">
        <f t="shared" si="13"/>
        <v>320220550</v>
      </c>
      <c r="S68" s="244">
        <f t="shared" si="13"/>
        <v>297994431</v>
      </c>
      <c r="T68" s="244">
        <f t="shared" si="13"/>
        <v>295401937.90999997</v>
      </c>
    </row>
    <row r="69" spans="1:20" ht="15.75">
      <c r="A69" s="236"/>
      <c r="B69" s="237"/>
      <c r="C69" s="238"/>
      <c r="D69" s="128"/>
      <c r="E69" s="146"/>
      <c r="F69" s="238"/>
      <c r="G69" s="128"/>
      <c r="H69" s="128"/>
      <c r="I69" s="238"/>
      <c r="J69" s="128"/>
      <c r="K69" s="146"/>
      <c r="L69" s="128"/>
      <c r="M69" s="128"/>
      <c r="N69" s="128"/>
      <c r="O69" s="128"/>
      <c r="P69" s="128"/>
      <c r="Q69" s="128"/>
      <c r="R69" s="128"/>
      <c r="S69" s="128"/>
      <c r="T69" s="128"/>
    </row>
    <row r="70" spans="1:20" ht="15.75">
      <c r="A70" s="241" t="s">
        <v>985</v>
      </c>
      <c r="B70" s="6" t="s">
        <v>427</v>
      </c>
      <c r="C70" s="239"/>
      <c r="D70" s="128"/>
      <c r="E70" s="146"/>
      <c r="F70" s="239"/>
      <c r="G70" s="128"/>
      <c r="H70" s="128"/>
      <c r="I70" s="239">
        <v>50000</v>
      </c>
      <c r="J70" s="128"/>
      <c r="K70" s="146"/>
      <c r="L70" s="128"/>
      <c r="M70" s="128"/>
      <c r="N70" s="128"/>
      <c r="O70" s="128"/>
      <c r="P70" s="128"/>
      <c r="Q70" s="128"/>
      <c r="R70" s="128">
        <f aca="true" t="shared" si="14" ref="R70:R86">C70+F70+I70+L70+O70</f>
        <v>50000</v>
      </c>
      <c r="S70" s="128">
        <f aca="true" t="shared" si="15" ref="S70:S86">D70+G70+J70+M70+P70</f>
        <v>0</v>
      </c>
      <c r="T70" s="128">
        <f aca="true" t="shared" si="16" ref="T70:T86">E70+H70+K70+N70+Q70</f>
        <v>0</v>
      </c>
    </row>
    <row r="71" spans="1:20" s="142" customFormat="1" ht="15.75">
      <c r="A71" s="241" t="s">
        <v>986</v>
      </c>
      <c r="B71" s="6" t="s">
        <v>427</v>
      </c>
      <c r="C71" s="239"/>
      <c r="D71" s="117"/>
      <c r="E71" s="117"/>
      <c r="F71" s="239"/>
      <c r="G71" s="117"/>
      <c r="H71" s="117"/>
      <c r="I71" s="239">
        <v>600000</v>
      </c>
      <c r="J71" s="117">
        <v>575000</v>
      </c>
      <c r="K71" s="193">
        <v>575000</v>
      </c>
      <c r="L71" s="117"/>
      <c r="M71" s="117"/>
      <c r="N71" s="117"/>
      <c r="O71" s="117"/>
      <c r="P71" s="117"/>
      <c r="Q71" s="117"/>
      <c r="R71" s="128">
        <f t="shared" si="14"/>
        <v>600000</v>
      </c>
      <c r="S71" s="128">
        <f t="shared" si="15"/>
        <v>575000</v>
      </c>
      <c r="T71" s="128">
        <f t="shared" si="16"/>
        <v>575000</v>
      </c>
    </row>
    <row r="72" spans="1:20" ht="15.75">
      <c r="A72" s="241" t="s">
        <v>987</v>
      </c>
      <c r="B72" s="6" t="s">
        <v>427</v>
      </c>
      <c r="C72" s="239"/>
      <c r="D72" s="128"/>
      <c r="E72" s="146"/>
      <c r="F72" s="239"/>
      <c r="G72" s="128"/>
      <c r="H72" s="128"/>
      <c r="I72" s="239">
        <v>4000000</v>
      </c>
      <c r="J72" s="128">
        <f>2214000+377000</f>
        <v>2591000</v>
      </c>
      <c r="K72" s="146">
        <v>2213930</v>
      </c>
      <c r="L72" s="128"/>
      <c r="M72" s="128"/>
      <c r="N72" s="128"/>
      <c r="O72" s="128"/>
      <c r="P72" s="128"/>
      <c r="Q72" s="128"/>
      <c r="R72" s="128">
        <f t="shared" si="14"/>
        <v>4000000</v>
      </c>
      <c r="S72" s="128">
        <f t="shared" si="15"/>
        <v>2591000</v>
      </c>
      <c r="T72" s="128">
        <f t="shared" si="16"/>
        <v>2213930</v>
      </c>
    </row>
    <row r="73" spans="1:20" ht="15.75">
      <c r="A73" s="241" t="s">
        <v>988</v>
      </c>
      <c r="B73" s="6" t="s">
        <v>427</v>
      </c>
      <c r="C73" s="245">
        <v>90000000</v>
      </c>
      <c r="D73" s="128">
        <v>33027000</v>
      </c>
      <c r="E73" s="146">
        <f>3500000+29526797</f>
        <v>33026797</v>
      </c>
      <c r="F73" s="239"/>
      <c r="G73" s="128"/>
      <c r="H73" s="128"/>
      <c r="I73" s="239"/>
      <c r="J73" s="128"/>
      <c r="K73" s="146"/>
      <c r="L73" s="128"/>
      <c r="M73" s="128"/>
      <c r="N73" s="128"/>
      <c r="O73" s="128"/>
      <c r="P73" s="128"/>
      <c r="Q73" s="128"/>
      <c r="R73" s="128">
        <f t="shared" si="14"/>
        <v>90000000</v>
      </c>
      <c r="S73" s="128">
        <f t="shared" si="15"/>
        <v>33027000</v>
      </c>
      <c r="T73" s="128">
        <f t="shared" si="16"/>
        <v>33026797</v>
      </c>
    </row>
    <row r="74" spans="1:20" ht="15.75">
      <c r="A74" s="241" t="s">
        <v>989</v>
      </c>
      <c r="B74" s="6" t="s">
        <v>427</v>
      </c>
      <c r="C74" s="245">
        <v>50000</v>
      </c>
      <c r="D74" s="128"/>
      <c r="E74" s="146"/>
      <c r="F74" s="239"/>
      <c r="G74" s="128"/>
      <c r="H74" s="128"/>
      <c r="I74" s="239"/>
      <c r="J74" s="128"/>
      <c r="K74" s="146"/>
      <c r="L74" s="128"/>
      <c r="M74" s="128"/>
      <c r="N74" s="128"/>
      <c r="O74" s="128"/>
      <c r="P74" s="128"/>
      <c r="Q74" s="128"/>
      <c r="R74" s="128">
        <f t="shared" si="14"/>
        <v>50000</v>
      </c>
      <c r="S74" s="128">
        <f t="shared" si="15"/>
        <v>0</v>
      </c>
      <c r="T74" s="128">
        <f t="shared" si="16"/>
        <v>0</v>
      </c>
    </row>
    <row r="75" spans="1:20" ht="15.75">
      <c r="A75" s="241" t="s">
        <v>990</v>
      </c>
      <c r="B75" s="6" t="s">
        <v>427</v>
      </c>
      <c r="C75" s="245">
        <v>4330708.661417323</v>
      </c>
      <c r="D75" s="128"/>
      <c r="E75" s="146"/>
      <c r="F75" s="239"/>
      <c r="G75" s="128"/>
      <c r="H75" s="128"/>
      <c r="I75" s="239"/>
      <c r="J75" s="128"/>
      <c r="K75" s="146"/>
      <c r="L75" s="128"/>
      <c r="M75" s="128"/>
      <c r="N75" s="128"/>
      <c r="O75" s="128"/>
      <c r="P75" s="128"/>
      <c r="Q75" s="128"/>
      <c r="R75" s="128">
        <f t="shared" si="14"/>
        <v>4330708.661417323</v>
      </c>
      <c r="S75" s="128">
        <f t="shared" si="15"/>
        <v>0</v>
      </c>
      <c r="T75" s="128">
        <f t="shared" si="16"/>
        <v>0</v>
      </c>
    </row>
    <row r="76" spans="1:20" ht="15.75">
      <c r="A76" s="241" t="s">
        <v>991</v>
      </c>
      <c r="B76" s="6" t="s">
        <v>427</v>
      </c>
      <c r="C76" s="245">
        <v>354330.7086614173</v>
      </c>
      <c r="D76" s="128"/>
      <c r="E76" s="146"/>
      <c r="F76" s="239"/>
      <c r="G76" s="128"/>
      <c r="H76" s="128"/>
      <c r="I76" s="239"/>
      <c r="J76" s="128"/>
      <c r="K76" s="146"/>
      <c r="L76" s="128"/>
      <c r="M76" s="128"/>
      <c r="N76" s="128"/>
      <c r="O76" s="128"/>
      <c r="P76" s="128"/>
      <c r="Q76" s="128"/>
      <c r="R76" s="128">
        <f t="shared" si="14"/>
        <v>354330.7086614173</v>
      </c>
      <c r="S76" s="128">
        <f t="shared" si="15"/>
        <v>0</v>
      </c>
      <c r="T76" s="128">
        <f t="shared" si="16"/>
        <v>0</v>
      </c>
    </row>
    <row r="77" spans="1:20" ht="15.75">
      <c r="A77" s="241" t="s">
        <v>992</v>
      </c>
      <c r="B77" s="6" t="s">
        <v>427</v>
      </c>
      <c r="C77" s="245">
        <v>18269457</v>
      </c>
      <c r="D77" s="128">
        <v>17360000</v>
      </c>
      <c r="E77" s="146">
        <f>16574550+785000</f>
        <v>17359550</v>
      </c>
      <c r="F77" s="239"/>
      <c r="G77" s="128"/>
      <c r="H77" s="128"/>
      <c r="I77" s="239"/>
      <c r="J77" s="128"/>
      <c r="K77" s="146"/>
      <c r="L77" s="128"/>
      <c r="M77" s="128"/>
      <c r="N77" s="128"/>
      <c r="O77" s="128"/>
      <c r="P77" s="128"/>
      <c r="Q77" s="128"/>
      <c r="R77" s="128">
        <f t="shared" si="14"/>
        <v>18269457</v>
      </c>
      <c r="S77" s="128">
        <f t="shared" si="15"/>
        <v>17360000</v>
      </c>
      <c r="T77" s="128">
        <f t="shared" si="16"/>
        <v>17359550</v>
      </c>
    </row>
    <row r="78" spans="1:20" ht="15.75">
      <c r="A78" s="241" t="s">
        <v>1005</v>
      </c>
      <c r="B78" s="6" t="s">
        <v>427</v>
      </c>
      <c r="C78" s="245">
        <v>511811.0236220472</v>
      </c>
      <c r="D78" s="128">
        <v>480000</v>
      </c>
      <c r="E78" s="146">
        <v>479724</v>
      </c>
      <c r="F78" s="239"/>
      <c r="G78" s="128"/>
      <c r="H78" s="128"/>
      <c r="I78" s="239"/>
      <c r="J78" s="128"/>
      <c r="K78" s="146"/>
      <c r="L78" s="128"/>
      <c r="M78" s="128"/>
      <c r="N78" s="128"/>
      <c r="O78" s="128"/>
      <c r="P78" s="128"/>
      <c r="Q78" s="128"/>
      <c r="R78" s="128">
        <f t="shared" si="14"/>
        <v>511811.0236220472</v>
      </c>
      <c r="S78" s="128">
        <f t="shared" si="15"/>
        <v>480000</v>
      </c>
      <c r="T78" s="128">
        <f t="shared" si="16"/>
        <v>479724</v>
      </c>
    </row>
    <row r="79" spans="1:20" ht="15.75">
      <c r="A79" s="241" t="s">
        <v>723</v>
      </c>
      <c r="B79" s="6" t="s">
        <v>427</v>
      </c>
      <c r="C79" s="245">
        <v>236220.47244094487</v>
      </c>
      <c r="D79" s="128"/>
      <c r="E79" s="146"/>
      <c r="F79" s="239"/>
      <c r="G79" s="128"/>
      <c r="H79" s="128"/>
      <c r="I79" s="239"/>
      <c r="J79" s="128"/>
      <c r="K79" s="146"/>
      <c r="L79" s="128"/>
      <c r="M79" s="128"/>
      <c r="N79" s="128"/>
      <c r="O79" s="128"/>
      <c r="P79" s="128"/>
      <c r="Q79" s="128"/>
      <c r="R79" s="128">
        <f t="shared" si="14"/>
        <v>236220.47244094487</v>
      </c>
      <c r="S79" s="128">
        <f t="shared" si="15"/>
        <v>0</v>
      </c>
      <c r="T79" s="128">
        <f t="shared" si="16"/>
        <v>0</v>
      </c>
    </row>
    <row r="80" spans="1:20" ht="15.75">
      <c r="A80" s="241" t="s">
        <v>993</v>
      </c>
      <c r="B80" s="6" t="s">
        <v>427</v>
      </c>
      <c r="C80" s="245">
        <v>1181102.3622047245</v>
      </c>
      <c r="D80" s="192"/>
      <c r="E80" s="146"/>
      <c r="F80" s="245"/>
      <c r="G80" s="128"/>
      <c r="H80" s="128"/>
      <c r="I80" s="245"/>
      <c r="J80" s="128"/>
      <c r="K80" s="146"/>
      <c r="L80" s="128"/>
      <c r="M80" s="128"/>
      <c r="N80" s="128"/>
      <c r="O80" s="128"/>
      <c r="P80" s="128"/>
      <c r="Q80" s="128"/>
      <c r="R80" s="128">
        <f t="shared" si="14"/>
        <v>1181102.3622047245</v>
      </c>
      <c r="S80" s="128">
        <f t="shared" si="15"/>
        <v>0</v>
      </c>
      <c r="T80" s="128">
        <f t="shared" si="16"/>
        <v>0</v>
      </c>
    </row>
    <row r="81" spans="1:20" ht="15.75">
      <c r="A81" s="241" t="s">
        <v>994</v>
      </c>
      <c r="B81" s="6" t="s">
        <v>427</v>
      </c>
      <c r="C81" s="245">
        <v>1417322.8346456692</v>
      </c>
      <c r="D81" s="128"/>
      <c r="E81" s="146"/>
      <c r="F81" s="245"/>
      <c r="G81" s="128"/>
      <c r="H81" s="128"/>
      <c r="I81" s="245"/>
      <c r="J81" s="128"/>
      <c r="K81" s="146"/>
      <c r="L81" s="128"/>
      <c r="M81" s="128"/>
      <c r="N81" s="128"/>
      <c r="O81" s="128"/>
      <c r="P81" s="128"/>
      <c r="Q81" s="128"/>
      <c r="R81" s="128">
        <f t="shared" si="14"/>
        <v>1417322.8346456692</v>
      </c>
      <c r="S81" s="128">
        <f t="shared" si="15"/>
        <v>0</v>
      </c>
      <c r="T81" s="128">
        <f t="shared" si="16"/>
        <v>0</v>
      </c>
    </row>
    <row r="82" spans="1:20" ht="15.75">
      <c r="A82" s="241" t="s">
        <v>995</v>
      </c>
      <c r="B82" s="6" t="s">
        <v>427</v>
      </c>
      <c r="C82" s="245">
        <v>78740.15748031496</v>
      </c>
      <c r="D82" s="128"/>
      <c r="E82" s="146"/>
      <c r="F82" s="245"/>
      <c r="G82" s="128"/>
      <c r="H82" s="128"/>
      <c r="I82" s="245"/>
      <c r="J82" s="128"/>
      <c r="K82" s="146"/>
      <c r="L82" s="128"/>
      <c r="M82" s="128"/>
      <c r="N82" s="128"/>
      <c r="O82" s="128"/>
      <c r="P82" s="128"/>
      <c r="Q82" s="128"/>
      <c r="R82" s="128">
        <f t="shared" si="14"/>
        <v>78740.15748031496</v>
      </c>
      <c r="S82" s="128">
        <f t="shared" si="15"/>
        <v>0</v>
      </c>
      <c r="T82" s="128">
        <f t="shared" si="16"/>
        <v>0</v>
      </c>
    </row>
    <row r="83" spans="1:20" ht="15.75">
      <c r="A83" s="241" t="s">
        <v>996</v>
      </c>
      <c r="B83" s="6" t="s">
        <v>427</v>
      </c>
      <c r="C83" s="245">
        <v>393700.7874015748</v>
      </c>
      <c r="D83" s="128"/>
      <c r="E83" s="146"/>
      <c r="F83" s="245"/>
      <c r="G83" s="128"/>
      <c r="H83" s="128"/>
      <c r="I83" s="245"/>
      <c r="J83" s="128"/>
      <c r="K83" s="146"/>
      <c r="L83" s="128"/>
      <c r="M83" s="128"/>
      <c r="N83" s="128"/>
      <c r="O83" s="128"/>
      <c r="P83" s="128"/>
      <c r="Q83" s="128"/>
      <c r="R83" s="128">
        <f t="shared" si="14"/>
        <v>393700.7874015748</v>
      </c>
      <c r="S83" s="128">
        <f t="shared" si="15"/>
        <v>0</v>
      </c>
      <c r="T83" s="128">
        <f t="shared" si="16"/>
        <v>0</v>
      </c>
    </row>
    <row r="84" spans="1:20" ht="15.75">
      <c r="A84" s="241" t="s">
        <v>997</v>
      </c>
      <c r="B84" s="6" t="s">
        <v>427</v>
      </c>
      <c r="C84" s="245">
        <v>157480.3149606299</v>
      </c>
      <c r="D84" s="128"/>
      <c r="E84" s="146"/>
      <c r="F84" s="245"/>
      <c r="G84" s="128"/>
      <c r="H84" s="128"/>
      <c r="I84" s="245"/>
      <c r="J84" s="128"/>
      <c r="K84" s="146"/>
      <c r="L84" s="128"/>
      <c r="M84" s="128"/>
      <c r="N84" s="128"/>
      <c r="O84" s="128"/>
      <c r="P84" s="128"/>
      <c r="Q84" s="128"/>
      <c r="R84" s="128">
        <f t="shared" si="14"/>
        <v>157480.3149606299</v>
      </c>
      <c r="S84" s="128">
        <f t="shared" si="15"/>
        <v>0</v>
      </c>
      <c r="T84" s="128">
        <f t="shared" si="16"/>
        <v>0</v>
      </c>
    </row>
    <row r="85" spans="1:20" ht="15.75">
      <c r="A85" s="241" t="s">
        <v>1006</v>
      </c>
      <c r="B85" s="6" t="s">
        <v>427</v>
      </c>
      <c r="C85" s="245"/>
      <c r="D85" s="128">
        <v>11861000</v>
      </c>
      <c r="E85" s="146">
        <v>11861000</v>
      </c>
      <c r="F85" s="245"/>
      <c r="G85" s="128"/>
      <c r="H85" s="128"/>
      <c r="I85" s="245"/>
      <c r="J85" s="128"/>
      <c r="K85" s="146"/>
      <c r="L85" s="128"/>
      <c r="M85" s="128"/>
      <c r="N85" s="128"/>
      <c r="O85" s="128"/>
      <c r="P85" s="128"/>
      <c r="Q85" s="128"/>
      <c r="R85" s="128">
        <f t="shared" si="14"/>
        <v>0</v>
      </c>
      <c r="S85" s="128">
        <f t="shared" si="15"/>
        <v>11861000</v>
      </c>
      <c r="T85" s="128">
        <f t="shared" si="16"/>
        <v>11861000</v>
      </c>
    </row>
    <row r="86" spans="1:20" ht="15.75">
      <c r="A86" s="241" t="s">
        <v>1003</v>
      </c>
      <c r="B86" s="6" t="s">
        <v>427</v>
      </c>
      <c r="C86" s="245"/>
      <c r="D86" s="128">
        <v>35068000</v>
      </c>
      <c r="E86" s="146">
        <f>34297908+770000</f>
        <v>35067908</v>
      </c>
      <c r="F86" s="245"/>
      <c r="G86" s="128"/>
      <c r="H86" s="128"/>
      <c r="I86" s="245"/>
      <c r="J86" s="128"/>
      <c r="K86" s="146"/>
      <c r="L86" s="128"/>
      <c r="M86" s="128"/>
      <c r="N86" s="128"/>
      <c r="O86" s="128"/>
      <c r="P86" s="128"/>
      <c r="Q86" s="128"/>
      <c r="R86" s="128">
        <f t="shared" si="14"/>
        <v>0</v>
      </c>
      <c r="S86" s="128">
        <f t="shared" si="15"/>
        <v>35068000</v>
      </c>
      <c r="T86" s="128">
        <f t="shared" si="16"/>
        <v>35067908</v>
      </c>
    </row>
    <row r="87" spans="1:20" ht="15">
      <c r="A87" s="15" t="s">
        <v>426</v>
      </c>
      <c r="B87" s="8" t="s">
        <v>427</v>
      </c>
      <c r="C87" s="244">
        <f>SUM(C70:C86)</f>
        <v>116980874.32283466</v>
      </c>
      <c r="D87" s="244">
        <f aca="true" t="shared" si="17" ref="D87:T87">SUM(D70:D86)</f>
        <v>97796000</v>
      </c>
      <c r="E87" s="244">
        <f t="shared" si="17"/>
        <v>97794979</v>
      </c>
      <c r="F87" s="244">
        <f t="shared" si="17"/>
        <v>0</v>
      </c>
      <c r="G87" s="244">
        <f t="shared" si="17"/>
        <v>0</v>
      </c>
      <c r="H87" s="244">
        <f t="shared" si="17"/>
        <v>0</v>
      </c>
      <c r="I87" s="244">
        <f t="shared" si="17"/>
        <v>4650000</v>
      </c>
      <c r="J87" s="244">
        <f t="shared" si="17"/>
        <v>3166000</v>
      </c>
      <c r="K87" s="244">
        <f>SUM(K70:K86)</f>
        <v>2788930</v>
      </c>
      <c r="L87" s="244">
        <f t="shared" si="17"/>
        <v>0</v>
      </c>
      <c r="M87" s="244">
        <f t="shared" si="17"/>
        <v>0</v>
      </c>
      <c r="N87" s="244">
        <f t="shared" si="17"/>
        <v>0</v>
      </c>
      <c r="O87" s="244">
        <f t="shared" si="17"/>
        <v>0</v>
      </c>
      <c r="P87" s="244">
        <f t="shared" si="17"/>
        <v>0</v>
      </c>
      <c r="Q87" s="244">
        <f t="shared" si="17"/>
        <v>0</v>
      </c>
      <c r="R87" s="244">
        <f t="shared" si="17"/>
        <v>121630874.32283466</v>
      </c>
      <c r="S87" s="244">
        <f t="shared" si="17"/>
        <v>100962000</v>
      </c>
      <c r="T87" s="244">
        <f t="shared" si="17"/>
        <v>100583909</v>
      </c>
    </row>
    <row r="88" spans="1:20" ht="15.75">
      <c r="A88" s="13"/>
      <c r="B88" s="6"/>
      <c r="C88" s="245"/>
      <c r="D88" s="128"/>
      <c r="E88" s="146"/>
      <c r="F88" s="245"/>
      <c r="G88" s="128"/>
      <c r="H88" s="128"/>
      <c r="I88" s="245"/>
      <c r="J88" s="128"/>
      <c r="K88" s="146"/>
      <c r="L88" s="128"/>
      <c r="M88" s="128"/>
      <c r="N88" s="128"/>
      <c r="O88" s="128"/>
      <c r="P88" s="128"/>
      <c r="Q88" s="128"/>
      <c r="R88" s="128">
        <f>C88+F88+I88+L88+O88</f>
        <v>0</v>
      </c>
      <c r="S88" s="128">
        <f>D88+G88+J88+M88+P88</f>
        <v>0</v>
      </c>
      <c r="T88" s="128">
        <f>E88+H88+K88+N88+Q88</f>
        <v>0</v>
      </c>
    </row>
    <row r="89" spans="1:20" ht="15.75">
      <c r="A89" s="15" t="s">
        <v>428</v>
      </c>
      <c r="B89" s="8" t="s">
        <v>429</v>
      </c>
      <c r="C89" s="245"/>
      <c r="D89" s="128"/>
      <c r="E89" s="146"/>
      <c r="F89" s="245"/>
      <c r="G89" s="128"/>
      <c r="H89" s="128"/>
      <c r="I89" s="245"/>
      <c r="J89" s="128"/>
      <c r="K89" s="146"/>
      <c r="L89" s="128"/>
      <c r="M89" s="128"/>
      <c r="N89" s="128"/>
      <c r="O89" s="128"/>
      <c r="P89" s="128"/>
      <c r="Q89" s="128"/>
      <c r="R89" s="128"/>
      <c r="S89" s="128"/>
      <c r="T89" s="128"/>
    </row>
    <row r="90" spans="1:20" ht="15.75">
      <c r="A90" s="13"/>
      <c r="B90" s="6"/>
      <c r="C90" s="245"/>
      <c r="D90" s="128"/>
      <c r="E90" s="146"/>
      <c r="F90" s="245"/>
      <c r="G90" s="128"/>
      <c r="H90" s="128"/>
      <c r="I90" s="245"/>
      <c r="J90" s="128"/>
      <c r="K90" s="146"/>
      <c r="L90" s="128"/>
      <c r="M90" s="128"/>
      <c r="N90" s="128"/>
      <c r="O90" s="128"/>
      <c r="P90" s="128"/>
      <c r="Q90" s="128"/>
      <c r="R90" s="128">
        <f>C90+F90+I90+L90+O90</f>
        <v>0</v>
      </c>
      <c r="S90" s="128">
        <f>D90+G90+J90+M90+P90</f>
        <v>0</v>
      </c>
      <c r="T90" s="128">
        <f>E90+H90+K90+N90+Q90</f>
        <v>0</v>
      </c>
    </row>
    <row r="91" spans="1:20" ht="15.75">
      <c r="A91" s="15" t="s">
        <v>430</v>
      </c>
      <c r="B91" s="8" t="s">
        <v>431</v>
      </c>
      <c r="C91" s="245"/>
      <c r="D91" s="128"/>
      <c r="E91" s="146"/>
      <c r="F91" s="245"/>
      <c r="G91" s="128"/>
      <c r="H91" s="128"/>
      <c r="I91" s="245"/>
      <c r="J91" s="128"/>
      <c r="K91" s="146"/>
      <c r="L91" s="128"/>
      <c r="M91" s="128"/>
      <c r="N91" s="128"/>
      <c r="O91" s="128"/>
      <c r="P91" s="128"/>
      <c r="Q91" s="128"/>
      <c r="R91" s="128"/>
      <c r="S91" s="128"/>
      <c r="T91" s="128"/>
    </row>
    <row r="92" spans="1:20" ht="15.75">
      <c r="A92" s="15"/>
      <c r="B92" s="8"/>
      <c r="C92" s="245"/>
      <c r="D92" s="128"/>
      <c r="E92" s="146"/>
      <c r="F92" s="245"/>
      <c r="G92" s="128"/>
      <c r="H92" s="128"/>
      <c r="I92" s="245"/>
      <c r="J92" s="128"/>
      <c r="K92" s="146"/>
      <c r="L92" s="128"/>
      <c r="M92" s="128"/>
      <c r="N92" s="128"/>
      <c r="O92" s="128"/>
      <c r="P92" s="128"/>
      <c r="Q92" s="128"/>
      <c r="R92" s="128"/>
      <c r="S92" s="128"/>
      <c r="T92" s="128"/>
    </row>
    <row r="93" spans="1:20" ht="15.75">
      <c r="A93" s="241" t="s">
        <v>985</v>
      </c>
      <c r="B93" s="6"/>
      <c r="C93" s="245"/>
      <c r="D93" s="128"/>
      <c r="E93" s="146"/>
      <c r="F93" s="245"/>
      <c r="G93" s="128"/>
      <c r="H93" s="128"/>
      <c r="I93" s="245">
        <v>13500</v>
      </c>
      <c r="J93" s="128"/>
      <c r="K93" s="146"/>
      <c r="L93" s="128"/>
      <c r="M93" s="128"/>
      <c r="N93" s="128"/>
      <c r="O93" s="128"/>
      <c r="P93" s="128"/>
      <c r="Q93" s="128"/>
      <c r="R93" s="128">
        <f aca="true" t="shared" si="18" ref="R93:R109">C93+F93+I93+L93+O93</f>
        <v>13500</v>
      </c>
      <c r="S93" s="128">
        <f aca="true" t="shared" si="19" ref="S93:S109">D93+G93+J93+M93+P93</f>
        <v>0</v>
      </c>
      <c r="T93" s="128">
        <f aca="true" t="shared" si="20" ref="T93:T109">E93+H93+K93+N93+Q93</f>
        <v>0</v>
      </c>
    </row>
    <row r="94" spans="1:20" ht="15.75">
      <c r="A94" s="241" t="s">
        <v>986</v>
      </c>
      <c r="B94" s="6"/>
      <c r="C94" s="245"/>
      <c r="D94" s="128"/>
      <c r="E94" s="146"/>
      <c r="F94" s="245"/>
      <c r="G94" s="128"/>
      <c r="H94" s="128"/>
      <c r="I94" s="245">
        <v>162000</v>
      </c>
      <c r="J94" s="128"/>
      <c r="K94" s="146"/>
      <c r="L94" s="128"/>
      <c r="M94" s="128"/>
      <c r="N94" s="128"/>
      <c r="O94" s="128"/>
      <c r="P94" s="128"/>
      <c r="Q94" s="128"/>
      <c r="R94" s="128">
        <f t="shared" si="18"/>
        <v>162000</v>
      </c>
      <c r="S94" s="128">
        <f t="shared" si="19"/>
        <v>0</v>
      </c>
      <c r="T94" s="128">
        <f t="shared" si="20"/>
        <v>0</v>
      </c>
    </row>
    <row r="95" spans="1:20" ht="15.75">
      <c r="A95" s="241" t="s">
        <v>987</v>
      </c>
      <c r="B95" s="6"/>
      <c r="C95" s="245"/>
      <c r="D95" s="128"/>
      <c r="E95" s="146"/>
      <c r="F95" s="245"/>
      <c r="G95" s="128"/>
      <c r="H95" s="128"/>
      <c r="I95" s="245">
        <v>1080000</v>
      </c>
      <c r="J95" s="128"/>
      <c r="K95" s="146"/>
      <c r="L95" s="128"/>
      <c r="M95" s="128"/>
      <c r="N95" s="128"/>
      <c r="O95" s="128"/>
      <c r="P95" s="128"/>
      <c r="Q95" s="128"/>
      <c r="R95" s="128">
        <f t="shared" si="18"/>
        <v>1080000</v>
      </c>
      <c r="S95" s="128">
        <f t="shared" si="19"/>
        <v>0</v>
      </c>
      <c r="T95" s="128">
        <f t="shared" si="20"/>
        <v>0</v>
      </c>
    </row>
    <row r="96" spans="1:20" ht="15.75">
      <c r="A96" s="241" t="s">
        <v>988</v>
      </c>
      <c r="B96" s="6"/>
      <c r="C96" s="245"/>
      <c r="D96" s="128">
        <v>1688000</v>
      </c>
      <c r="E96" s="146">
        <v>1677518</v>
      </c>
      <c r="F96" s="245"/>
      <c r="G96" s="128"/>
      <c r="H96" s="128"/>
      <c r="I96" s="245"/>
      <c r="J96" s="128"/>
      <c r="K96" s="146"/>
      <c r="L96" s="128"/>
      <c r="M96" s="128"/>
      <c r="N96" s="128"/>
      <c r="O96" s="128"/>
      <c r="P96" s="128"/>
      <c r="Q96" s="128"/>
      <c r="R96" s="128">
        <f t="shared" si="18"/>
        <v>0</v>
      </c>
      <c r="S96" s="128">
        <f t="shared" si="19"/>
        <v>1688000</v>
      </c>
      <c r="T96" s="128">
        <f t="shared" si="20"/>
        <v>1677518</v>
      </c>
    </row>
    <row r="97" spans="1:20" ht="15.75">
      <c r="A97" s="241" t="s">
        <v>989</v>
      </c>
      <c r="B97" s="6"/>
      <c r="C97" s="245">
        <v>13500</v>
      </c>
      <c r="D97" s="128"/>
      <c r="E97" s="146"/>
      <c r="F97" s="245"/>
      <c r="G97" s="128"/>
      <c r="H97" s="128"/>
      <c r="I97" s="245"/>
      <c r="J97" s="128"/>
      <c r="K97" s="146"/>
      <c r="L97" s="128"/>
      <c r="M97" s="128"/>
      <c r="N97" s="128"/>
      <c r="O97" s="128"/>
      <c r="P97" s="128"/>
      <c r="Q97" s="128"/>
      <c r="R97" s="128">
        <f t="shared" si="18"/>
        <v>13500</v>
      </c>
      <c r="S97" s="128">
        <f t="shared" si="19"/>
        <v>0</v>
      </c>
      <c r="T97" s="128">
        <f t="shared" si="20"/>
        <v>0</v>
      </c>
    </row>
    <row r="98" spans="1:20" ht="15.75">
      <c r="A98" s="241" t="s">
        <v>990</v>
      </c>
      <c r="B98" s="6"/>
      <c r="C98" s="245">
        <v>1169291.3385826773</v>
      </c>
      <c r="D98" s="128"/>
      <c r="E98" s="146"/>
      <c r="F98" s="245"/>
      <c r="G98" s="128"/>
      <c r="H98" s="128"/>
      <c r="I98" s="245"/>
      <c r="J98" s="128"/>
      <c r="K98" s="146"/>
      <c r="L98" s="128"/>
      <c r="M98" s="128"/>
      <c r="N98" s="128"/>
      <c r="O98" s="128"/>
      <c r="P98" s="128"/>
      <c r="Q98" s="128"/>
      <c r="R98" s="128">
        <f t="shared" si="18"/>
        <v>1169291.3385826773</v>
      </c>
      <c r="S98" s="128">
        <f t="shared" si="19"/>
        <v>0</v>
      </c>
      <c r="T98" s="128">
        <f t="shared" si="20"/>
        <v>0</v>
      </c>
    </row>
    <row r="99" spans="1:20" ht="15.75">
      <c r="A99" s="241" t="s">
        <v>991</v>
      </c>
      <c r="B99" s="6"/>
      <c r="C99" s="245">
        <v>95669.29133858268</v>
      </c>
      <c r="D99" s="128"/>
      <c r="E99" s="146"/>
      <c r="F99" s="245"/>
      <c r="G99" s="128"/>
      <c r="H99" s="128"/>
      <c r="I99" s="245"/>
      <c r="J99" s="128"/>
      <c r="K99" s="146"/>
      <c r="L99" s="128"/>
      <c r="M99" s="128"/>
      <c r="N99" s="128"/>
      <c r="O99" s="128"/>
      <c r="P99" s="128"/>
      <c r="Q99" s="128"/>
      <c r="R99" s="128">
        <f t="shared" si="18"/>
        <v>95669.29133858268</v>
      </c>
      <c r="S99" s="128">
        <f t="shared" si="19"/>
        <v>0</v>
      </c>
      <c r="T99" s="128">
        <f t="shared" si="20"/>
        <v>0</v>
      </c>
    </row>
    <row r="100" spans="1:20" ht="15.75">
      <c r="A100" s="241" t="s">
        <v>992</v>
      </c>
      <c r="B100" s="6"/>
      <c r="C100" s="245">
        <v>4932753.39</v>
      </c>
      <c r="D100" s="128">
        <v>4475000</v>
      </c>
      <c r="E100" s="146">
        <v>4475129</v>
      </c>
      <c r="F100" s="245"/>
      <c r="G100" s="128"/>
      <c r="H100" s="128"/>
      <c r="I100" s="245"/>
      <c r="J100" s="128"/>
      <c r="K100" s="146"/>
      <c r="L100" s="128"/>
      <c r="M100" s="128"/>
      <c r="N100" s="128"/>
      <c r="O100" s="128"/>
      <c r="P100" s="128"/>
      <c r="Q100" s="128"/>
      <c r="R100" s="128">
        <f t="shared" si="18"/>
        <v>4932753.39</v>
      </c>
      <c r="S100" s="128">
        <f t="shared" si="19"/>
        <v>4475000</v>
      </c>
      <c r="T100" s="128">
        <f t="shared" si="20"/>
        <v>4475129</v>
      </c>
    </row>
    <row r="101" spans="1:20" ht="15.75">
      <c r="A101" s="241" t="s">
        <v>1005</v>
      </c>
      <c r="B101" s="6"/>
      <c r="C101" s="245">
        <v>138188.97637795276</v>
      </c>
      <c r="D101" s="128">
        <v>130000</v>
      </c>
      <c r="E101" s="146">
        <v>129525</v>
      </c>
      <c r="F101" s="245"/>
      <c r="G101" s="128"/>
      <c r="H101" s="128"/>
      <c r="I101" s="245"/>
      <c r="J101" s="128"/>
      <c r="K101" s="146"/>
      <c r="L101" s="128"/>
      <c r="M101" s="128"/>
      <c r="N101" s="128"/>
      <c r="O101" s="128"/>
      <c r="P101" s="128"/>
      <c r="Q101" s="128"/>
      <c r="R101" s="128">
        <f t="shared" si="18"/>
        <v>138188.97637795276</v>
      </c>
      <c r="S101" s="128">
        <f t="shared" si="19"/>
        <v>130000</v>
      </c>
      <c r="T101" s="128">
        <f t="shared" si="20"/>
        <v>129525</v>
      </c>
    </row>
    <row r="102" spans="1:20" ht="15.75">
      <c r="A102" s="241" t="s">
        <v>723</v>
      </c>
      <c r="B102" s="6"/>
      <c r="C102" s="245">
        <v>63779.52755905512</v>
      </c>
      <c r="D102" s="128"/>
      <c r="E102" s="146"/>
      <c r="F102" s="245"/>
      <c r="G102" s="128"/>
      <c r="H102" s="128"/>
      <c r="I102" s="245"/>
      <c r="J102" s="128"/>
      <c r="K102" s="146"/>
      <c r="L102" s="128"/>
      <c r="M102" s="128"/>
      <c r="N102" s="128"/>
      <c r="O102" s="128"/>
      <c r="P102" s="128"/>
      <c r="Q102" s="128"/>
      <c r="R102" s="128">
        <f t="shared" si="18"/>
        <v>63779.52755905512</v>
      </c>
      <c r="S102" s="128">
        <f t="shared" si="19"/>
        <v>0</v>
      </c>
      <c r="T102" s="128">
        <f t="shared" si="20"/>
        <v>0</v>
      </c>
    </row>
    <row r="103" spans="1:20" ht="15.75">
      <c r="A103" s="241" t="s">
        <v>993</v>
      </c>
      <c r="B103" s="6"/>
      <c r="C103" s="245">
        <v>318897.6377952756</v>
      </c>
      <c r="D103" s="128"/>
      <c r="E103" s="146"/>
      <c r="F103" s="245"/>
      <c r="G103" s="128"/>
      <c r="H103" s="128"/>
      <c r="I103" s="245"/>
      <c r="J103" s="128"/>
      <c r="K103" s="146"/>
      <c r="L103" s="128"/>
      <c r="M103" s="128"/>
      <c r="N103" s="128"/>
      <c r="O103" s="128"/>
      <c r="P103" s="128"/>
      <c r="Q103" s="128"/>
      <c r="R103" s="128">
        <f t="shared" si="18"/>
        <v>318897.6377952756</v>
      </c>
      <c r="S103" s="128">
        <f t="shared" si="19"/>
        <v>0</v>
      </c>
      <c r="T103" s="128">
        <f t="shared" si="20"/>
        <v>0</v>
      </c>
    </row>
    <row r="104" spans="1:20" ht="15.75">
      <c r="A104" s="241" t="s">
        <v>994</v>
      </c>
      <c r="B104" s="6"/>
      <c r="C104" s="245">
        <v>382677.16535433073</v>
      </c>
      <c r="D104" s="128"/>
      <c r="E104" s="146"/>
      <c r="F104" s="245"/>
      <c r="G104" s="128"/>
      <c r="H104" s="128"/>
      <c r="I104" s="245"/>
      <c r="J104" s="128"/>
      <c r="K104" s="146"/>
      <c r="L104" s="128"/>
      <c r="M104" s="128"/>
      <c r="N104" s="128"/>
      <c r="O104" s="128"/>
      <c r="P104" s="128"/>
      <c r="Q104" s="128"/>
      <c r="R104" s="128">
        <f t="shared" si="18"/>
        <v>382677.16535433073</v>
      </c>
      <c r="S104" s="128">
        <f t="shared" si="19"/>
        <v>0</v>
      </c>
      <c r="T104" s="128">
        <f t="shared" si="20"/>
        <v>0</v>
      </c>
    </row>
    <row r="105" spans="1:20" ht="15.75">
      <c r="A105" s="241" t="s">
        <v>995</v>
      </c>
      <c r="B105" s="6"/>
      <c r="C105" s="245">
        <v>21259.84251968504</v>
      </c>
      <c r="D105" s="128"/>
      <c r="E105" s="146"/>
      <c r="F105" s="245"/>
      <c r="G105" s="128"/>
      <c r="H105" s="128"/>
      <c r="I105" s="245"/>
      <c r="J105" s="128"/>
      <c r="K105" s="146"/>
      <c r="L105" s="128"/>
      <c r="M105" s="128"/>
      <c r="N105" s="128"/>
      <c r="O105" s="128"/>
      <c r="P105" s="128"/>
      <c r="Q105" s="128"/>
      <c r="R105" s="128">
        <f t="shared" si="18"/>
        <v>21259.84251968504</v>
      </c>
      <c r="S105" s="128">
        <f t="shared" si="19"/>
        <v>0</v>
      </c>
      <c r="T105" s="128">
        <f t="shared" si="20"/>
        <v>0</v>
      </c>
    </row>
    <row r="106" spans="1:20" ht="15.75">
      <c r="A106" s="241" t="s">
        <v>996</v>
      </c>
      <c r="B106" s="6"/>
      <c r="C106" s="245">
        <v>106299.21259842519</v>
      </c>
      <c r="D106" s="128"/>
      <c r="E106" s="146"/>
      <c r="F106" s="245"/>
      <c r="G106" s="128"/>
      <c r="H106" s="128"/>
      <c r="I106" s="245"/>
      <c r="J106" s="128"/>
      <c r="K106" s="146"/>
      <c r="L106" s="128"/>
      <c r="M106" s="128"/>
      <c r="N106" s="128"/>
      <c r="O106" s="128"/>
      <c r="P106" s="128"/>
      <c r="Q106" s="128"/>
      <c r="R106" s="128">
        <f t="shared" si="18"/>
        <v>106299.21259842519</v>
      </c>
      <c r="S106" s="128">
        <f t="shared" si="19"/>
        <v>0</v>
      </c>
      <c r="T106" s="128">
        <f t="shared" si="20"/>
        <v>0</v>
      </c>
    </row>
    <row r="107" spans="1:20" s="142" customFormat="1" ht="15.75">
      <c r="A107" s="241" t="s">
        <v>997</v>
      </c>
      <c r="B107" s="6"/>
      <c r="C107" s="245">
        <v>42519.68503937008</v>
      </c>
      <c r="D107" s="117"/>
      <c r="E107" s="117"/>
      <c r="F107" s="245"/>
      <c r="G107" s="117"/>
      <c r="H107" s="117"/>
      <c r="I107" s="245"/>
      <c r="J107" s="117"/>
      <c r="K107" s="193"/>
      <c r="L107" s="117"/>
      <c r="M107" s="117"/>
      <c r="N107" s="117"/>
      <c r="O107" s="117"/>
      <c r="P107" s="117"/>
      <c r="Q107" s="117"/>
      <c r="R107" s="128">
        <f t="shared" si="18"/>
        <v>42519.68503937008</v>
      </c>
      <c r="S107" s="128">
        <f t="shared" si="19"/>
        <v>0</v>
      </c>
      <c r="T107" s="128">
        <f t="shared" si="20"/>
        <v>0</v>
      </c>
    </row>
    <row r="108" spans="1:20" s="142" customFormat="1" ht="15.75">
      <c r="A108" s="241" t="s">
        <v>1007</v>
      </c>
      <c r="B108" s="6"/>
      <c r="C108" s="245"/>
      <c r="D108" s="117">
        <v>3189000</v>
      </c>
      <c r="E108" s="128">
        <v>3188970</v>
      </c>
      <c r="F108" s="245"/>
      <c r="G108" s="117"/>
      <c r="H108" s="117"/>
      <c r="I108" s="245"/>
      <c r="J108" s="117"/>
      <c r="K108" s="193"/>
      <c r="L108" s="117"/>
      <c r="M108" s="117"/>
      <c r="N108" s="117"/>
      <c r="O108" s="117"/>
      <c r="P108" s="117"/>
      <c r="Q108" s="117"/>
      <c r="R108" s="128">
        <f t="shared" si="18"/>
        <v>0</v>
      </c>
      <c r="S108" s="128">
        <f t="shared" si="19"/>
        <v>3189000</v>
      </c>
      <c r="T108" s="128">
        <f t="shared" si="20"/>
        <v>3188970</v>
      </c>
    </row>
    <row r="109" spans="1:20" s="142" customFormat="1" ht="15.75">
      <c r="A109" s="241" t="s">
        <v>1003</v>
      </c>
      <c r="B109" s="6"/>
      <c r="C109" s="245"/>
      <c r="D109" s="117">
        <v>4842000</v>
      </c>
      <c r="E109" s="128">
        <v>4841830</v>
      </c>
      <c r="F109" s="245"/>
      <c r="G109" s="117"/>
      <c r="H109" s="117"/>
      <c r="I109" s="245"/>
      <c r="J109" s="117"/>
      <c r="K109" s="193"/>
      <c r="L109" s="117"/>
      <c r="M109" s="117"/>
      <c r="N109" s="117"/>
      <c r="O109" s="117"/>
      <c r="P109" s="117"/>
      <c r="Q109" s="117"/>
      <c r="R109" s="128">
        <f t="shared" si="18"/>
        <v>0</v>
      </c>
      <c r="S109" s="128">
        <f t="shared" si="19"/>
        <v>4842000</v>
      </c>
      <c r="T109" s="128">
        <f t="shared" si="20"/>
        <v>4841830</v>
      </c>
    </row>
    <row r="110" spans="1:20" ht="15">
      <c r="A110" s="15" t="s">
        <v>432</v>
      </c>
      <c r="B110" s="8" t="s">
        <v>433</v>
      </c>
      <c r="C110" s="244">
        <f>SUM(C93:C109)</f>
        <v>7284836.067165355</v>
      </c>
      <c r="D110" s="244">
        <f aca="true" t="shared" si="21" ref="D110:T110">SUM(D93:D109)</f>
        <v>14324000</v>
      </c>
      <c r="E110" s="244">
        <f t="shared" si="21"/>
        <v>14312972</v>
      </c>
      <c r="F110" s="244">
        <f t="shared" si="21"/>
        <v>0</v>
      </c>
      <c r="G110" s="244">
        <f t="shared" si="21"/>
        <v>0</v>
      </c>
      <c r="H110" s="244">
        <f t="shared" si="21"/>
        <v>0</v>
      </c>
      <c r="I110" s="244">
        <f t="shared" si="21"/>
        <v>1255500</v>
      </c>
      <c r="J110" s="244">
        <f t="shared" si="21"/>
        <v>0</v>
      </c>
      <c r="K110" s="244">
        <f>SUM(K93:K109)</f>
        <v>0</v>
      </c>
      <c r="L110" s="244">
        <f t="shared" si="21"/>
        <v>0</v>
      </c>
      <c r="M110" s="244">
        <f t="shared" si="21"/>
        <v>0</v>
      </c>
      <c r="N110" s="244">
        <f t="shared" si="21"/>
        <v>0</v>
      </c>
      <c r="O110" s="244">
        <f t="shared" si="21"/>
        <v>0</v>
      </c>
      <c r="P110" s="244">
        <f t="shared" si="21"/>
        <v>0</v>
      </c>
      <c r="Q110" s="244">
        <f t="shared" si="21"/>
        <v>0</v>
      </c>
      <c r="R110" s="244">
        <f t="shared" si="21"/>
        <v>8540336.067165354</v>
      </c>
      <c r="S110" s="244">
        <f t="shared" si="21"/>
        <v>14324000</v>
      </c>
      <c r="T110" s="244">
        <f t="shared" si="21"/>
        <v>14312972</v>
      </c>
    </row>
    <row r="111" spans="1:20" s="147" customFormat="1" ht="15.75">
      <c r="A111" s="19" t="s">
        <v>1065</v>
      </c>
      <c r="B111" s="9" t="s">
        <v>434</v>
      </c>
      <c r="C111" s="118">
        <f>C110+C91+C89+C87</f>
        <v>124265710.39000002</v>
      </c>
      <c r="D111" s="118">
        <f aca="true" t="shared" si="22" ref="D111:T111">D110+D91+D89+D87</f>
        <v>112120000</v>
      </c>
      <c r="E111" s="118">
        <f t="shared" si="22"/>
        <v>112107951</v>
      </c>
      <c r="F111" s="118">
        <f t="shared" si="22"/>
        <v>0</v>
      </c>
      <c r="G111" s="118">
        <f t="shared" si="22"/>
        <v>0</v>
      </c>
      <c r="H111" s="118">
        <f t="shared" si="22"/>
        <v>0</v>
      </c>
      <c r="I111" s="118">
        <f t="shared" si="22"/>
        <v>5905500</v>
      </c>
      <c r="J111" s="118">
        <f t="shared" si="22"/>
        <v>3166000</v>
      </c>
      <c r="K111" s="118">
        <f>K110+K91+K89+K87</f>
        <v>2788930</v>
      </c>
      <c r="L111" s="118">
        <f t="shared" si="22"/>
        <v>0</v>
      </c>
      <c r="M111" s="118">
        <f t="shared" si="22"/>
        <v>0</v>
      </c>
      <c r="N111" s="118">
        <f t="shared" si="22"/>
        <v>0</v>
      </c>
      <c r="O111" s="118">
        <f t="shared" si="22"/>
        <v>0</v>
      </c>
      <c r="P111" s="118">
        <f t="shared" si="22"/>
        <v>0</v>
      </c>
      <c r="Q111" s="118">
        <f t="shared" si="22"/>
        <v>0</v>
      </c>
      <c r="R111" s="118">
        <f t="shared" si="22"/>
        <v>130171210.39000002</v>
      </c>
      <c r="S111" s="118">
        <f t="shared" si="22"/>
        <v>115286000</v>
      </c>
      <c r="T111" s="118">
        <f t="shared" si="22"/>
        <v>114896881</v>
      </c>
    </row>
    <row r="112" spans="1:20" s="147" customFormat="1" ht="15">
      <c r="A112" s="144"/>
      <c r="B112" s="148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28"/>
      <c r="S112" s="128"/>
      <c r="T112" s="128"/>
    </row>
    <row r="113" spans="1:20" s="147" customFormat="1" ht="15">
      <c r="A113" s="144"/>
      <c r="B113" s="148"/>
      <c r="C113" s="146">
        <f>C111+C68</f>
        <v>440593210.39</v>
      </c>
      <c r="D113" s="146">
        <f aca="true" t="shared" si="23" ref="D113:T113">D111+D68</f>
        <v>406345431</v>
      </c>
      <c r="E113" s="146">
        <f t="shared" si="23"/>
        <v>403743283</v>
      </c>
      <c r="F113" s="146">
        <f t="shared" si="23"/>
        <v>191000</v>
      </c>
      <c r="G113" s="146">
        <f t="shared" si="23"/>
        <v>261000</v>
      </c>
      <c r="H113" s="146">
        <f t="shared" si="23"/>
        <v>261049.77000000002</v>
      </c>
      <c r="I113" s="146">
        <f t="shared" si="23"/>
        <v>9607550</v>
      </c>
      <c r="J113" s="146">
        <f t="shared" si="23"/>
        <v>6373000</v>
      </c>
      <c r="K113" s="146">
        <f t="shared" si="23"/>
        <v>5993367.7</v>
      </c>
      <c r="L113" s="146">
        <f t="shared" si="23"/>
        <v>0</v>
      </c>
      <c r="M113" s="146">
        <f t="shared" si="23"/>
        <v>145000</v>
      </c>
      <c r="N113" s="146">
        <f t="shared" si="23"/>
        <v>144998.44</v>
      </c>
      <c r="O113" s="146">
        <f t="shared" si="23"/>
        <v>0</v>
      </c>
      <c r="P113" s="146">
        <f t="shared" si="23"/>
        <v>156000</v>
      </c>
      <c r="Q113" s="146">
        <f t="shared" si="23"/>
        <v>156120</v>
      </c>
      <c r="R113" s="146">
        <f t="shared" si="23"/>
        <v>450391760.39</v>
      </c>
      <c r="S113" s="146">
        <f t="shared" si="23"/>
        <v>413280431</v>
      </c>
      <c r="T113" s="146">
        <f t="shared" si="23"/>
        <v>410298818.90999997</v>
      </c>
    </row>
    <row r="114" spans="1:20" s="147" customFormat="1" ht="15">
      <c r="A114" s="144"/>
      <c r="B114" s="148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28"/>
      <c r="S114" s="128"/>
      <c r="T114" s="128"/>
    </row>
    <row r="115" spans="1:20" s="147" customFormat="1" ht="15">
      <c r="A115" s="144"/>
      <c r="B115" s="148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28"/>
      <c r="S115" s="128"/>
      <c r="T115" s="128"/>
    </row>
    <row r="116" spans="1:20" s="147" customFormat="1" ht="15">
      <c r="A116" s="144"/>
      <c r="B116" s="148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28"/>
      <c r="S116" s="128"/>
      <c r="T116" s="128"/>
    </row>
    <row r="117" spans="1:20" s="147" customFormat="1" ht="15">
      <c r="A117" s="144"/>
      <c r="B117" s="148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28"/>
      <c r="S117" s="128"/>
      <c r="T117" s="128"/>
    </row>
    <row r="118" spans="1:20" ht="15">
      <c r="A118" s="144"/>
      <c r="B118" s="148"/>
      <c r="C118" s="128"/>
      <c r="D118" s="128"/>
      <c r="E118" s="146"/>
      <c r="F118" s="128"/>
      <c r="G118" s="128"/>
      <c r="H118" s="128"/>
      <c r="I118" s="128"/>
      <c r="J118" s="128"/>
      <c r="K118" s="146"/>
      <c r="L118" s="128"/>
      <c r="M118" s="128"/>
      <c r="N118" s="128"/>
      <c r="O118" s="128"/>
      <c r="P118" s="128"/>
      <c r="Q118" s="128"/>
      <c r="R118" s="128"/>
      <c r="S118" s="128"/>
      <c r="T118" s="128"/>
    </row>
    <row r="119" spans="1:20" ht="15">
      <c r="A119" s="144"/>
      <c r="B119" s="148"/>
      <c r="C119" s="128"/>
      <c r="D119" s="128"/>
      <c r="E119" s="146"/>
      <c r="F119" s="128"/>
      <c r="G119" s="128"/>
      <c r="H119" s="128"/>
      <c r="I119" s="128"/>
      <c r="J119" s="128"/>
      <c r="K119" s="146"/>
      <c r="L119" s="128"/>
      <c r="M119" s="128"/>
      <c r="N119" s="128"/>
      <c r="O119" s="128"/>
      <c r="P119" s="128"/>
      <c r="Q119" s="128"/>
      <c r="R119" s="128"/>
      <c r="S119" s="128"/>
      <c r="T119" s="128"/>
    </row>
    <row r="120" spans="1:20" ht="15">
      <c r="A120" s="144"/>
      <c r="B120" s="148"/>
      <c r="C120" s="128"/>
      <c r="D120" s="128"/>
      <c r="E120" s="146"/>
      <c r="F120" s="128"/>
      <c r="G120" s="128"/>
      <c r="H120" s="128"/>
      <c r="I120" s="128"/>
      <c r="J120" s="128"/>
      <c r="K120" s="146"/>
      <c r="L120" s="128"/>
      <c r="M120" s="128"/>
      <c r="N120" s="128"/>
      <c r="O120" s="128"/>
      <c r="P120" s="128"/>
      <c r="Q120" s="128"/>
      <c r="R120" s="128"/>
      <c r="S120" s="128"/>
      <c r="T120" s="128"/>
    </row>
    <row r="121" spans="1:20" s="142" customFormat="1" ht="15">
      <c r="A121" s="15"/>
      <c r="B121" s="135"/>
      <c r="C121" s="117"/>
      <c r="D121" s="117"/>
      <c r="E121" s="117"/>
      <c r="F121" s="117"/>
      <c r="G121" s="117"/>
      <c r="H121" s="117"/>
      <c r="I121" s="117"/>
      <c r="J121" s="117"/>
      <c r="K121" s="193"/>
      <c r="L121" s="117"/>
      <c r="M121" s="117"/>
      <c r="N121" s="117"/>
      <c r="O121" s="117"/>
      <c r="P121" s="117"/>
      <c r="Q121" s="117"/>
      <c r="R121" s="117"/>
      <c r="S121" s="128"/>
      <c r="T121" s="128"/>
    </row>
    <row r="122" spans="1:20" ht="15">
      <c r="A122" s="13"/>
      <c r="B122" s="143"/>
      <c r="C122" s="128"/>
      <c r="D122" s="128"/>
      <c r="E122" s="146"/>
      <c r="F122" s="128"/>
      <c r="G122" s="128"/>
      <c r="H122" s="128"/>
      <c r="I122" s="128"/>
      <c r="J122" s="128"/>
      <c r="K122" s="146"/>
      <c r="L122" s="128"/>
      <c r="M122" s="128"/>
      <c r="N122" s="128"/>
      <c r="O122" s="128"/>
      <c r="P122" s="128"/>
      <c r="Q122" s="128"/>
      <c r="R122" s="128"/>
      <c r="S122" s="128"/>
      <c r="T122" s="128"/>
    </row>
    <row r="123" spans="1:20" ht="15">
      <c r="A123" s="13"/>
      <c r="B123" s="143"/>
      <c r="C123" s="128"/>
      <c r="D123" s="128"/>
      <c r="E123" s="146"/>
      <c r="F123" s="128"/>
      <c r="G123" s="128"/>
      <c r="H123" s="128"/>
      <c r="I123" s="128"/>
      <c r="J123" s="128"/>
      <c r="K123" s="146"/>
      <c r="L123" s="128"/>
      <c r="M123" s="128"/>
      <c r="N123" s="128"/>
      <c r="O123" s="128"/>
      <c r="P123" s="128"/>
      <c r="Q123" s="128"/>
      <c r="R123" s="128"/>
      <c r="S123" s="128"/>
      <c r="T123" s="128"/>
    </row>
    <row r="124" spans="1:20" ht="15">
      <c r="A124" s="13"/>
      <c r="B124" s="143"/>
      <c r="C124" s="128"/>
      <c r="D124" s="128"/>
      <c r="E124" s="146"/>
      <c r="F124" s="128"/>
      <c r="G124" s="128"/>
      <c r="H124" s="128"/>
      <c r="I124" s="128"/>
      <c r="J124" s="128"/>
      <c r="K124" s="146"/>
      <c r="L124" s="128"/>
      <c r="M124" s="128"/>
      <c r="N124" s="128"/>
      <c r="O124" s="128"/>
      <c r="P124" s="128"/>
      <c r="Q124" s="128"/>
      <c r="R124" s="128"/>
      <c r="S124" s="128"/>
      <c r="T124" s="128"/>
    </row>
    <row r="125" spans="1:20" ht="15">
      <c r="A125" s="144"/>
      <c r="B125" s="143"/>
      <c r="C125" s="128"/>
      <c r="D125" s="128"/>
      <c r="E125" s="146"/>
      <c r="F125" s="128"/>
      <c r="G125" s="128"/>
      <c r="H125" s="128"/>
      <c r="I125" s="128"/>
      <c r="J125" s="128"/>
      <c r="K125" s="146"/>
      <c r="L125" s="128"/>
      <c r="M125" s="128"/>
      <c r="N125" s="128"/>
      <c r="O125" s="128"/>
      <c r="P125" s="128"/>
      <c r="Q125" s="128"/>
      <c r="R125" s="128"/>
      <c r="S125" s="128"/>
      <c r="T125" s="128"/>
    </row>
    <row r="126" spans="1:20" ht="15">
      <c r="A126" s="144"/>
      <c r="B126" s="143"/>
      <c r="C126" s="128"/>
      <c r="D126" s="128"/>
      <c r="E126" s="146"/>
      <c r="F126" s="128"/>
      <c r="G126" s="128"/>
      <c r="H126" s="128"/>
      <c r="I126" s="128"/>
      <c r="J126" s="128"/>
      <c r="K126" s="146"/>
      <c r="L126" s="128"/>
      <c r="M126" s="128"/>
      <c r="N126" s="128"/>
      <c r="O126" s="128"/>
      <c r="P126" s="128"/>
      <c r="Q126" s="128"/>
      <c r="R126" s="128"/>
      <c r="S126" s="128"/>
      <c r="T126" s="128"/>
    </row>
    <row r="127" spans="1:20" ht="15">
      <c r="A127" s="144"/>
      <c r="B127" s="143"/>
      <c r="C127" s="128"/>
      <c r="D127" s="128"/>
      <c r="E127" s="146"/>
      <c r="F127" s="128"/>
      <c r="G127" s="128"/>
      <c r="H127" s="128"/>
      <c r="I127" s="128"/>
      <c r="J127" s="128"/>
      <c r="K127" s="146"/>
      <c r="L127" s="128"/>
      <c r="M127" s="128"/>
      <c r="N127" s="128"/>
      <c r="O127" s="128"/>
      <c r="P127" s="128"/>
      <c r="Q127" s="128"/>
      <c r="R127" s="128"/>
      <c r="S127" s="128"/>
      <c r="T127" s="128"/>
    </row>
    <row r="128" spans="1:20" s="142" customFormat="1" ht="15">
      <c r="A128" s="15"/>
      <c r="B128" s="135"/>
      <c r="C128" s="117"/>
      <c r="D128" s="117"/>
      <c r="E128" s="117"/>
      <c r="F128" s="117"/>
      <c r="G128" s="117"/>
      <c r="H128" s="117"/>
      <c r="I128" s="117"/>
      <c r="J128" s="117"/>
      <c r="K128" s="193"/>
      <c r="L128" s="117"/>
      <c r="M128" s="117"/>
      <c r="N128" s="117"/>
      <c r="O128" s="117"/>
      <c r="P128" s="117"/>
      <c r="Q128" s="117"/>
      <c r="R128" s="117"/>
      <c r="S128" s="128"/>
      <c r="T128" s="128"/>
    </row>
    <row r="129" spans="1:20" ht="15">
      <c r="A129" s="13"/>
      <c r="B129" s="143"/>
      <c r="C129" s="128"/>
      <c r="D129" s="128"/>
      <c r="E129" s="146"/>
      <c r="F129" s="128"/>
      <c r="G129" s="128"/>
      <c r="H129" s="128"/>
      <c r="I129" s="128"/>
      <c r="J129" s="128"/>
      <c r="K129" s="146"/>
      <c r="L129" s="128"/>
      <c r="M129" s="128"/>
      <c r="N129" s="128"/>
      <c r="O129" s="128"/>
      <c r="P129" s="128"/>
      <c r="Q129" s="128"/>
      <c r="R129" s="128"/>
      <c r="S129" s="128"/>
      <c r="T129" s="128"/>
    </row>
    <row r="130" spans="1:20" ht="15">
      <c r="A130" s="144"/>
      <c r="B130" s="143"/>
      <c r="C130" s="128"/>
      <c r="D130" s="128"/>
      <c r="E130" s="146"/>
      <c r="F130" s="128"/>
      <c r="G130" s="128"/>
      <c r="H130" s="128"/>
      <c r="I130" s="128"/>
      <c r="J130" s="128"/>
      <c r="K130" s="146"/>
      <c r="L130" s="128"/>
      <c r="M130" s="128"/>
      <c r="N130" s="128"/>
      <c r="O130" s="128"/>
      <c r="P130" s="128"/>
      <c r="Q130" s="128"/>
      <c r="R130" s="128"/>
      <c r="S130" s="128"/>
      <c r="T130" s="128"/>
    </row>
    <row r="131" spans="1:20" ht="15">
      <c r="A131" s="144"/>
      <c r="B131" s="143"/>
      <c r="C131" s="128"/>
      <c r="D131" s="128"/>
      <c r="E131" s="146"/>
      <c r="F131" s="128"/>
      <c r="G131" s="128"/>
      <c r="H131" s="128"/>
      <c r="I131" s="128"/>
      <c r="J131" s="128"/>
      <c r="K131" s="146"/>
      <c r="L131" s="128"/>
      <c r="M131" s="128"/>
      <c r="N131" s="128"/>
      <c r="O131" s="128"/>
      <c r="P131" s="128"/>
      <c r="Q131" s="128"/>
      <c r="R131" s="128"/>
      <c r="S131" s="128"/>
      <c r="T131" s="128"/>
    </row>
    <row r="132" spans="1:20" ht="15">
      <c r="A132" s="144"/>
      <c r="B132" s="143"/>
      <c r="C132" s="128"/>
      <c r="D132" s="128"/>
      <c r="E132" s="146"/>
      <c r="F132" s="128"/>
      <c r="G132" s="128"/>
      <c r="H132" s="128"/>
      <c r="I132" s="128"/>
      <c r="J132" s="128"/>
      <c r="K132" s="146"/>
      <c r="L132" s="128"/>
      <c r="M132" s="128"/>
      <c r="N132" s="128"/>
      <c r="O132" s="128"/>
      <c r="P132" s="128"/>
      <c r="Q132" s="128"/>
      <c r="R132" s="128"/>
      <c r="S132" s="128"/>
      <c r="T132" s="128"/>
    </row>
    <row r="133" spans="1:20" ht="15">
      <c r="A133" s="144"/>
      <c r="B133" s="143"/>
      <c r="C133" s="128"/>
      <c r="D133" s="128"/>
      <c r="E133" s="146"/>
      <c r="F133" s="128"/>
      <c r="G133" s="128"/>
      <c r="H133" s="128"/>
      <c r="I133" s="128"/>
      <c r="J133" s="128"/>
      <c r="K133" s="146"/>
      <c r="L133" s="128"/>
      <c r="M133" s="128"/>
      <c r="N133" s="128"/>
      <c r="O133" s="128"/>
      <c r="P133" s="128"/>
      <c r="Q133" s="128"/>
      <c r="R133" s="128"/>
      <c r="S133" s="128"/>
      <c r="T133" s="128"/>
    </row>
    <row r="134" spans="1:20" ht="15">
      <c r="A134" s="144"/>
      <c r="B134" s="143"/>
      <c r="C134" s="128"/>
      <c r="D134" s="128"/>
      <c r="E134" s="146"/>
      <c r="F134" s="128"/>
      <c r="G134" s="128"/>
      <c r="H134" s="128"/>
      <c r="I134" s="128"/>
      <c r="J134" s="128"/>
      <c r="K134" s="146"/>
      <c r="L134" s="128"/>
      <c r="M134" s="128"/>
      <c r="N134" s="128"/>
      <c r="O134" s="128"/>
      <c r="P134" s="128"/>
      <c r="Q134" s="128"/>
      <c r="R134" s="128"/>
      <c r="S134" s="128"/>
      <c r="T134" s="128"/>
    </row>
    <row r="135" spans="1:20" ht="15">
      <c r="A135" s="144"/>
      <c r="B135" s="143"/>
      <c r="C135" s="128"/>
      <c r="D135" s="128"/>
      <c r="E135" s="146"/>
      <c r="F135" s="128"/>
      <c r="G135" s="128"/>
      <c r="H135" s="128"/>
      <c r="I135" s="128"/>
      <c r="J135" s="128"/>
      <c r="K135" s="146"/>
      <c r="L135" s="128"/>
      <c r="M135" s="128"/>
      <c r="N135" s="128"/>
      <c r="O135" s="128"/>
      <c r="P135" s="128"/>
      <c r="Q135" s="128"/>
      <c r="R135" s="128"/>
      <c r="S135" s="128"/>
      <c r="T135" s="128"/>
    </row>
    <row r="136" spans="1:20" ht="15">
      <c r="A136" s="144"/>
      <c r="B136" s="143"/>
      <c r="C136" s="128"/>
      <c r="D136" s="128"/>
      <c r="E136" s="146"/>
      <c r="F136" s="128"/>
      <c r="G136" s="128"/>
      <c r="H136" s="128"/>
      <c r="I136" s="128"/>
      <c r="J136" s="128"/>
      <c r="K136" s="146"/>
      <c r="L136" s="128"/>
      <c r="M136" s="128"/>
      <c r="N136" s="128"/>
      <c r="O136" s="128"/>
      <c r="P136" s="128"/>
      <c r="Q136" s="128"/>
      <c r="R136" s="128"/>
      <c r="S136" s="128"/>
      <c r="T136" s="128"/>
    </row>
    <row r="137" spans="1:20" ht="15">
      <c r="A137" s="144"/>
      <c r="B137" s="143"/>
      <c r="C137" s="128"/>
      <c r="D137" s="128"/>
      <c r="E137" s="146"/>
      <c r="F137" s="128"/>
      <c r="G137" s="128"/>
      <c r="H137" s="128"/>
      <c r="I137" s="128"/>
      <c r="J137" s="128"/>
      <c r="K137" s="146"/>
      <c r="L137" s="128"/>
      <c r="M137" s="128"/>
      <c r="N137" s="128"/>
      <c r="O137" s="128"/>
      <c r="P137" s="128"/>
      <c r="Q137" s="128"/>
      <c r="R137" s="128"/>
      <c r="S137" s="128"/>
      <c r="T137" s="128"/>
    </row>
    <row r="138" spans="1:20" ht="15">
      <c r="A138" s="144"/>
      <c r="B138" s="143"/>
      <c r="C138" s="128"/>
      <c r="D138" s="128"/>
      <c r="E138" s="146"/>
      <c r="F138" s="128"/>
      <c r="G138" s="128"/>
      <c r="H138" s="128"/>
      <c r="I138" s="128"/>
      <c r="J138" s="128"/>
      <c r="K138" s="146"/>
      <c r="L138" s="128"/>
      <c r="M138" s="128"/>
      <c r="N138" s="128"/>
      <c r="O138" s="128"/>
      <c r="P138" s="128"/>
      <c r="Q138" s="128"/>
      <c r="R138" s="128"/>
      <c r="S138" s="128"/>
      <c r="T138" s="128"/>
    </row>
    <row r="139" spans="1:20" ht="15">
      <c r="A139" s="144"/>
      <c r="B139" s="143"/>
      <c r="C139" s="128"/>
      <c r="D139" s="128"/>
      <c r="E139" s="146"/>
      <c r="F139" s="128"/>
      <c r="G139" s="128"/>
      <c r="H139" s="128"/>
      <c r="I139" s="128"/>
      <c r="J139" s="128"/>
      <c r="K139" s="146"/>
      <c r="L139" s="128"/>
      <c r="M139" s="128"/>
      <c r="N139" s="128"/>
      <c r="O139" s="128"/>
      <c r="P139" s="128"/>
      <c r="Q139" s="128"/>
      <c r="R139" s="128"/>
      <c r="S139" s="128"/>
      <c r="T139" s="128"/>
    </row>
    <row r="140" spans="1:20" ht="15">
      <c r="A140" s="144"/>
      <c r="B140" s="143"/>
      <c r="C140" s="128"/>
      <c r="D140" s="128"/>
      <c r="E140" s="146"/>
      <c r="F140" s="128"/>
      <c r="G140" s="128"/>
      <c r="H140" s="128"/>
      <c r="I140" s="128"/>
      <c r="J140" s="128"/>
      <c r="K140" s="146"/>
      <c r="L140" s="128"/>
      <c r="M140" s="128"/>
      <c r="N140" s="128"/>
      <c r="O140" s="128"/>
      <c r="P140" s="128"/>
      <c r="Q140" s="128"/>
      <c r="R140" s="128"/>
      <c r="S140" s="128"/>
      <c r="T140" s="128"/>
    </row>
    <row r="141" spans="1:20" s="142" customFormat="1" ht="15">
      <c r="A141" s="15"/>
      <c r="B141" s="135"/>
      <c r="C141" s="117"/>
      <c r="D141" s="117"/>
      <c r="E141" s="117"/>
      <c r="F141" s="117"/>
      <c r="G141" s="117"/>
      <c r="H141" s="117"/>
      <c r="I141" s="117"/>
      <c r="J141" s="117"/>
      <c r="K141" s="193"/>
      <c r="L141" s="117"/>
      <c r="M141" s="117"/>
      <c r="N141" s="117"/>
      <c r="O141" s="117"/>
      <c r="P141" s="117"/>
      <c r="Q141" s="117"/>
      <c r="R141" s="117"/>
      <c r="S141" s="128"/>
      <c r="T141" s="128"/>
    </row>
    <row r="142" spans="1:20" ht="15.75">
      <c r="A142" s="19"/>
      <c r="B142" s="145"/>
      <c r="C142" s="117"/>
      <c r="D142" s="117"/>
      <c r="E142" s="117"/>
      <c r="F142" s="117"/>
      <c r="G142" s="117"/>
      <c r="H142" s="117"/>
      <c r="I142" s="117"/>
      <c r="J142" s="117"/>
      <c r="K142" s="193"/>
      <c r="L142" s="117"/>
      <c r="M142" s="117"/>
      <c r="N142" s="117"/>
      <c r="O142" s="117"/>
      <c r="P142" s="117"/>
      <c r="Q142" s="117"/>
      <c r="R142" s="117"/>
      <c r="S142" s="128"/>
      <c r="T142" s="128"/>
    </row>
    <row r="143" spans="1:20" s="142" customFormat="1" ht="15">
      <c r="A143" s="43" t="s">
        <v>710</v>
      </c>
      <c r="B143" s="138" t="s">
        <v>711</v>
      </c>
      <c r="C143" s="117">
        <f>C142+C110</f>
        <v>7284836.067165355</v>
      </c>
      <c r="D143" s="117">
        <f>D142+D110</f>
        <v>14324000</v>
      </c>
      <c r="E143" s="117">
        <f>E142+E110</f>
        <v>14312972</v>
      </c>
      <c r="F143" s="117">
        <f aca="true" t="shared" si="24" ref="F143:R143">F142+F110</f>
        <v>0</v>
      </c>
      <c r="G143" s="117">
        <f t="shared" si="24"/>
        <v>0</v>
      </c>
      <c r="H143" s="117">
        <f t="shared" si="24"/>
        <v>0</v>
      </c>
      <c r="I143" s="117">
        <f t="shared" si="24"/>
        <v>1255500</v>
      </c>
      <c r="J143" s="117">
        <f t="shared" si="24"/>
        <v>0</v>
      </c>
      <c r="K143" s="193">
        <f t="shared" si="24"/>
        <v>0</v>
      </c>
      <c r="L143" s="117">
        <f t="shared" si="24"/>
        <v>0</v>
      </c>
      <c r="M143" s="117">
        <f t="shared" si="24"/>
        <v>0</v>
      </c>
      <c r="N143" s="117">
        <f t="shared" si="24"/>
        <v>0</v>
      </c>
      <c r="O143" s="117"/>
      <c r="P143" s="117"/>
      <c r="Q143" s="117"/>
      <c r="R143" s="117">
        <f t="shared" si="24"/>
        <v>8540336.067165354</v>
      </c>
      <c r="S143" s="128">
        <f>D143+G143+J143+M143</f>
        <v>14324000</v>
      </c>
      <c r="T143" s="128">
        <f>E143+H143+K143+N143</f>
        <v>14312972</v>
      </c>
    </row>
  </sheetData>
  <sheetProtection/>
  <mergeCells count="2">
    <mergeCell ref="A1:R1"/>
    <mergeCell ref="A2:R2"/>
  </mergeCells>
  <printOptions/>
  <pageMargins left="0.7086614173228347" right="0.7086614173228347" top="0.33" bottom="0.34" header="0.17" footer="0.15"/>
  <pageSetup fitToHeight="1" fitToWidth="1" horizontalDpi="300" verticalDpi="300" orientation="landscape" paperSize="8" scale="35" r:id="rId1"/>
  <headerFooter>
    <oddHeader>&amp;R15.sz.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12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2.00390625" style="0" bestFit="1" customWidth="1"/>
    <col min="2" max="2" width="10.140625" style="0" customWidth="1"/>
    <col min="3" max="4" width="18.8515625" style="103" customWidth="1"/>
    <col min="5" max="6" width="17.28125" style="103" customWidth="1"/>
    <col min="7" max="8" width="17.57421875" style="103" customWidth="1"/>
    <col min="9" max="10" width="17.7109375" style="103" customWidth="1"/>
    <col min="11" max="11" width="18.421875" style="103" customWidth="1"/>
    <col min="12" max="12" width="17.421875" style="0" customWidth="1"/>
  </cols>
  <sheetData>
    <row r="1" spans="1:11" ht="24" customHeight="1">
      <c r="A1" s="330" t="s">
        <v>766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23.25" customHeight="1">
      <c r="A2" s="336" t="s">
        <v>232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ht="18">
      <c r="A3" s="48"/>
    </row>
    <row r="5" spans="1:12" ht="75">
      <c r="A5" s="2" t="s">
        <v>309</v>
      </c>
      <c r="B5" s="3" t="s">
        <v>310</v>
      </c>
      <c r="C5" s="136" t="s">
        <v>732</v>
      </c>
      <c r="D5" s="136" t="s">
        <v>733</v>
      </c>
      <c r="E5" s="136" t="s">
        <v>735</v>
      </c>
      <c r="F5" s="136" t="s">
        <v>747</v>
      </c>
      <c r="G5" s="136" t="s">
        <v>738</v>
      </c>
      <c r="H5" s="136" t="s">
        <v>739</v>
      </c>
      <c r="I5" s="141" t="s">
        <v>741</v>
      </c>
      <c r="J5" s="141" t="s">
        <v>742</v>
      </c>
      <c r="K5" s="176" t="s">
        <v>744</v>
      </c>
      <c r="L5" s="176" t="s">
        <v>745</v>
      </c>
    </row>
    <row r="6" spans="1:12" ht="15">
      <c r="A6" s="27" t="s">
        <v>712</v>
      </c>
      <c r="B6" s="27" t="s">
        <v>410</v>
      </c>
      <c r="C6" s="107">
        <v>35781</v>
      </c>
      <c r="D6" s="107">
        <v>79926</v>
      </c>
      <c r="E6" s="107">
        <v>0</v>
      </c>
      <c r="F6" s="107"/>
      <c r="G6" s="107">
        <v>0</v>
      </c>
      <c r="H6" s="107"/>
      <c r="I6" s="107">
        <v>0</v>
      </c>
      <c r="J6" s="107"/>
      <c r="K6" s="107">
        <f>C6+E6+G6+I6</f>
        <v>35781</v>
      </c>
      <c r="L6" s="107">
        <f>D6+F6+H6+J6</f>
        <v>79926</v>
      </c>
    </row>
    <row r="7" spans="1:12" ht="15">
      <c r="A7" s="15" t="s">
        <v>199</v>
      </c>
      <c r="B7" s="8" t="s">
        <v>410</v>
      </c>
      <c r="C7" s="118">
        <f>SUM(C6)</f>
        <v>35781</v>
      </c>
      <c r="D7" s="118">
        <v>79926</v>
      </c>
      <c r="E7" s="118">
        <f>SUM(E6)</f>
        <v>0</v>
      </c>
      <c r="F7" s="118">
        <v>0</v>
      </c>
      <c r="G7" s="118">
        <f>SUM(G6)</f>
        <v>0</v>
      </c>
      <c r="H7" s="118"/>
      <c r="I7" s="118">
        <f>SUM(I6)</f>
        <v>0</v>
      </c>
      <c r="J7" s="118"/>
      <c r="K7" s="118">
        <f>SUM(K6)</f>
        <v>35781</v>
      </c>
      <c r="L7" s="107">
        <f aca="true" t="shared" si="0" ref="L7:L12">D7+F7+H7+J7</f>
        <v>79926</v>
      </c>
    </row>
    <row r="8" spans="1:12" ht="15">
      <c r="A8" s="15"/>
      <c r="B8" s="8"/>
      <c r="C8" s="107"/>
      <c r="D8" s="107"/>
      <c r="E8" s="107"/>
      <c r="F8" s="107"/>
      <c r="G8" s="107"/>
      <c r="H8" s="107"/>
      <c r="I8" s="107"/>
      <c r="J8" s="107"/>
      <c r="K8" s="107"/>
      <c r="L8" s="107">
        <f t="shared" si="0"/>
        <v>0</v>
      </c>
    </row>
    <row r="9" spans="1:12" ht="15">
      <c r="A9" s="15"/>
      <c r="B9" s="8"/>
      <c r="C9" s="107"/>
      <c r="D9" s="107"/>
      <c r="E9" s="107"/>
      <c r="F9" s="107"/>
      <c r="G9" s="107"/>
      <c r="H9" s="107"/>
      <c r="I9" s="107"/>
      <c r="J9" s="107"/>
      <c r="K9" s="107"/>
      <c r="L9" s="107">
        <f t="shared" si="0"/>
        <v>0</v>
      </c>
    </row>
    <row r="10" spans="1:12" ht="15">
      <c r="A10" s="15"/>
      <c r="B10" s="8"/>
      <c r="C10" s="107"/>
      <c r="D10" s="107"/>
      <c r="E10" s="107"/>
      <c r="F10" s="107"/>
      <c r="G10" s="107"/>
      <c r="H10" s="107"/>
      <c r="I10" s="107"/>
      <c r="J10" s="107"/>
      <c r="K10" s="107"/>
      <c r="L10" s="107">
        <f t="shared" si="0"/>
        <v>0</v>
      </c>
    </row>
    <row r="11" spans="1:12" ht="15">
      <c r="A11" s="15"/>
      <c r="B11" s="8"/>
      <c r="C11" s="107"/>
      <c r="D11" s="107"/>
      <c r="E11" s="107"/>
      <c r="F11" s="107"/>
      <c r="G11" s="107"/>
      <c r="H11" s="107"/>
      <c r="I11" s="107"/>
      <c r="J11" s="107"/>
      <c r="K11" s="107"/>
      <c r="L11" s="107">
        <f t="shared" si="0"/>
        <v>0</v>
      </c>
    </row>
    <row r="12" spans="1:12" ht="15">
      <c r="A12" s="15" t="s">
        <v>198</v>
      </c>
      <c r="B12" s="8" t="s">
        <v>410</v>
      </c>
      <c r="C12" s="107">
        <v>30000</v>
      </c>
      <c r="D12" s="107">
        <v>30000</v>
      </c>
      <c r="E12" s="107"/>
      <c r="F12" s="107"/>
      <c r="G12" s="107"/>
      <c r="H12" s="107"/>
      <c r="I12" s="107"/>
      <c r="J12" s="107"/>
      <c r="K12" s="107"/>
      <c r="L12" s="107">
        <f t="shared" si="0"/>
        <v>30000</v>
      </c>
    </row>
  </sheetData>
  <sheetProtection/>
  <mergeCells count="2">
    <mergeCell ref="A1:K1"/>
    <mergeCell ref="A2:K2"/>
  </mergeCells>
  <printOptions/>
  <pageMargins left="0.25" right="0.19" top="0.7480314960629921" bottom="0.7480314960629921" header="0.31496062992125984" footer="0.31496062992125984"/>
  <pageSetup fitToHeight="1" fitToWidth="1" horizontalDpi="300" verticalDpi="300" orientation="landscape" paperSize="9" scale="67" r:id="rId1"/>
  <headerFooter>
    <oddHeader>&amp;R16.sz.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30" t="s">
        <v>766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ht="46.5" customHeight="1">
      <c r="A2" s="336" t="s">
        <v>233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0" ht="16.5" customHeight="1">
      <c r="A3" s="67"/>
      <c r="B3" s="68"/>
      <c r="C3" s="68"/>
      <c r="D3" s="68"/>
      <c r="E3" s="68"/>
      <c r="F3" s="68"/>
      <c r="G3" s="68"/>
      <c r="H3" s="68"/>
      <c r="I3" s="68"/>
      <c r="J3" s="68"/>
    </row>
    <row r="4" ht="15">
      <c r="A4" t="s">
        <v>1013</v>
      </c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>
    <oddHeader>&amp;R17.sz.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45"/>
  <sheetViews>
    <sheetView zoomScale="80" zoomScaleNormal="80" zoomScalePageLayoutView="0" workbookViewId="0" topLeftCell="A16">
      <selection activeCell="B23" sqref="B23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103" customWidth="1"/>
    <col min="4" max="4" width="13.28125" style="103" customWidth="1"/>
    <col min="5" max="5" width="25.140625" style="103" customWidth="1"/>
    <col min="6" max="6" width="14.28125" style="103" customWidth="1"/>
    <col min="7" max="7" width="15.28125" style="103" customWidth="1"/>
    <col min="8" max="8" width="17.00390625" style="103" customWidth="1"/>
    <col min="9" max="9" width="16.28125" style="103" customWidth="1"/>
  </cols>
  <sheetData>
    <row r="1" spans="1:8" ht="25.5" customHeight="1">
      <c r="A1" s="330" t="s">
        <v>766</v>
      </c>
      <c r="B1" s="338"/>
      <c r="C1" s="338"/>
      <c r="D1" s="338"/>
      <c r="E1" s="338"/>
      <c r="F1" s="338"/>
      <c r="G1" s="338"/>
      <c r="H1" s="338"/>
    </row>
    <row r="2" spans="1:8" ht="82.5" customHeight="1">
      <c r="A2" s="336" t="s">
        <v>248</v>
      </c>
      <c r="B2" s="336"/>
      <c r="C2" s="336"/>
      <c r="D2" s="336"/>
      <c r="E2" s="336"/>
      <c r="F2" s="336"/>
      <c r="G2" s="336"/>
      <c r="H2" s="336"/>
    </row>
    <row r="3" spans="1:8" ht="20.25" customHeight="1">
      <c r="A3" s="65"/>
      <c r="B3" s="66"/>
      <c r="C3" s="166"/>
      <c r="D3" s="166"/>
      <c r="E3" s="166"/>
      <c r="F3" s="166"/>
      <c r="G3" s="166"/>
      <c r="H3" s="166"/>
    </row>
    <row r="4" ht="15">
      <c r="A4" s="4" t="s">
        <v>207</v>
      </c>
    </row>
    <row r="5" spans="1:9" ht="86.25" customHeight="1">
      <c r="A5" s="2" t="s">
        <v>309</v>
      </c>
      <c r="B5" s="3" t="s">
        <v>310</v>
      </c>
      <c r="C5" s="167" t="s">
        <v>201</v>
      </c>
      <c r="D5" s="167" t="s">
        <v>202</v>
      </c>
      <c r="E5" s="167" t="s">
        <v>203</v>
      </c>
      <c r="F5" s="167" t="s">
        <v>205</v>
      </c>
      <c r="G5" s="167" t="s">
        <v>206</v>
      </c>
      <c r="H5" s="167" t="s">
        <v>289</v>
      </c>
      <c r="I5" s="167" t="s">
        <v>703</v>
      </c>
    </row>
    <row r="6" spans="1:9" ht="15">
      <c r="A6" s="20" t="s">
        <v>63</v>
      </c>
      <c r="B6" s="5" t="s">
        <v>579</v>
      </c>
      <c r="C6" s="106"/>
      <c r="D6" s="106"/>
      <c r="E6" s="168"/>
      <c r="F6" s="106"/>
      <c r="G6" s="106"/>
      <c r="H6" s="106"/>
      <c r="I6" s="106"/>
    </row>
    <row r="7" spans="1:9" ht="15">
      <c r="A7" s="53" t="s">
        <v>448</v>
      </c>
      <c r="B7" s="53" t="s">
        <v>579</v>
      </c>
      <c r="C7" s="106"/>
      <c r="D7" s="106"/>
      <c r="E7" s="106"/>
      <c r="F7" s="106"/>
      <c r="G7" s="106"/>
      <c r="H7" s="106"/>
      <c r="I7" s="106"/>
    </row>
    <row r="8" spans="1:9" ht="30">
      <c r="A8" s="12" t="s">
        <v>580</v>
      </c>
      <c r="B8" s="5" t="s">
        <v>581</v>
      </c>
      <c r="C8" s="106"/>
      <c r="D8" s="106"/>
      <c r="E8" s="106"/>
      <c r="F8" s="106"/>
      <c r="G8" s="106"/>
      <c r="H8" s="106"/>
      <c r="I8" s="106"/>
    </row>
    <row r="9" spans="1:9" ht="15">
      <c r="A9" s="20" t="s">
        <v>112</v>
      </c>
      <c r="B9" s="5" t="s">
        <v>582</v>
      </c>
      <c r="C9" s="106"/>
      <c r="D9" s="106"/>
      <c r="E9" s="106"/>
      <c r="F9" s="106"/>
      <c r="G9" s="106"/>
      <c r="H9" s="106"/>
      <c r="I9" s="106"/>
    </row>
    <row r="10" spans="1:9" ht="15">
      <c r="A10" s="53" t="s">
        <v>448</v>
      </c>
      <c r="B10" s="53" t="s">
        <v>582</v>
      </c>
      <c r="C10" s="106"/>
      <c r="D10" s="106"/>
      <c r="E10" s="106"/>
      <c r="F10" s="106"/>
      <c r="G10" s="106"/>
      <c r="H10" s="106"/>
      <c r="I10" s="106"/>
    </row>
    <row r="11" spans="1:9" ht="15">
      <c r="A11" s="11" t="s">
        <v>83</v>
      </c>
      <c r="B11" s="7" t="s">
        <v>583</v>
      </c>
      <c r="C11" s="106"/>
      <c r="D11" s="106"/>
      <c r="E11" s="106"/>
      <c r="F11" s="106"/>
      <c r="G11" s="106"/>
      <c r="H11" s="106"/>
      <c r="I11" s="106"/>
    </row>
    <row r="12" spans="1:9" ht="15">
      <c r="A12" s="12" t="s">
        <v>113</v>
      </c>
      <c r="B12" s="5" t="s">
        <v>584</v>
      </c>
      <c r="C12" s="106"/>
      <c r="D12" s="106"/>
      <c r="E12" s="106"/>
      <c r="F12" s="106"/>
      <c r="G12" s="106"/>
      <c r="H12" s="106"/>
      <c r="I12" s="106"/>
    </row>
    <row r="13" spans="1:9" ht="15">
      <c r="A13" s="53" t="s">
        <v>454</v>
      </c>
      <c r="B13" s="53" t="s">
        <v>584</v>
      </c>
      <c r="C13" s="106"/>
      <c r="D13" s="106"/>
      <c r="E13" s="106"/>
      <c r="F13" s="106"/>
      <c r="G13" s="106"/>
      <c r="H13" s="106"/>
      <c r="I13" s="106"/>
    </row>
    <row r="14" spans="1:9" ht="15">
      <c r="A14" s="20" t="s">
        <v>585</v>
      </c>
      <c r="B14" s="5" t="s">
        <v>586</v>
      </c>
      <c r="C14" s="106"/>
      <c r="D14" s="106"/>
      <c r="E14" s="106"/>
      <c r="F14" s="106"/>
      <c r="G14" s="106"/>
      <c r="H14" s="106"/>
      <c r="I14" s="106"/>
    </row>
    <row r="15" spans="1:9" ht="15">
      <c r="A15" s="13" t="s">
        <v>114</v>
      </c>
      <c r="B15" s="5" t="s">
        <v>587</v>
      </c>
      <c r="C15" s="107"/>
      <c r="D15" s="107"/>
      <c r="E15" s="107"/>
      <c r="F15" s="107"/>
      <c r="G15" s="107"/>
      <c r="H15" s="107"/>
      <c r="I15" s="107"/>
    </row>
    <row r="16" spans="1:9" ht="15">
      <c r="A16" s="53" t="s">
        <v>455</v>
      </c>
      <c r="B16" s="53" t="s">
        <v>587</v>
      </c>
      <c r="C16" s="107"/>
      <c r="D16" s="107"/>
      <c r="E16" s="107"/>
      <c r="F16" s="107"/>
      <c r="G16" s="107"/>
      <c r="H16" s="107"/>
      <c r="I16" s="107"/>
    </row>
    <row r="17" spans="1:9" ht="15">
      <c r="A17" s="20" t="s">
        <v>588</v>
      </c>
      <c r="B17" s="5" t="s">
        <v>589</v>
      </c>
      <c r="C17" s="107"/>
      <c r="D17" s="107"/>
      <c r="E17" s="107"/>
      <c r="F17" s="107"/>
      <c r="G17" s="107"/>
      <c r="H17" s="107"/>
      <c r="I17" s="107"/>
    </row>
    <row r="18" spans="1:9" ht="15">
      <c r="A18" s="21" t="s">
        <v>84</v>
      </c>
      <c r="B18" s="7" t="s">
        <v>590</v>
      </c>
      <c r="C18" s="107"/>
      <c r="D18" s="107"/>
      <c r="E18" s="107"/>
      <c r="F18" s="107"/>
      <c r="G18" s="107"/>
      <c r="H18" s="107"/>
      <c r="I18" s="107"/>
    </row>
    <row r="19" spans="1:9" ht="15">
      <c r="A19" s="12" t="s">
        <v>604</v>
      </c>
      <c r="B19" s="5" t="s">
        <v>605</v>
      </c>
      <c r="C19" s="107"/>
      <c r="D19" s="107"/>
      <c r="E19" s="107"/>
      <c r="F19" s="107"/>
      <c r="G19" s="107"/>
      <c r="H19" s="107"/>
      <c r="I19" s="107"/>
    </row>
    <row r="20" spans="1:9" ht="15">
      <c r="A20" s="13" t="s">
        <v>606</v>
      </c>
      <c r="B20" s="5" t="s">
        <v>607</v>
      </c>
      <c r="C20" s="107"/>
      <c r="D20" s="107"/>
      <c r="E20" s="107"/>
      <c r="F20" s="107"/>
      <c r="G20" s="107"/>
      <c r="H20" s="107"/>
      <c r="I20" s="107"/>
    </row>
    <row r="21" spans="1:9" ht="15">
      <c r="A21" s="20" t="s">
        <v>608</v>
      </c>
      <c r="B21" s="5" t="s">
        <v>609</v>
      </c>
      <c r="C21" s="107"/>
      <c r="D21" s="107"/>
      <c r="E21" s="107"/>
      <c r="F21" s="107"/>
      <c r="G21" s="107"/>
      <c r="H21" s="107"/>
      <c r="I21" s="107"/>
    </row>
    <row r="22" spans="1:9" ht="15">
      <c r="A22" s="20" t="s">
        <v>68</v>
      </c>
      <c r="B22" s="5" t="s">
        <v>610</v>
      </c>
      <c r="C22" s="107"/>
      <c r="D22" s="107"/>
      <c r="E22" s="107"/>
      <c r="F22" s="107"/>
      <c r="G22" s="107"/>
      <c r="H22" s="107"/>
      <c r="I22" s="107"/>
    </row>
    <row r="23" spans="1:9" ht="15">
      <c r="A23" s="53" t="s">
        <v>480</v>
      </c>
      <c r="B23" s="53" t="s">
        <v>610</v>
      </c>
      <c r="C23" s="107"/>
      <c r="D23" s="107"/>
      <c r="E23" s="107"/>
      <c r="F23" s="107"/>
      <c r="G23" s="107"/>
      <c r="H23" s="107"/>
      <c r="I23" s="107"/>
    </row>
    <row r="24" spans="1:9" ht="15">
      <c r="A24" s="53" t="s">
        <v>481</v>
      </c>
      <c r="B24" s="53" t="s">
        <v>610</v>
      </c>
      <c r="C24" s="107"/>
      <c r="D24" s="107"/>
      <c r="E24" s="107"/>
      <c r="F24" s="107"/>
      <c r="G24" s="107"/>
      <c r="H24" s="107"/>
      <c r="I24" s="107"/>
    </row>
    <row r="25" spans="1:9" ht="15">
      <c r="A25" s="54" t="s">
        <v>482</v>
      </c>
      <c r="B25" s="54" t="s">
        <v>610</v>
      </c>
      <c r="C25" s="107"/>
      <c r="D25" s="107"/>
      <c r="E25" s="107"/>
      <c r="F25" s="107"/>
      <c r="G25" s="107"/>
      <c r="H25" s="107"/>
      <c r="I25" s="107"/>
    </row>
    <row r="26" spans="1:9" ht="15">
      <c r="A26" s="55" t="s">
        <v>87</v>
      </c>
      <c r="B26" s="39" t="s">
        <v>611</v>
      </c>
      <c r="C26" s="107"/>
      <c r="D26" s="107"/>
      <c r="E26" s="107"/>
      <c r="F26" s="107"/>
      <c r="G26" s="107"/>
      <c r="H26" s="107"/>
      <c r="I26" s="107"/>
    </row>
    <row r="27" spans="1:2" ht="15">
      <c r="A27" s="99"/>
      <c r="B27" s="100"/>
    </row>
    <row r="28" spans="1:5" ht="24.75" customHeight="1">
      <c r="A28" s="2" t="s">
        <v>309</v>
      </c>
      <c r="B28" s="3" t="s">
        <v>310</v>
      </c>
      <c r="C28" s="169" t="s">
        <v>1049</v>
      </c>
      <c r="D28" s="177" t="s">
        <v>748</v>
      </c>
      <c r="E28" s="177" t="s">
        <v>757</v>
      </c>
    </row>
    <row r="29" spans="1:5" ht="30" customHeight="1">
      <c r="A29" s="102" t="s">
        <v>283</v>
      </c>
      <c r="B29" s="39"/>
      <c r="C29" s="107"/>
      <c r="D29" s="107"/>
      <c r="E29" s="107"/>
    </row>
    <row r="30" spans="1:5" ht="15.75">
      <c r="A30" s="101" t="s">
        <v>277</v>
      </c>
      <c r="B30" s="39" t="s">
        <v>1050</v>
      </c>
      <c r="C30" s="107">
        <f>50170+98505</f>
        <v>148675</v>
      </c>
      <c r="D30" s="107">
        <f>49077+98505</f>
        <v>147582</v>
      </c>
      <c r="E30" s="107">
        <f>91626+47000</f>
        <v>138626</v>
      </c>
    </row>
    <row r="31" spans="1:5" ht="31.5">
      <c r="A31" s="101" t="s">
        <v>278</v>
      </c>
      <c r="B31" s="39"/>
      <c r="C31" s="107"/>
      <c r="D31" s="107"/>
      <c r="E31" s="107"/>
    </row>
    <row r="32" spans="1:5" ht="15.75">
      <c r="A32" s="101" t="s">
        <v>279</v>
      </c>
      <c r="B32" s="39" t="s">
        <v>542</v>
      </c>
      <c r="C32" s="107"/>
      <c r="D32" s="107"/>
      <c r="E32" s="107"/>
    </row>
    <row r="33" spans="1:5" ht="31.5">
      <c r="A33" s="101" t="s">
        <v>280</v>
      </c>
      <c r="B33" s="39"/>
      <c r="C33" s="107"/>
      <c r="D33" s="107"/>
      <c r="E33" s="107"/>
    </row>
    <row r="34" spans="1:5" ht="15.75">
      <c r="A34" s="101" t="s">
        <v>281</v>
      </c>
      <c r="B34" s="39" t="s">
        <v>536</v>
      </c>
      <c r="C34" s="107">
        <v>7085</v>
      </c>
      <c r="D34" s="107">
        <v>10178</v>
      </c>
      <c r="E34" s="107">
        <v>6166</v>
      </c>
    </row>
    <row r="35" spans="1:5" ht="15.75">
      <c r="A35" s="101" t="s">
        <v>282</v>
      </c>
      <c r="B35" s="39"/>
      <c r="C35" s="107"/>
      <c r="D35" s="107"/>
      <c r="E35" s="107"/>
    </row>
    <row r="36" spans="1:5" ht="15">
      <c r="A36" s="55" t="s">
        <v>241</v>
      </c>
      <c r="B36" s="39"/>
      <c r="C36" s="118">
        <f>SUM(C29:C35)</f>
        <v>155760</v>
      </c>
      <c r="D36" s="118">
        <f>SUM(D29:D35)</f>
        <v>157760</v>
      </c>
      <c r="E36" s="118">
        <f>SUM(E29:E35)</f>
        <v>144792</v>
      </c>
    </row>
    <row r="37" spans="1:2" ht="15">
      <c r="A37" s="99"/>
      <c r="B37" s="100"/>
    </row>
    <row r="38" spans="1:5" ht="37.5" customHeight="1">
      <c r="A38" s="344" t="s">
        <v>1051</v>
      </c>
      <c r="B38" s="345"/>
      <c r="C38" s="345"/>
      <c r="D38" s="345"/>
      <c r="E38" s="345"/>
    </row>
    <row r="39" spans="1:2" ht="15">
      <c r="A39" s="170"/>
      <c r="B39" s="100"/>
    </row>
    <row r="40" spans="1:2" ht="15">
      <c r="A40" s="99"/>
      <c r="B40" s="100"/>
    </row>
    <row r="41" spans="1:2" ht="15">
      <c r="A41" s="99"/>
      <c r="B41" s="100"/>
    </row>
    <row r="42" spans="1:2" ht="15">
      <c r="A42" s="99"/>
      <c r="B42" s="100"/>
    </row>
    <row r="43" spans="1:2" ht="15">
      <c r="A43" s="99"/>
      <c r="B43" s="100"/>
    </row>
    <row r="44" spans="1:2" ht="15">
      <c r="A44" s="99"/>
      <c r="B44" s="100"/>
    </row>
    <row r="45" spans="1:2" ht="15">
      <c r="A45" s="99"/>
      <c r="B45" s="100"/>
    </row>
  </sheetData>
  <sheetProtection/>
  <mergeCells count="3">
    <mergeCell ref="A2:H2"/>
    <mergeCell ref="A1:H1"/>
    <mergeCell ref="A38:E38"/>
  </mergeCells>
  <hyperlinks>
    <hyperlink ref="A18" r:id="rId1" display="http://njt.hu/cgi_bin/njt_doc.cgi?docid=142896.245143#foot4"/>
  </hyperlinks>
  <printOptions/>
  <pageMargins left="0.7086614173228347" right="0.7086614173228347" top="0.29" bottom="0.14" header="0.17" footer="0.11"/>
  <pageSetup fitToHeight="1" fitToWidth="1" horizontalDpi="300" verticalDpi="300" orientation="landscape" paperSize="9" scale="70" r:id="rId2"/>
  <headerFooter>
    <oddHeader>&amp;R18.sz.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32"/>
  <sheetViews>
    <sheetView zoomScale="70" zoomScaleNormal="70" zoomScalePageLayoutView="0" workbookViewId="0" topLeftCell="A1">
      <selection activeCell="B1" sqref="B1"/>
    </sheetView>
  </sheetViews>
  <sheetFormatPr defaultColWidth="9.140625" defaultRowHeight="15"/>
  <cols>
    <col min="1" max="1" width="85.57421875" style="0" customWidth="1"/>
  </cols>
  <sheetData>
    <row r="1" ht="18">
      <c r="A1" s="87" t="s">
        <v>766</v>
      </c>
    </row>
    <row r="2" ht="50.25" customHeight="1">
      <c r="A2" s="67" t="s">
        <v>71</v>
      </c>
    </row>
    <row r="4" spans="2:9" ht="15">
      <c r="B4" s="4"/>
      <c r="C4" s="4"/>
      <c r="D4" s="4"/>
      <c r="E4" s="4"/>
      <c r="F4" s="4"/>
      <c r="G4" s="4"/>
      <c r="H4" s="4"/>
      <c r="I4" s="4"/>
    </row>
    <row r="5" spans="1:9" ht="15">
      <c r="A5" s="42" t="s">
        <v>291</v>
      </c>
      <c r="B5" s="4"/>
      <c r="C5" s="4"/>
      <c r="D5" s="4"/>
      <c r="E5" s="4"/>
      <c r="F5" s="4"/>
      <c r="G5" s="4"/>
      <c r="H5" s="4"/>
      <c r="I5" s="4"/>
    </row>
    <row r="6" spans="1:9" ht="15">
      <c r="A6" s="42" t="s">
        <v>292</v>
      </c>
      <c r="B6" s="4"/>
      <c r="C6" s="4"/>
      <c r="D6" s="4"/>
      <c r="E6" s="4"/>
      <c r="F6" s="4"/>
      <c r="G6" s="4"/>
      <c r="H6" s="4"/>
      <c r="I6" s="4"/>
    </row>
    <row r="7" spans="1:9" ht="15">
      <c r="A7" s="42" t="s">
        <v>293</v>
      </c>
      <c r="B7" s="4"/>
      <c r="C7" s="4"/>
      <c r="D7" s="4"/>
      <c r="E7" s="4"/>
      <c r="F7" s="4"/>
      <c r="G7" s="4"/>
      <c r="H7" s="4"/>
      <c r="I7" s="4"/>
    </row>
    <row r="8" spans="1:9" ht="15">
      <c r="A8" s="42" t="s">
        <v>294</v>
      </c>
      <c r="B8" s="4"/>
      <c r="C8" s="4"/>
      <c r="D8" s="4"/>
      <c r="E8" s="4"/>
      <c r="F8" s="4"/>
      <c r="G8" s="4"/>
      <c r="H8" s="4"/>
      <c r="I8" s="4"/>
    </row>
    <row r="9" spans="1:9" ht="15">
      <c r="A9" s="42" t="s">
        <v>295</v>
      </c>
      <c r="B9" s="4"/>
      <c r="C9" s="4"/>
      <c r="D9" s="4"/>
      <c r="E9" s="4"/>
      <c r="F9" s="4"/>
      <c r="G9" s="4"/>
      <c r="H9" s="4"/>
      <c r="I9" s="4"/>
    </row>
    <row r="10" spans="1:9" ht="15">
      <c r="A10" s="42" t="s">
        <v>296</v>
      </c>
      <c r="B10" s="4"/>
      <c r="C10" s="4"/>
      <c r="D10" s="4"/>
      <c r="E10" s="4"/>
      <c r="F10" s="4"/>
      <c r="G10" s="4"/>
      <c r="H10" s="4"/>
      <c r="I10" s="4"/>
    </row>
    <row r="11" spans="1:9" ht="15">
      <c r="A11" s="42" t="s">
        <v>297</v>
      </c>
      <c r="B11" s="4"/>
      <c r="C11" s="4"/>
      <c r="D11" s="4"/>
      <c r="E11" s="4"/>
      <c r="F11" s="4"/>
      <c r="G11" s="4"/>
      <c r="H11" s="4"/>
      <c r="I11" s="4"/>
    </row>
    <row r="12" spans="1:9" ht="15">
      <c r="A12" s="42" t="s">
        <v>298</v>
      </c>
      <c r="B12" s="4"/>
      <c r="C12" s="4"/>
      <c r="D12" s="4"/>
      <c r="E12" s="4"/>
      <c r="F12" s="4"/>
      <c r="G12" s="4"/>
      <c r="H12" s="4"/>
      <c r="I12" s="4"/>
    </row>
    <row r="13" spans="1:9" ht="15">
      <c r="A13" s="43" t="s">
        <v>290</v>
      </c>
      <c r="B13" s="4"/>
      <c r="C13" s="4"/>
      <c r="D13" s="4"/>
      <c r="E13" s="4"/>
      <c r="F13" s="4"/>
      <c r="G13" s="4"/>
      <c r="H13" s="4"/>
      <c r="I13" s="4"/>
    </row>
    <row r="14" spans="1:9" ht="15">
      <c r="A14" s="43" t="s">
        <v>299</v>
      </c>
      <c r="B14" s="4"/>
      <c r="C14" s="4"/>
      <c r="D14" s="4"/>
      <c r="E14" s="4"/>
      <c r="F14" s="4"/>
      <c r="G14" s="4"/>
      <c r="H14" s="4"/>
      <c r="I14" s="4"/>
    </row>
    <row r="15" spans="1:9" ht="15">
      <c r="A15" s="69" t="s">
        <v>69</v>
      </c>
      <c r="B15" s="4"/>
      <c r="C15" s="4"/>
      <c r="D15" s="4"/>
      <c r="E15" s="4"/>
      <c r="F15" s="4"/>
      <c r="G15" s="4"/>
      <c r="H15" s="4"/>
      <c r="I15" s="4"/>
    </row>
    <row r="16" spans="1:9" ht="15">
      <c r="A16" s="42" t="s">
        <v>301</v>
      </c>
      <c r="B16" s="4"/>
      <c r="C16" s="4"/>
      <c r="D16" s="4"/>
      <c r="E16" s="4"/>
      <c r="F16" s="4"/>
      <c r="G16" s="4"/>
      <c r="H16" s="4"/>
      <c r="I16" s="4"/>
    </row>
    <row r="17" spans="1:9" ht="15">
      <c r="A17" s="42" t="s">
        <v>302</v>
      </c>
      <c r="B17" s="4"/>
      <c r="C17" s="4"/>
      <c r="D17" s="4"/>
      <c r="E17" s="4"/>
      <c r="F17" s="4"/>
      <c r="G17" s="4"/>
      <c r="H17" s="4"/>
      <c r="I17" s="4"/>
    </row>
    <row r="18" spans="1:9" ht="15">
      <c r="A18" s="42" t="s">
        <v>303</v>
      </c>
      <c r="B18" s="4"/>
      <c r="C18" s="4"/>
      <c r="D18" s="4"/>
      <c r="E18" s="4"/>
      <c r="F18" s="4"/>
      <c r="G18" s="4"/>
      <c r="H18" s="4"/>
      <c r="I18" s="4"/>
    </row>
    <row r="19" spans="1:9" ht="15">
      <c r="A19" s="42" t="s">
        <v>304</v>
      </c>
      <c r="B19" s="4"/>
      <c r="C19" s="4"/>
      <c r="D19" s="4"/>
      <c r="E19" s="4"/>
      <c r="F19" s="4"/>
      <c r="G19" s="4"/>
      <c r="H19" s="4"/>
      <c r="I19" s="4"/>
    </row>
    <row r="20" spans="1:9" ht="15">
      <c r="A20" s="42" t="s">
        <v>305</v>
      </c>
      <c r="B20" s="4"/>
      <c r="C20" s="4"/>
      <c r="D20" s="4"/>
      <c r="E20" s="4"/>
      <c r="F20" s="4"/>
      <c r="G20" s="4"/>
      <c r="H20" s="4"/>
      <c r="I20" s="4"/>
    </row>
    <row r="21" spans="1:9" ht="15">
      <c r="A21" s="42" t="s">
        <v>306</v>
      </c>
      <c r="B21" s="4"/>
      <c r="C21" s="4"/>
      <c r="D21" s="4"/>
      <c r="E21" s="4"/>
      <c r="F21" s="4"/>
      <c r="G21" s="4"/>
      <c r="H21" s="4"/>
      <c r="I21" s="4"/>
    </row>
    <row r="22" spans="1:9" ht="15">
      <c r="A22" s="42" t="s">
        <v>307</v>
      </c>
      <c r="B22" s="4"/>
      <c r="C22" s="4"/>
      <c r="D22" s="4"/>
      <c r="E22" s="4"/>
      <c r="F22" s="4"/>
      <c r="G22" s="4"/>
      <c r="H22" s="4"/>
      <c r="I22" s="4"/>
    </row>
    <row r="23" spans="1:9" ht="15">
      <c r="A23" s="43" t="s">
        <v>300</v>
      </c>
      <c r="B23" s="4"/>
      <c r="C23" s="4"/>
      <c r="D23" s="4"/>
      <c r="E23" s="4"/>
      <c r="F23" s="4"/>
      <c r="G23" s="4"/>
      <c r="H23" s="4"/>
      <c r="I23" s="4"/>
    </row>
    <row r="24" spans="1:9" ht="15">
      <c r="A24" s="43" t="s">
        <v>308</v>
      </c>
      <c r="B24" s="4"/>
      <c r="C24" s="4"/>
      <c r="D24" s="4"/>
      <c r="E24" s="4"/>
      <c r="F24" s="4"/>
      <c r="G24" s="4"/>
      <c r="H24" s="4"/>
      <c r="I24" s="4"/>
    </row>
    <row r="25" spans="1:9" ht="15">
      <c r="A25" s="69" t="s">
        <v>70</v>
      </c>
      <c r="B25" s="4"/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  <headerFooter>
    <oddHeader>&amp;R1.sz.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2"/>
  <sheetViews>
    <sheetView zoomScale="80" zoomScaleNormal="80" zoomScalePageLayoutView="0" workbookViewId="0" topLeftCell="B4">
      <selection activeCell="E22" sqref="E22"/>
    </sheetView>
  </sheetViews>
  <sheetFormatPr defaultColWidth="9.140625" defaultRowHeight="15"/>
  <cols>
    <col min="1" max="1" width="83.28125" style="0" customWidth="1"/>
    <col min="2" max="4" width="27.421875" style="103" customWidth="1"/>
    <col min="5" max="5" width="18.140625" style="149" customWidth="1"/>
    <col min="6" max="6" width="16.140625" style="103" customWidth="1"/>
    <col min="7" max="7" width="16.140625" style="0" customWidth="1"/>
  </cols>
  <sheetData>
    <row r="1" spans="1:4" ht="27" customHeight="1">
      <c r="A1" s="330" t="s">
        <v>766</v>
      </c>
      <c r="B1" s="338"/>
      <c r="C1" s="174"/>
      <c r="D1" s="174"/>
    </row>
    <row r="2" spans="1:9" ht="71.25" customHeight="1">
      <c r="A2" s="336" t="s">
        <v>242</v>
      </c>
      <c r="B2" s="336"/>
      <c r="C2" s="67"/>
      <c r="D2" s="67"/>
      <c r="E2" s="151"/>
      <c r="F2" s="197"/>
      <c r="G2" s="70"/>
      <c r="H2" s="70"/>
      <c r="I2" s="70"/>
    </row>
    <row r="3" spans="1:9" ht="24" customHeight="1">
      <c r="A3" s="67"/>
      <c r="B3" s="152"/>
      <c r="C3" s="152"/>
      <c r="D3" s="152"/>
      <c r="E3" s="151"/>
      <c r="F3" s="197"/>
      <c r="G3" s="70"/>
      <c r="H3" s="70"/>
      <c r="I3" s="70"/>
    </row>
    <row r="4" ht="22.5" customHeight="1">
      <c r="A4" s="4" t="s">
        <v>207</v>
      </c>
    </row>
    <row r="5" spans="1:7" ht="120">
      <c r="A5" s="44" t="s">
        <v>210</v>
      </c>
      <c r="B5" s="157" t="s">
        <v>749</v>
      </c>
      <c r="C5" s="157" t="s">
        <v>750</v>
      </c>
      <c r="D5" s="157" t="s">
        <v>751</v>
      </c>
      <c r="E5" s="178" t="s">
        <v>752</v>
      </c>
      <c r="F5" s="178" t="s">
        <v>753</v>
      </c>
      <c r="G5" s="178" t="s">
        <v>754</v>
      </c>
    </row>
    <row r="6" spans="1:7" ht="15">
      <c r="A6" s="42" t="s">
        <v>291</v>
      </c>
      <c r="B6" s="106"/>
      <c r="C6" s="106">
        <v>4778</v>
      </c>
      <c r="D6" s="106">
        <v>4778</v>
      </c>
      <c r="E6" s="128"/>
      <c r="F6" s="107"/>
      <c r="G6" s="107"/>
    </row>
    <row r="7" spans="1:7" ht="15">
      <c r="A7" s="71" t="s">
        <v>292</v>
      </c>
      <c r="B7" s="106"/>
      <c r="C7" s="106">
        <v>1118</v>
      </c>
      <c r="D7" s="106">
        <v>1118</v>
      </c>
      <c r="E7" s="128"/>
      <c r="F7" s="107"/>
      <c r="G7" s="107"/>
    </row>
    <row r="8" spans="1:7" ht="15">
      <c r="A8" s="42" t="s">
        <v>293</v>
      </c>
      <c r="B8" s="106"/>
      <c r="C8" s="106">
        <v>11854</v>
      </c>
      <c r="D8" s="106">
        <v>11854</v>
      </c>
      <c r="E8" s="128"/>
      <c r="F8" s="107"/>
      <c r="G8" s="107"/>
    </row>
    <row r="9" spans="1:7" ht="15">
      <c r="A9" s="42" t="s">
        <v>294</v>
      </c>
      <c r="B9" s="106"/>
      <c r="C9" s="106"/>
      <c r="D9" s="106"/>
      <c r="E9" s="128"/>
      <c r="F9" s="107"/>
      <c r="G9" s="107"/>
    </row>
    <row r="10" spans="1:7" ht="15">
      <c r="A10" s="42" t="s">
        <v>295</v>
      </c>
      <c r="B10" s="106"/>
      <c r="C10" s="106"/>
      <c r="D10" s="106"/>
      <c r="E10" s="128"/>
      <c r="F10" s="107"/>
      <c r="G10" s="107"/>
    </row>
    <row r="11" spans="1:7" ht="15">
      <c r="A11" s="42" t="s">
        <v>296</v>
      </c>
      <c r="B11" s="107">
        <v>108588</v>
      </c>
      <c r="C11" s="107">
        <v>83340</v>
      </c>
      <c r="D11" s="107">
        <v>83340</v>
      </c>
      <c r="E11" s="106">
        <v>171056</v>
      </c>
      <c r="F11" s="106">
        <v>159547</v>
      </c>
      <c r="G11" s="106">
        <f>126083+33463</f>
        <v>159546</v>
      </c>
    </row>
    <row r="12" spans="1:7" ht="15">
      <c r="A12" s="42" t="s">
        <v>297</v>
      </c>
      <c r="B12" s="106"/>
      <c r="C12" s="106"/>
      <c r="D12" s="106"/>
      <c r="E12" s="128"/>
      <c r="F12" s="107"/>
      <c r="G12" s="107"/>
    </row>
    <row r="13" spans="1:7" ht="15">
      <c r="A13" s="42" t="s">
        <v>298</v>
      </c>
      <c r="B13" s="106"/>
      <c r="C13" s="106"/>
      <c r="D13" s="106"/>
      <c r="E13" s="128"/>
      <c r="F13" s="107"/>
      <c r="G13" s="107"/>
    </row>
    <row r="14" spans="1:7" ht="15">
      <c r="A14" s="69" t="s">
        <v>218</v>
      </c>
      <c r="B14" s="153">
        <f>SUM(B6:B13)</f>
        <v>108588</v>
      </c>
      <c r="C14" s="153">
        <f>SUM(C6:C13)</f>
        <v>101090</v>
      </c>
      <c r="D14" s="153">
        <f>SUM(D6:D13)</f>
        <v>101090</v>
      </c>
      <c r="E14" s="156">
        <v>171056</v>
      </c>
      <c r="F14" s="198">
        <v>159547</v>
      </c>
      <c r="G14" s="198">
        <v>159546</v>
      </c>
    </row>
    <row r="15" spans="1:7" ht="30">
      <c r="A15" s="72" t="s">
        <v>211</v>
      </c>
      <c r="B15" s="106"/>
      <c r="C15" s="106"/>
      <c r="D15" s="106"/>
      <c r="E15" s="128"/>
      <c r="F15" s="107"/>
      <c r="G15" s="107"/>
    </row>
    <row r="16" spans="1:7" ht="30">
      <c r="A16" s="72" t="s">
        <v>212</v>
      </c>
      <c r="B16" s="106"/>
      <c r="C16" s="106"/>
      <c r="D16" s="106"/>
      <c r="E16" s="128"/>
      <c r="F16" s="107"/>
      <c r="G16" s="107"/>
    </row>
    <row r="17" spans="1:7" ht="15">
      <c r="A17" s="73" t="s">
        <v>213</v>
      </c>
      <c r="B17" s="106"/>
      <c r="C17" s="106"/>
      <c r="D17" s="106"/>
      <c r="E17" s="128"/>
      <c r="F17" s="107"/>
      <c r="G17" s="107"/>
    </row>
    <row r="18" spans="1:7" ht="15">
      <c r="A18" s="73" t="s">
        <v>214</v>
      </c>
      <c r="B18" s="106">
        <v>105308</v>
      </c>
      <c r="C18" s="106">
        <v>105308</v>
      </c>
      <c r="D18" s="106">
        <v>42948</v>
      </c>
      <c r="E18" s="128">
        <v>132746</v>
      </c>
      <c r="F18" s="107">
        <v>132746</v>
      </c>
      <c r="G18" s="107">
        <v>118213</v>
      </c>
    </row>
    <row r="19" spans="1:7" ht="15">
      <c r="A19" s="42" t="s">
        <v>216</v>
      </c>
      <c r="B19" s="106"/>
      <c r="C19" s="106"/>
      <c r="D19" s="106"/>
      <c r="E19" s="128"/>
      <c r="F19" s="107"/>
      <c r="G19" s="107"/>
    </row>
    <row r="20" spans="1:7" ht="15">
      <c r="A20" s="49" t="s">
        <v>215</v>
      </c>
      <c r="B20" s="106"/>
      <c r="C20" s="106"/>
      <c r="D20" s="106"/>
      <c r="E20" s="128"/>
      <c r="F20" s="107"/>
      <c r="G20" s="107"/>
    </row>
    <row r="21" spans="1:7" ht="31.5">
      <c r="A21" s="74" t="s">
        <v>217</v>
      </c>
      <c r="B21" s="154"/>
      <c r="C21" s="154"/>
      <c r="D21" s="154"/>
      <c r="E21" s="128"/>
      <c r="F21" s="107"/>
      <c r="G21" s="107"/>
    </row>
    <row r="22" spans="1:7" ht="15.75">
      <c r="A22" s="45" t="s">
        <v>115</v>
      </c>
      <c r="B22" s="155">
        <v>105308</v>
      </c>
      <c r="C22" s="155">
        <v>105308</v>
      </c>
      <c r="D22" s="155">
        <v>42948</v>
      </c>
      <c r="E22" s="156">
        <v>132746</v>
      </c>
      <c r="F22" s="198">
        <v>132746</v>
      </c>
      <c r="G22" s="198">
        <v>118213</v>
      </c>
    </row>
  </sheetData>
  <sheetProtection/>
  <mergeCells count="2">
    <mergeCell ref="A2:B2"/>
    <mergeCell ref="A1:B1"/>
  </mergeCells>
  <printOptions/>
  <pageMargins left="0.27" right="0.25" top="0.7480314960629921" bottom="0.7480314960629921" header="0.31496062992125984" footer="0.31496062992125984"/>
  <pageSetup fitToHeight="1" fitToWidth="1" horizontalDpi="300" verticalDpi="300" orientation="landscape" paperSize="9" scale="65" r:id="rId1"/>
  <headerFooter>
    <oddHeader>&amp;R19.sz.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330" t="s">
        <v>766</v>
      </c>
      <c r="B1" s="334"/>
      <c r="C1" s="334"/>
      <c r="D1" s="334"/>
    </row>
    <row r="2" spans="1:4" ht="48.75" customHeight="1">
      <c r="A2" s="336" t="s">
        <v>249</v>
      </c>
      <c r="B2" s="334"/>
      <c r="C2" s="334"/>
      <c r="D2" s="335"/>
    </row>
    <row r="5" ht="15">
      <c r="A5" t="s">
        <v>1052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  <headerFooter>
    <oddHeader>&amp;R20.sz.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34"/>
  <sheetViews>
    <sheetView zoomScale="80" zoomScaleNormal="80" zoomScalePageLayoutView="0" workbookViewId="0" topLeftCell="A1">
      <selection activeCell="A2" sqref="A2:E2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</cols>
  <sheetData>
    <row r="1" spans="1:5" ht="23.25" customHeight="1">
      <c r="A1" s="330" t="s">
        <v>766</v>
      </c>
      <c r="B1" s="334"/>
      <c r="C1" s="334"/>
      <c r="D1" s="334"/>
      <c r="E1" s="334"/>
    </row>
    <row r="2" spans="1:5" ht="25.5" customHeight="1">
      <c r="A2" s="346" t="s">
        <v>240</v>
      </c>
      <c r="B2" s="334"/>
      <c r="C2" s="334"/>
      <c r="D2" s="334"/>
      <c r="E2" s="334"/>
    </row>
    <row r="3" spans="1:5" ht="21.75" customHeight="1">
      <c r="A3" s="86"/>
      <c r="B3" s="68"/>
      <c r="C3" s="68"/>
      <c r="D3" s="68"/>
      <c r="E3" s="68"/>
    </row>
    <row r="4" ht="20.25" customHeight="1">
      <c r="A4" s="142" t="s">
        <v>706</v>
      </c>
    </row>
    <row r="5" spans="1:5" ht="30">
      <c r="A5" s="43" t="s">
        <v>200</v>
      </c>
      <c r="B5" s="3" t="s">
        <v>310</v>
      </c>
      <c r="C5" s="136" t="s">
        <v>755</v>
      </c>
      <c r="D5" s="136" t="s">
        <v>756</v>
      </c>
      <c r="E5" s="141" t="s">
        <v>757</v>
      </c>
    </row>
    <row r="6" spans="1:5" ht="26.25" customHeight="1">
      <c r="A6" s="85" t="s">
        <v>237</v>
      </c>
      <c r="B6" s="5" t="s">
        <v>466</v>
      </c>
      <c r="C6" s="107">
        <v>159471</v>
      </c>
      <c r="D6" s="107">
        <v>173493</v>
      </c>
      <c r="E6" s="107">
        <v>139398</v>
      </c>
    </row>
    <row r="7" spans="1:5" ht="26.25" customHeight="1">
      <c r="A7" s="85" t="s">
        <v>238</v>
      </c>
      <c r="B7" s="5" t="s">
        <v>466</v>
      </c>
      <c r="C7" s="107"/>
      <c r="D7" s="107"/>
      <c r="E7" s="107"/>
    </row>
    <row r="8" spans="1:5" ht="22.5" customHeight="1">
      <c r="A8" s="43" t="s">
        <v>241</v>
      </c>
      <c r="B8" s="117"/>
      <c r="C8" s="118">
        <f>SUM(C6:C7)</f>
        <v>159471</v>
      </c>
      <c r="D8" s="118">
        <f>SUM(D6:D7)</f>
        <v>173493</v>
      </c>
      <c r="E8" s="118">
        <f>SUM(E6:E7)</f>
        <v>139398</v>
      </c>
    </row>
    <row r="10" ht="15">
      <c r="A10" s="110" t="s">
        <v>709</v>
      </c>
    </row>
    <row r="11" spans="1:5" ht="30">
      <c r="A11" s="43" t="s">
        <v>200</v>
      </c>
      <c r="B11" s="3" t="s">
        <v>310</v>
      </c>
      <c r="C11" s="136" t="s">
        <v>755</v>
      </c>
      <c r="D11" s="136" t="s">
        <v>756</v>
      </c>
      <c r="E11" s="141" t="s">
        <v>757</v>
      </c>
    </row>
    <row r="12" spans="1:5" ht="15">
      <c r="A12" s="85" t="s">
        <v>713</v>
      </c>
      <c r="B12" s="5" t="s">
        <v>599</v>
      </c>
      <c r="C12" s="107">
        <v>52371</v>
      </c>
      <c r="D12" s="107">
        <v>49778</v>
      </c>
      <c r="E12" s="107">
        <v>40305</v>
      </c>
    </row>
    <row r="13" spans="1:5" ht="15">
      <c r="A13" s="85" t="s">
        <v>714</v>
      </c>
      <c r="B13" s="5" t="s">
        <v>599</v>
      </c>
      <c r="C13" s="107"/>
      <c r="D13" s="107"/>
      <c r="E13" s="107"/>
    </row>
    <row r="14" spans="1:5" ht="15">
      <c r="A14" s="43" t="s">
        <v>241</v>
      </c>
      <c r="B14" s="117"/>
      <c r="C14" s="118">
        <f>SUM(C12:C13)</f>
        <v>52371</v>
      </c>
      <c r="D14" s="118">
        <f>SUM(D12:D13)</f>
        <v>49778</v>
      </c>
      <c r="E14" s="118">
        <f>SUM(E12:E13)</f>
        <v>40305</v>
      </c>
    </row>
    <row r="15" spans="1:5" ht="15">
      <c r="A15" s="179"/>
      <c r="B15" s="181"/>
      <c r="C15" s="180"/>
      <c r="D15" s="180"/>
      <c r="E15" s="180"/>
    </row>
    <row r="16" ht="15">
      <c r="A16" s="110" t="s">
        <v>707</v>
      </c>
    </row>
    <row r="17" spans="1:5" ht="30">
      <c r="A17" s="43" t="s">
        <v>200</v>
      </c>
      <c r="B17" s="3" t="s">
        <v>310</v>
      </c>
      <c r="C17" s="136" t="s">
        <v>755</v>
      </c>
      <c r="D17" s="136" t="s">
        <v>756</v>
      </c>
      <c r="E17" s="141" t="s">
        <v>757</v>
      </c>
    </row>
    <row r="18" spans="1:5" ht="15">
      <c r="A18" s="85" t="s">
        <v>713</v>
      </c>
      <c r="B18" s="5" t="s">
        <v>599</v>
      </c>
      <c r="C18" s="107">
        <v>35558</v>
      </c>
      <c r="D18" s="107">
        <v>34492</v>
      </c>
      <c r="E18" s="27">
        <v>30771</v>
      </c>
    </row>
    <row r="19" spans="1:5" ht="15">
      <c r="A19" s="85" t="s">
        <v>714</v>
      </c>
      <c r="B19" s="5" t="s">
        <v>599</v>
      </c>
      <c r="C19" s="107"/>
      <c r="D19" s="107"/>
      <c r="E19" s="27"/>
    </row>
    <row r="20" spans="1:5" ht="15">
      <c r="A20" s="43" t="s">
        <v>241</v>
      </c>
      <c r="B20" s="117"/>
      <c r="C20" s="118">
        <f>SUM(C18:C19)</f>
        <v>35558</v>
      </c>
      <c r="D20" s="118">
        <f>SUM(D18:D19)</f>
        <v>34492</v>
      </c>
      <c r="E20" s="118">
        <f>SUM(E18:E19)</f>
        <v>30771</v>
      </c>
    </row>
    <row r="22" ht="15">
      <c r="A22" s="182" t="s">
        <v>708</v>
      </c>
    </row>
    <row r="23" spans="1:5" ht="30">
      <c r="A23" s="43" t="s">
        <v>200</v>
      </c>
      <c r="B23" s="3" t="s">
        <v>310</v>
      </c>
      <c r="C23" s="136" t="s">
        <v>755</v>
      </c>
      <c r="D23" s="136" t="s">
        <v>756</v>
      </c>
      <c r="E23" s="141" t="s">
        <v>757</v>
      </c>
    </row>
    <row r="24" spans="1:5" ht="15">
      <c r="A24" s="85" t="s">
        <v>713</v>
      </c>
      <c r="B24" s="5" t="s">
        <v>599</v>
      </c>
      <c r="C24" s="107">
        <v>71542</v>
      </c>
      <c r="D24" s="107">
        <v>72019</v>
      </c>
      <c r="E24" s="107">
        <v>58514</v>
      </c>
    </row>
    <row r="25" spans="1:5" ht="15">
      <c r="A25" s="85" t="s">
        <v>714</v>
      </c>
      <c r="B25" s="5" t="s">
        <v>599</v>
      </c>
      <c r="C25" s="107"/>
      <c r="D25" s="27"/>
      <c r="E25" s="27"/>
    </row>
    <row r="26" spans="1:5" ht="15">
      <c r="A26" s="43" t="s">
        <v>241</v>
      </c>
      <c r="B26" s="117"/>
      <c r="C26" s="118">
        <f>SUM(C24:C25)</f>
        <v>71542</v>
      </c>
      <c r="D26" s="118">
        <f>SUM(D24:D25)</f>
        <v>72019</v>
      </c>
      <c r="E26" s="118">
        <f>SUM(E24:E25)</f>
        <v>58514</v>
      </c>
    </row>
    <row r="28" ht="15">
      <c r="A28" s="182" t="s">
        <v>768</v>
      </c>
    </row>
    <row r="29" spans="1:5" ht="30">
      <c r="A29" s="43" t="s">
        <v>200</v>
      </c>
      <c r="B29" s="3" t="s">
        <v>310</v>
      </c>
      <c r="C29" s="136" t="s">
        <v>755</v>
      </c>
      <c r="D29" s="136" t="s">
        <v>756</v>
      </c>
      <c r="E29" s="141" t="s">
        <v>757</v>
      </c>
    </row>
    <row r="30" spans="1:5" ht="15">
      <c r="A30" s="85" t="s">
        <v>713</v>
      </c>
      <c r="B30" s="5" t="s">
        <v>599</v>
      </c>
      <c r="C30" s="107"/>
      <c r="D30" s="107">
        <v>17204</v>
      </c>
      <c r="E30" s="107">
        <v>9808</v>
      </c>
    </row>
    <row r="31" spans="1:5" ht="15">
      <c r="A31" s="85" t="s">
        <v>714</v>
      </c>
      <c r="B31" s="5" t="s">
        <v>599</v>
      </c>
      <c r="C31" s="107"/>
      <c r="D31" s="27"/>
      <c r="E31" s="27"/>
    </row>
    <row r="32" spans="1:5" ht="15">
      <c r="A32" s="43" t="s">
        <v>241</v>
      </c>
      <c r="B32" s="117"/>
      <c r="C32" s="118">
        <f>SUM(C30:C31)</f>
        <v>0</v>
      </c>
      <c r="D32" s="118">
        <f>SUM(D30:D31)</f>
        <v>17204</v>
      </c>
      <c r="E32" s="118">
        <f>SUM(E30:E31)</f>
        <v>9808</v>
      </c>
    </row>
    <row r="34" spans="3:5" ht="15">
      <c r="C34" s="215"/>
      <c r="D34" s="215"/>
      <c r="E34" s="215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  <headerFooter>
    <oddHeader>&amp;R21.sz.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39"/>
  <sheetViews>
    <sheetView zoomScale="80" zoomScaleNormal="80" zoomScalePageLayoutView="0" workbookViewId="0" topLeftCell="A1">
      <selection activeCell="D27" sqref="D27"/>
    </sheetView>
  </sheetViews>
  <sheetFormatPr defaultColWidth="9.140625" defaultRowHeight="15"/>
  <cols>
    <col min="1" max="1" width="100.00390625" style="0" customWidth="1"/>
    <col min="3" max="3" width="17.57421875" style="103" customWidth="1"/>
    <col min="4" max="4" width="14.57421875" style="103" customWidth="1"/>
    <col min="5" max="5" width="12.00390625" style="103" customWidth="1"/>
  </cols>
  <sheetData>
    <row r="1" spans="1:3" ht="28.5" customHeight="1">
      <c r="A1" s="330" t="s">
        <v>766</v>
      </c>
      <c r="B1" s="338"/>
      <c r="C1" s="338"/>
    </row>
    <row r="2" spans="1:3" ht="26.25" customHeight="1">
      <c r="A2" s="336" t="s">
        <v>259</v>
      </c>
      <c r="B2" s="336"/>
      <c r="C2" s="336"/>
    </row>
    <row r="3" spans="1:3" ht="18.75" customHeight="1">
      <c r="A3" s="86"/>
      <c r="B3" s="88"/>
      <c r="C3" s="158"/>
    </row>
    <row r="4" ht="23.25" customHeight="1">
      <c r="A4" s="4" t="s">
        <v>706</v>
      </c>
    </row>
    <row r="5" spans="1:5" ht="45">
      <c r="A5" s="43" t="s">
        <v>200</v>
      </c>
      <c r="B5" s="3" t="s">
        <v>310</v>
      </c>
      <c r="C5" s="183" t="s">
        <v>755</v>
      </c>
      <c r="D5" s="183" t="s">
        <v>756</v>
      </c>
      <c r="E5" s="184" t="s">
        <v>757</v>
      </c>
    </row>
    <row r="6" spans="1:5" ht="15">
      <c r="A6" s="12" t="s">
        <v>637</v>
      </c>
      <c r="B6" s="6" t="s">
        <v>389</v>
      </c>
      <c r="C6" s="27"/>
      <c r="D6" s="107">
        <v>0</v>
      </c>
      <c r="E6" s="107">
        <v>0</v>
      </c>
    </row>
    <row r="7" spans="1:5" ht="15">
      <c r="A7" s="12" t="s">
        <v>638</v>
      </c>
      <c r="B7" s="6" t="s">
        <v>389</v>
      </c>
      <c r="C7" s="107"/>
      <c r="D7" s="107"/>
      <c r="E7" s="107"/>
    </row>
    <row r="8" spans="1:5" ht="15">
      <c r="A8" s="12" t="s">
        <v>639</v>
      </c>
      <c r="B8" s="6" t="s">
        <v>389</v>
      </c>
      <c r="C8" s="107"/>
      <c r="D8" s="107"/>
      <c r="E8" s="107"/>
    </row>
    <row r="9" spans="1:5" ht="15">
      <c r="A9" s="12" t="s">
        <v>640</v>
      </c>
      <c r="B9" s="6" t="s">
        <v>389</v>
      </c>
      <c r="C9" s="107"/>
      <c r="D9" s="107"/>
      <c r="E9" s="107"/>
    </row>
    <row r="10" spans="1:5" ht="15">
      <c r="A10" s="13" t="s">
        <v>641</v>
      </c>
      <c r="B10" s="6" t="s">
        <v>389</v>
      </c>
      <c r="C10" s="107">
        <v>87</v>
      </c>
      <c r="D10" s="107">
        <v>87</v>
      </c>
      <c r="E10" s="107">
        <v>0</v>
      </c>
    </row>
    <row r="11" spans="1:5" ht="15">
      <c r="A11" s="13" t="s">
        <v>642</v>
      </c>
      <c r="B11" s="6" t="s">
        <v>389</v>
      </c>
      <c r="C11" s="107"/>
      <c r="D11" s="107"/>
      <c r="E11" s="107"/>
    </row>
    <row r="12" spans="1:5" ht="15">
      <c r="A12" s="15" t="s">
        <v>246</v>
      </c>
      <c r="B12" s="14" t="s">
        <v>389</v>
      </c>
      <c r="C12" s="118">
        <f>SUM(C6:C11)</f>
        <v>87</v>
      </c>
      <c r="D12" s="118">
        <v>87</v>
      </c>
      <c r="E12" s="118">
        <f>SUM(E6:E11)</f>
        <v>0</v>
      </c>
    </row>
    <row r="13" spans="1:5" ht="15">
      <c r="A13" s="12" t="s">
        <v>643</v>
      </c>
      <c r="B13" s="6" t="s">
        <v>390</v>
      </c>
      <c r="C13" s="107">
        <v>600</v>
      </c>
      <c r="D13" s="107">
        <v>810</v>
      </c>
      <c r="E13" s="107">
        <v>810</v>
      </c>
    </row>
    <row r="14" spans="1:5" ht="15">
      <c r="A14" s="16" t="s">
        <v>245</v>
      </c>
      <c r="B14" s="14" t="s">
        <v>390</v>
      </c>
      <c r="C14" s="118">
        <f>SUM(C13)</f>
        <v>600</v>
      </c>
      <c r="D14" s="118">
        <f>SUM(D13)</f>
        <v>810</v>
      </c>
      <c r="E14" s="118">
        <f>SUM(E13)</f>
        <v>810</v>
      </c>
    </row>
    <row r="15" spans="1:5" ht="15">
      <c r="A15" s="12" t="s">
        <v>644</v>
      </c>
      <c r="B15" s="6" t="s">
        <v>391</v>
      </c>
      <c r="C15" s="107"/>
      <c r="D15" s="107"/>
      <c r="E15" s="107"/>
    </row>
    <row r="16" spans="1:5" ht="15">
      <c r="A16" s="12" t="s">
        <v>645</v>
      </c>
      <c r="B16" s="6" t="s">
        <v>391</v>
      </c>
      <c r="C16" s="107"/>
      <c r="D16" s="107"/>
      <c r="E16" s="107"/>
    </row>
    <row r="17" spans="1:5" ht="15">
      <c r="A17" s="13" t="s">
        <v>646</v>
      </c>
      <c r="B17" s="6" t="s">
        <v>391</v>
      </c>
      <c r="C17" s="107">
        <v>500</v>
      </c>
      <c r="D17" s="107">
        <v>656</v>
      </c>
      <c r="E17" s="107">
        <v>656</v>
      </c>
    </row>
    <row r="18" spans="1:5" ht="15">
      <c r="A18" s="13" t="s">
        <v>647</v>
      </c>
      <c r="B18" s="6" t="s">
        <v>391</v>
      </c>
      <c r="C18" s="107"/>
      <c r="D18" s="107"/>
      <c r="E18" s="107"/>
    </row>
    <row r="19" spans="1:5" ht="15">
      <c r="A19" s="13" t="s">
        <v>648</v>
      </c>
      <c r="B19" s="6" t="s">
        <v>391</v>
      </c>
      <c r="C19" s="107"/>
      <c r="D19" s="107"/>
      <c r="E19" s="107"/>
    </row>
    <row r="20" spans="1:5" ht="30">
      <c r="A20" s="17" t="s">
        <v>649</v>
      </c>
      <c r="B20" s="6" t="s">
        <v>391</v>
      </c>
      <c r="C20" s="107"/>
      <c r="D20" s="107"/>
      <c r="E20" s="107"/>
    </row>
    <row r="21" spans="1:5" ht="15">
      <c r="A21" s="17" t="s">
        <v>715</v>
      </c>
      <c r="B21" s="6" t="s">
        <v>391</v>
      </c>
      <c r="C21" s="107"/>
      <c r="D21" s="107">
        <v>0</v>
      </c>
      <c r="E21" s="107">
        <v>0</v>
      </c>
    </row>
    <row r="22" spans="1:5" ht="15">
      <c r="A22" s="11" t="s">
        <v>244</v>
      </c>
      <c r="B22" s="14" t="s">
        <v>391</v>
      </c>
      <c r="C22" s="118">
        <f>SUM(C15:C20)</f>
        <v>500</v>
      </c>
      <c r="D22" s="118">
        <f>SUM(D15:D21)</f>
        <v>656</v>
      </c>
      <c r="E22" s="118">
        <f>SUM(E15:E21)</f>
        <v>656</v>
      </c>
    </row>
    <row r="23" spans="1:5" ht="15">
      <c r="A23" s="12" t="s">
        <v>650</v>
      </c>
      <c r="B23" s="6" t="s">
        <v>392</v>
      </c>
      <c r="C23" s="107"/>
      <c r="D23" s="107"/>
      <c r="E23" s="107"/>
    </row>
    <row r="24" spans="1:5" ht="15">
      <c r="A24" s="12" t="s">
        <v>651</v>
      </c>
      <c r="B24" s="6" t="s">
        <v>392</v>
      </c>
      <c r="C24" s="107">
        <v>730</v>
      </c>
      <c r="D24" s="107">
        <v>730</v>
      </c>
      <c r="E24" s="107">
        <v>675</v>
      </c>
    </row>
    <row r="25" spans="1:5" ht="15">
      <c r="A25" s="11" t="s">
        <v>243</v>
      </c>
      <c r="B25" s="8" t="s">
        <v>392</v>
      </c>
      <c r="C25" s="118">
        <f>SUM(C24)</f>
        <v>730</v>
      </c>
      <c r="D25" s="107">
        <f>SUM(D23:D24)</f>
        <v>730</v>
      </c>
      <c r="E25" s="107">
        <f>SUM(E23:E24)</f>
        <v>675</v>
      </c>
    </row>
    <row r="26" spans="1:5" ht="15">
      <c r="A26" s="12" t="s">
        <v>652</v>
      </c>
      <c r="B26" s="6" t="s">
        <v>393</v>
      </c>
      <c r="C26" s="107"/>
      <c r="D26" s="107"/>
      <c r="E26" s="107"/>
    </row>
    <row r="27" spans="1:5" ht="15">
      <c r="A27" s="12" t="s">
        <v>653</v>
      </c>
      <c r="B27" s="6" t="s">
        <v>393</v>
      </c>
      <c r="C27" s="107">
        <v>250</v>
      </c>
      <c r="D27" s="107">
        <v>100</v>
      </c>
      <c r="E27" s="107">
        <v>100</v>
      </c>
    </row>
    <row r="28" spans="1:5" ht="15">
      <c r="A28" s="13" t="s">
        <v>654</v>
      </c>
      <c r="B28" s="6" t="s">
        <v>393</v>
      </c>
      <c r="C28" s="107">
        <v>230</v>
      </c>
      <c r="D28" s="107">
        <v>792</v>
      </c>
      <c r="E28" s="107">
        <v>792</v>
      </c>
    </row>
    <row r="29" spans="1:5" ht="15">
      <c r="A29" s="13" t="s">
        <v>655</v>
      </c>
      <c r="B29" s="6" t="s">
        <v>393</v>
      </c>
      <c r="C29" s="107">
        <v>50</v>
      </c>
      <c r="D29" s="107"/>
      <c r="E29" s="107"/>
    </row>
    <row r="30" spans="1:5" ht="15">
      <c r="A30" s="13" t="s">
        <v>656</v>
      </c>
      <c r="B30" s="6" t="s">
        <v>393</v>
      </c>
      <c r="C30" s="107">
        <f>1000+1000+20+1000+1150+433+150+130+2000+1000</f>
        <v>7883</v>
      </c>
      <c r="D30" s="107">
        <v>3263</v>
      </c>
      <c r="E30" s="107">
        <v>3263</v>
      </c>
    </row>
    <row r="31" spans="1:5" ht="15">
      <c r="A31" s="13" t="s">
        <v>694</v>
      </c>
      <c r="B31" s="6" t="s">
        <v>393</v>
      </c>
      <c r="C31" s="107"/>
      <c r="D31" s="107"/>
      <c r="E31" s="107"/>
    </row>
    <row r="32" spans="1:5" ht="15">
      <c r="A32" s="13" t="s">
        <v>695</v>
      </c>
      <c r="B32" s="6" t="s">
        <v>393</v>
      </c>
      <c r="C32" s="107"/>
      <c r="D32" s="107"/>
      <c r="E32" s="107"/>
    </row>
    <row r="33" spans="1:5" ht="15">
      <c r="A33" s="13" t="s">
        <v>696</v>
      </c>
      <c r="B33" s="6" t="s">
        <v>393</v>
      </c>
      <c r="C33" s="107">
        <v>250</v>
      </c>
      <c r="D33" s="107">
        <v>100</v>
      </c>
      <c r="E33" s="107">
        <v>100</v>
      </c>
    </row>
    <row r="34" spans="1:5" ht="15">
      <c r="A34" s="13" t="s">
        <v>697</v>
      </c>
      <c r="B34" s="6" t="s">
        <v>393</v>
      </c>
      <c r="C34" s="107">
        <v>150</v>
      </c>
      <c r="D34" s="107">
        <v>74</v>
      </c>
      <c r="E34" s="107">
        <v>74</v>
      </c>
    </row>
    <row r="35" spans="1:5" ht="15">
      <c r="A35" s="13" t="s">
        <v>698</v>
      </c>
      <c r="B35" s="6" t="s">
        <v>393</v>
      </c>
      <c r="C35" s="107"/>
      <c r="D35" s="107">
        <v>0</v>
      </c>
      <c r="E35" s="107"/>
    </row>
    <row r="36" spans="1:5" ht="30">
      <c r="A36" s="13" t="s">
        <v>699</v>
      </c>
      <c r="B36" s="6" t="s">
        <v>393</v>
      </c>
      <c r="C36" s="107"/>
      <c r="D36" s="107"/>
      <c r="E36" s="107"/>
    </row>
    <row r="37" spans="1:5" ht="30">
      <c r="A37" s="13" t="s">
        <v>700</v>
      </c>
      <c r="B37" s="6" t="s">
        <v>393</v>
      </c>
      <c r="C37" s="107"/>
      <c r="D37" s="107"/>
      <c r="E37" s="107"/>
    </row>
    <row r="38" spans="1:5" ht="15">
      <c r="A38" s="11" t="s">
        <v>701</v>
      </c>
      <c r="B38" s="14" t="s">
        <v>393</v>
      </c>
      <c r="C38" s="118">
        <f>SUM(C26:C37)</f>
        <v>8813</v>
      </c>
      <c r="D38" s="118">
        <f>SUM(D26:D37)</f>
        <v>4329</v>
      </c>
      <c r="E38" s="118">
        <f>SUM(E26:E37)</f>
        <v>4329</v>
      </c>
    </row>
    <row r="39" spans="1:5" ht="15.75">
      <c r="A39" s="18" t="s">
        <v>702</v>
      </c>
      <c r="B39" s="9" t="s">
        <v>394</v>
      </c>
      <c r="C39" s="118">
        <f>C12+C14+C22+C25+C38</f>
        <v>10730</v>
      </c>
      <c r="D39" s="118">
        <f>D38+D25+D22+D14+D12</f>
        <v>6612</v>
      </c>
      <c r="E39" s="118">
        <f>E38+E25+E22+E14+E12</f>
        <v>6470</v>
      </c>
    </row>
  </sheetData>
  <sheetProtection/>
  <mergeCells count="2">
    <mergeCell ref="A1:C1"/>
    <mergeCell ref="A2:C2"/>
  </mergeCells>
  <printOptions/>
  <pageMargins left="0.44" right="0.36" top="0.7480314960629921" bottom="0.7480314960629921" header="0.31496062992125984" footer="0.31496062992125984"/>
  <pageSetup fitToHeight="1" fitToWidth="1" horizontalDpi="300" verticalDpi="300" orientation="portrait" paperSize="9" scale="75" r:id="rId1"/>
  <headerFooter>
    <oddHeader>&amp;R22.sz.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115"/>
  <sheetViews>
    <sheetView zoomScale="90" zoomScaleNormal="90"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5" sqref="D45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103" customWidth="1"/>
    <col min="4" max="4" width="14.00390625" style="0" customWidth="1"/>
    <col min="5" max="5" width="15.00390625" style="0" customWidth="1"/>
  </cols>
  <sheetData>
    <row r="1" spans="1:3" ht="27" customHeight="1">
      <c r="A1" s="330" t="s">
        <v>766</v>
      </c>
      <c r="B1" s="334"/>
      <c r="C1" s="334"/>
    </row>
    <row r="2" spans="1:3" ht="27" customHeight="1">
      <c r="A2" s="336" t="s">
        <v>250</v>
      </c>
      <c r="B2" s="334"/>
      <c r="C2" s="334"/>
    </row>
    <row r="3" spans="1:3" ht="19.5" customHeight="1">
      <c r="A3" s="67"/>
      <c r="B3" s="68"/>
      <c r="C3" s="159"/>
    </row>
    <row r="4" ht="15">
      <c r="A4" s="4" t="s">
        <v>706</v>
      </c>
    </row>
    <row r="5" spans="1:5" ht="45">
      <c r="A5" s="43" t="s">
        <v>200</v>
      </c>
      <c r="B5" s="3" t="s">
        <v>310</v>
      </c>
      <c r="C5" s="184" t="s">
        <v>755</v>
      </c>
      <c r="D5" s="184" t="s">
        <v>756</v>
      </c>
      <c r="E5" s="184" t="s">
        <v>757</v>
      </c>
    </row>
    <row r="6" spans="1:5" ht="15">
      <c r="A6" s="13" t="s">
        <v>147</v>
      </c>
      <c r="B6" s="6" t="s">
        <v>400</v>
      </c>
      <c r="C6" s="27"/>
      <c r="D6" s="27"/>
      <c r="E6" s="27"/>
    </row>
    <row r="7" spans="1:5" ht="15">
      <c r="A7" s="13" t="s">
        <v>148</v>
      </c>
      <c r="B7" s="6" t="s">
        <v>400</v>
      </c>
      <c r="C7" s="27"/>
      <c r="D7" s="27"/>
      <c r="E7" s="27"/>
    </row>
    <row r="8" spans="1:5" ht="15">
      <c r="A8" s="13" t="s">
        <v>149</v>
      </c>
      <c r="B8" s="6" t="s">
        <v>400</v>
      </c>
      <c r="C8" s="27"/>
      <c r="D8" s="27"/>
      <c r="E8" s="27"/>
    </row>
    <row r="9" spans="1:5" ht="15">
      <c r="A9" s="13" t="s">
        <v>150</v>
      </c>
      <c r="B9" s="6" t="s">
        <v>400</v>
      </c>
      <c r="C9" s="27"/>
      <c r="D9" s="27"/>
      <c r="E9" s="27"/>
    </row>
    <row r="10" spans="1:5" ht="15">
      <c r="A10" s="13" t="s">
        <v>151</v>
      </c>
      <c r="B10" s="6" t="s">
        <v>400</v>
      </c>
      <c r="C10" s="27"/>
      <c r="D10" s="27"/>
      <c r="E10" s="27"/>
    </row>
    <row r="11" spans="1:5" ht="15">
      <c r="A11" s="13" t="s">
        <v>152</v>
      </c>
      <c r="B11" s="6" t="s">
        <v>400</v>
      </c>
      <c r="C11" s="27"/>
      <c r="D11" s="27"/>
      <c r="E11" s="27"/>
    </row>
    <row r="12" spans="1:5" ht="15">
      <c r="A12" s="13" t="s">
        <v>153</v>
      </c>
      <c r="B12" s="6" t="s">
        <v>400</v>
      </c>
      <c r="C12" s="27"/>
      <c r="D12" s="27"/>
      <c r="E12" s="27"/>
    </row>
    <row r="13" spans="1:5" ht="15">
      <c r="A13" s="13" t="s">
        <v>154</v>
      </c>
      <c r="B13" s="6" t="s">
        <v>400</v>
      </c>
      <c r="C13" s="27"/>
      <c r="D13" s="27"/>
      <c r="E13" s="27"/>
    </row>
    <row r="14" spans="1:5" ht="15">
      <c r="A14" s="13" t="s">
        <v>155</v>
      </c>
      <c r="B14" s="6" t="s">
        <v>400</v>
      </c>
      <c r="C14" s="27"/>
      <c r="D14" s="27"/>
      <c r="E14" s="27"/>
    </row>
    <row r="15" spans="1:5" ht="15">
      <c r="A15" s="13" t="s">
        <v>156</v>
      </c>
      <c r="B15" s="6" t="s">
        <v>400</v>
      </c>
      <c r="C15" s="27"/>
      <c r="D15" s="27"/>
      <c r="E15" s="27"/>
    </row>
    <row r="16" spans="1:5" ht="25.5">
      <c r="A16" s="11" t="s">
        <v>705</v>
      </c>
      <c r="B16" s="8" t="s">
        <v>400</v>
      </c>
      <c r="C16" s="27"/>
      <c r="D16" s="27"/>
      <c r="E16" s="27"/>
    </row>
    <row r="17" spans="1:5" ht="15">
      <c r="A17" s="13" t="s">
        <v>147</v>
      </c>
      <c r="B17" s="6" t="s">
        <v>401</v>
      </c>
      <c r="C17" s="27"/>
      <c r="D17" s="27"/>
      <c r="E17" s="27"/>
    </row>
    <row r="18" spans="1:5" ht="15">
      <c r="A18" s="13" t="s">
        <v>148</v>
      </c>
      <c r="B18" s="6" t="s">
        <v>401</v>
      </c>
      <c r="C18" s="27"/>
      <c r="D18" s="27"/>
      <c r="E18" s="27"/>
    </row>
    <row r="19" spans="1:5" ht="15">
      <c r="A19" s="13" t="s">
        <v>149</v>
      </c>
      <c r="B19" s="6" t="s">
        <v>401</v>
      </c>
      <c r="C19" s="27"/>
      <c r="D19" s="27"/>
      <c r="E19" s="27"/>
    </row>
    <row r="20" spans="1:5" ht="15">
      <c r="A20" s="13" t="s">
        <v>150</v>
      </c>
      <c r="B20" s="6" t="s">
        <v>401</v>
      </c>
      <c r="C20" s="27"/>
      <c r="D20" s="27"/>
      <c r="E20" s="27"/>
    </row>
    <row r="21" spans="1:5" ht="15">
      <c r="A21" s="13" t="s">
        <v>151</v>
      </c>
      <c r="B21" s="6" t="s">
        <v>401</v>
      </c>
      <c r="C21" s="27"/>
      <c r="D21" s="27"/>
      <c r="E21" s="27"/>
    </row>
    <row r="22" spans="1:5" ht="15">
      <c r="A22" s="13" t="s">
        <v>152</v>
      </c>
      <c r="B22" s="6" t="s">
        <v>401</v>
      </c>
      <c r="C22" s="27"/>
      <c r="D22" s="27"/>
      <c r="E22" s="27"/>
    </row>
    <row r="23" spans="1:5" ht="15">
      <c r="A23" s="13" t="s">
        <v>153</v>
      </c>
      <c r="B23" s="6" t="s">
        <v>401</v>
      </c>
      <c r="C23" s="27"/>
      <c r="D23" s="27"/>
      <c r="E23" s="27"/>
    </row>
    <row r="24" spans="1:5" ht="15">
      <c r="A24" s="13" t="s">
        <v>154</v>
      </c>
      <c r="B24" s="6" t="s">
        <v>401</v>
      </c>
      <c r="C24" s="27"/>
      <c r="D24" s="27"/>
      <c r="E24" s="27"/>
    </row>
    <row r="25" spans="1:5" ht="15">
      <c r="A25" s="13" t="s">
        <v>155</v>
      </c>
      <c r="B25" s="6" t="s">
        <v>401</v>
      </c>
      <c r="C25" s="27"/>
      <c r="D25" s="27"/>
      <c r="E25" s="27"/>
    </row>
    <row r="26" spans="1:5" ht="15">
      <c r="A26" s="13" t="s">
        <v>156</v>
      </c>
      <c r="B26" s="6" t="s">
        <v>401</v>
      </c>
      <c r="C26" s="27"/>
      <c r="D26" s="27"/>
      <c r="E26" s="27"/>
    </row>
    <row r="27" spans="1:5" ht="25.5">
      <c r="A27" s="11" t="s">
        <v>1058</v>
      </c>
      <c r="B27" s="8" t="s">
        <v>401</v>
      </c>
      <c r="C27" s="27"/>
      <c r="D27" s="27"/>
      <c r="E27" s="27"/>
    </row>
    <row r="28" spans="1:5" ht="15">
      <c r="A28" s="13" t="s">
        <v>147</v>
      </c>
      <c r="B28" s="6" t="s">
        <v>402</v>
      </c>
      <c r="C28" s="27"/>
      <c r="D28" s="27"/>
      <c r="E28" s="27"/>
    </row>
    <row r="29" spans="1:5" ht="15">
      <c r="A29" s="13" t="s">
        <v>148</v>
      </c>
      <c r="B29" s="6" t="s">
        <v>402</v>
      </c>
      <c r="C29" s="27"/>
      <c r="D29" s="27"/>
      <c r="E29" s="27"/>
    </row>
    <row r="30" spans="1:5" ht="15">
      <c r="A30" s="13" t="s">
        <v>149</v>
      </c>
      <c r="B30" s="6" t="s">
        <v>402</v>
      </c>
      <c r="C30" s="27"/>
      <c r="D30" s="27"/>
      <c r="E30" s="27"/>
    </row>
    <row r="31" spans="1:5" ht="15">
      <c r="A31" s="13" t="s">
        <v>150</v>
      </c>
      <c r="B31" s="6" t="s">
        <v>402</v>
      </c>
      <c r="C31" s="27"/>
      <c r="D31" s="27"/>
      <c r="E31" s="27"/>
    </row>
    <row r="32" spans="1:5" ht="15">
      <c r="A32" s="13" t="s">
        <v>151</v>
      </c>
      <c r="B32" s="6" t="s">
        <v>402</v>
      </c>
      <c r="C32" s="27"/>
      <c r="D32" s="27"/>
      <c r="E32" s="27"/>
    </row>
    <row r="33" spans="1:5" ht="15">
      <c r="A33" s="13" t="s">
        <v>152</v>
      </c>
      <c r="B33" s="6" t="s">
        <v>402</v>
      </c>
      <c r="C33" s="27"/>
      <c r="D33" s="27"/>
      <c r="E33" s="27"/>
    </row>
    <row r="34" spans="1:5" ht="15">
      <c r="A34" s="13" t="s">
        <v>153</v>
      </c>
      <c r="B34" s="6" t="s">
        <v>402</v>
      </c>
      <c r="C34" s="27"/>
      <c r="D34" s="107">
        <v>7799</v>
      </c>
      <c r="E34" s="107">
        <v>7799</v>
      </c>
    </row>
    <row r="35" spans="1:5" ht="15">
      <c r="A35" s="13" t="s">
        <v>154</v>
      </c>
      <c r="B35" s="6" t="s">
        <v>402</v>
      </c>
      <c r="C35" s="27"/>
      <c r="D35" s="107">
        <v>769</v>
      </c>
      <c r="E35" s="107">
        <v>769</v>
      </c>
    </row>
    <row r="36" spans="1:5" ht="15">
      <c r="A36" s="13" t="s">
        <v>155</v>
      </c>
      <c r="B36" s="6" t="s">
        <v>402</v>
      </c>
      <c r="C36" s="27"/>
      <c r="D36" s="107"/>
      <c r="E36" s="107"/>
    </row>
    <row r="37" spans="1:5" ht="15">
      <c r="A37" s="13" t="s">
        <v>156</v>
      </c>
      <c r="B37" s="6" t="s">
        <v>402</v>
      </c>
      <c r="C37" s="27"/>
      <c r="D37" s="27"/>
      <c r="E37" s="27"/>
    </row>
    <row r="38" spans="1:5" ht="15">
      <c r="A38" s="11" t="s">
        <v>1059</v>
      </c>
      <c r="B38" s="8" t="s">
        <v>402</v>
      </c>
      <c r="C38" s="27"/>
      <c r="D38" s="118">
        <f>SUM(D29:D37)</f>
        <v>8568</v>
      </c>
      <c r="E38" s="118">
        <f>SUM(E29:E37)</f>
        <v>8568</v>
      </c>
    </row>
    <row r="39" spans="1:5" ht="15">
      <c r="A39" s="13" t="s">
        <v>157</v>
      </c>
      <c r="B39" s="5" t="s">
        <v>404</v>
      </c>
      <c r="C39" s="27"/>
      <c r="D39" s="27">
        <v>300</v>
      </c>
      <c r="E39" s="27">
        <v>300</v>
      </c>
    </row>
    <row r="40" spans="1:5" ht="15">
      <c r="A40" s="13" t="s">
        <v>158</v>
      </c>
      <c r="B40" s="5" t="s">
        <v>404</v>
      </c>
      <c r="C40" s="27"/>
      <c r="D40" s="27">
        <v>5356</v>
      </c>
      <c r="E40" s="27">
        <v>5356</v>
      </c>
    </row>
    <row r="41" spans="1:5" ht="15">
      <c r="A41" s="13" t="s">
        <v>159</v>
      </c>
      <c r="B41" s="5" t="s">
        <v>404</v>
      </c>
      <c r="C41" s="27">
        <v>1100</v>
      </c>
      <c r="D41" s="27">
        <v>2638</v>
      </c>
      <c r="E41" s="27">
        <f>2138+500</f>
        <v>2638</v>
      </c>
    </row>
    <row r="42" spans="1:5" ht="15">
      <c r="A42" s="5" t="s">
        <v>160</v>
      </c>
      <c r="B42" s="5" t="s">
        <v>404</v>
      </c>
      <c r="C42" s="27"/>
      <c r="D42" s="27"/>
      <c r="E42" s="27"/>
    </row>
    <row r="43" spans="1:5" ht="15">
      <c r="A43" s="5" t="s">
        <v>161</v>
      </c>
      <c r="B43" s="5" t="s">
        <v>404</v>
      </c>
      <c r="C43" s="27"/>
      <c r="D43" s="27">
        <v>2953</v>
      </c>
      <c r="E43" s="27">
        <v>2953</v>
      </c>
    </row>
    <row r="44" spans="1:5" ht="15">
      <c r="A44" s="5" t="s">
        <v>162</v>
      </c>
      <c r="B44" s="5" t="s">
        <v>404</v>
      </c>
      <c r="C44" s="27"/>
      <c r="D44" s="27">
        <v>604</v>
      </c>
      <c r="E44" s="27">
        <v>604</v>
      </c>
    </row>
    <row r="45" spans="1:5" ht="15">
      <c r="A45" s="13" t="s">
        <v>163</v>
      </c>
      <c r="B45" s="5" t="s">
        <v>404</v>
      </c>
      <c r="C45" s="27"/>
      <c r="D45" s="27">
        <v>16379</v>
      </c>
      <c r="E45" s="27">
        <v>16379</v>
      </c>
    </row>
    <row r="46" spans="1:5" ht="15">
      <c r="A46" s="13" t="s">
        <v>164</v>
      </c>
      <c r="B46" s="5" t="s">
        <v>404</v>
      </c>
      <c r="C46" s="27"/>
      <c r="D46" s="27"/>
      <c r="E46" s="27"/>
    </row>
    <row r="47" spans="1:5" ht="15">
      <c r="A47" s="13" t="s">
        <v>165</v>
      </c>
      <c r="B47" s="5" t="s">
        <v>404</v>
      </c>
      <c r="C47" s="27"/>
      <c r="D47" s="27"/>
      <c r="E47" s="27"/>
    </row>
    <row r="48" spans="1:5" ht="15">
      <c r="A48" s="13" t="s">
        <v>166</v>
      </c>
      <c r="B48" s="5" t="s">
        <v>404</v>
      </c>
      <c r="C48" s="27"/>
      <c r="D48" s="27"/>
      <c r="E48" s="27"/>
    </row>
    <row r="49" spans="1:5" ht="25.5">
      <c r="A49" s="11" t="s">
        <v>1060</v>
      </c>
      <c r="B49" s="8" t="s">
        <v>404</v>
      </c>
      <c r="C49" s="216">
        <f>SUM(C41:C48)</f>
        <v>1100</v>
      </c>
      <c r="D49" s="118">
        <f>SUM(D39:D48)</f>
        <v>28230</v>
      </c>
      <c r="E49" s="118">
        <f>SUM(E39:E48)</f>
        <v>28230</v>
      </c>
    </row>
    <row r="50" spans="1:5" ht="15">
      <c r="A50" s="13" t="s">
        <v>157</v>
      </c>
      <c r="B50" s="5" t="s">
        <v>409</v>
      </c>
      <c r="C50" s="27"/>
      <c r="D50" s="27"/>
      <c r="E50" s="27"/>
    </row>
    <row r="51" spans="1:5" ht="15">
      <c r="A51" s="13" t="s">
        <v>158</v>
      </c>
      <c r="B51" s="5" t="s">
        <v>409</v>
      </c>
      <c r="C51" s="27">
        <f>2200+400+614+2400</f>
        <v>5614</v>
      </c>
      <c r="D51" s="27"/>
      <c r="E51" s="27"/>
    </row>
    <row r="52" spans="1:5" ht="15">
      <c r="A52" s="13" t="s">
        <v>159</v>
      </c>
      <c r="B52" s="5" t="s">
        <v>409</v>
      </c>
      <c r="C52" s="27">
        <v>150</v>
      </c>
      <c r="D52" s="27">
        <v>321</v>
      </c>
      <c r="E52" s="27"/>
    </row>
    <row r="53" spans="1:5" ht="15">
      <c r="A53" s="5" t="s">
        <v>160</v>
      </c>
      <c r="B53" s="5" t="s">
        <v>409</v>
      </c>
      <c r="C53" s="27"/>
      <c r="D53" s="27"/>
      <c r="E53" s="27"/>
    </row>
    <row r="54" spans="1:5" ht="15">
      <c r="A54" s="5" t="s">
        <v>161</v>
      </c>
      <c r="B54" s="5" t="s">
        <v>409</v>
      </c>
      <c r="C54" s="27"/>
      <c r="D54" s="27"/>
      <c r="E54" s="27"/>
    </row>
    <row r="55" spans="1:5" ht="15">
      <c r="A55" s="5" t="s">
        <v>162</v>
      </c>
      <c r="B55" s="5" t="s">
        <v>409</v>
      </c>
      <c r="C55" s="27"/>
      <c r="D55" s="27"/>
      <c r="E55" s="27"/>
    </row>
    <row r="56" spans="1:5" ht="15">
      <c r="A56" s="13" t="s">
        <v>163</v>
      </c>
      <c r="B56" s="5" t="s">
        <v>409</v>
      </c>
      <c r="C56" s="27">
        <v>683</v>
      </c>
      <c r="D56" s="27"/>
      <c r="E56" s="27"/>
    </row>
    <row r="57" spans="1:5" ht="15">
      <c r="A57" s="13" t="s">
        <v>167</v>
      </c>
      <c r="B57" s="5" t="s">
        <v>409</v>
      </c>
      <c r="C57" s="27"/>
      <c r="D57" s="27"/>
      <c r="E57" s="27"/>
    </row>
    <row r="58" spans="1:5" ht="15">
      <c r="A58" s="13" t="s">
        <v>165</v>
      </c>
      <c r="B58" s="5" t="s">
        <v>409</v>
      </c>
      <c r="C58" s="27"/>
      <c r="D58" s="27"/>
      <c r="E58" s="27"/>
    </row>
    <row r="59" spans="1:5" ht="15">
      <c r="A59" s="13" t="s">
        <v>166</v>
      </c>
      <c r="B59" s="5" t="s">
        <v>409</v>
      </c>
      <c r="C59" s="27"/>
      <c r="D59" s="27"/>
      <c r="E59" s="27"/>
    </row>
    <row r="60" spans="1:5" ht="15">
      <c r="A60" s="15" t="s">
        <v>1061</v>
      </c>
      <c r="B60" s="8" t="s">
        <v>409</v>
      </c>
      <c r="C60" s="216">
        <f>SUM(C50:C59)</f>
        <v>6447</v>
      </c>
      <c r="D60" s="107">
        <f>SUM(D50:D59)</f>
        <v>321</v>
      </c>
      <c r="E60" s="107">
        <f>SUM(E50:E59)</f>
        <v>0</v>
      </c>
    </row>
    <row r="61" spans="1:5" ht="15">
      <c r="A61" s="13" t="s">
        <v>147</v>
      </c>
      <c r="B61" s="6" t="s">
        <v>437</v>
      </c>
      <c r="C61" s="27"/>
      <c r="D61" s="27"/>
      <c r="E61" s="27"/>
    </row>
    <row r="62" spans="1:5" ht="15">
      <c r="A62" s="13" t="s">
        <v>148</v>
      </c>
      <c r="B62" s="6" t="s">
        <v>437</v>
      </c>
      <c r="C62" s="27"/>
      <c r="D62" s="27"/>
      <c r="E62" s="27"/>
    </row>
    <row r="63" spans="1:5" ht="15">
      <c r="A63" s="13" t="s">
        <v>149</v>
      </c>
      <c r="B63" s="6" t="s">
        <v>437</v>
      </c>
      <c r="C63" s="27"/>
      <c r="D63" s="27"/>
      <c r="E63" s="27"/>
    </row>
    <row r="64" spans="1:5" ht="15">
      <c r="A64" s="13" t="s">
        <v>150</v>
      </c>
      <c r="B64" s="6" t="s">
        <v>437</v>
      </c>
      <c r="C64" s="27"/>
      <c r="D64" s="27"/>
      <c r="E64" s="27"/>
    </row>
    <row r="65" spans="1:5" ht="15">
      <c r="A65" s="13" t="s">
        <v>151</v>
      </c>
      <c r="B65" s="6" t="s">
        <v>437</v>
      </c>
      <c r="C65" s="27"/>
      <c r="D65" s="27"/>
      <c r="E65" s="27"/>
    </row>
    <row r="66" spans="1:5" ht="15">
      <c r="A66" s="13" t="s">
        <v>152</v>
      </c>
      <c r="B66" s="6" t="s">
        <v>437</v>
      </c>
      <c r="C66" s="27"/>
      <c r="D66" s="27"/>
      <c r="E66" s="27"/>
    </row>
    <row r="67" spans="1:5" ht="15">
      <c r="A67" s="13" t="s">
        <v>153</v>
      </c>
      <c r="B67" s="6" t="s">
        <v>437</v>
      </c>
      <c r="C67" s="27"/>
      <c r="D67" s="27"/>
      <c r="E67" s="27"/>
    </row>
    <row r="68" spans="1:5" ht="15">
      <c r="A68" s="13" t="s">
        <v>154</v>
      </c>
      <c r="B68" s="6" t="s">
        <v>437</v>
      </c>
      <c r="C68" s="27"/>
      <c r="D68" s="27"/>
      <c r="E68" s="27"/>
    </row>
    <row r="69" spans="1:5" ht="15">
      <c r="A69" s="13" t="s">
        <v>155</v>
      </c>
      <c r="B69" s="6" t="s">
        <v>437</v>
      </c>
      <c r="C69" s="27"/>
      <c r="D69" s="27"/>
      <c r="E69" s="27"/>
    </row>
    <row r="70" spans="1:5" ht="15">
      <c r="A70" s="13" t="s">
        <v>156</v>
      </c>
      <c r="B70" s="6" t="s">
        <v>437</v>
      </c>
      <c r="C70" s="27"/>
      <c r="D70" s="27"/>
      <c r="E70" s="27"/>
    </row>
    <row r="71" spans="1:5" ht="25.5">
      <c r="A71" s="11" t="s">
        <v>1070</v>
      </c>
      <c r="B71" s="8" t="s">
        <v>437</v>
      </c>
      <c r="C71" s="27"/>
      <c r="D71" s="27"/>
      <c r="E71" s="27"/>
    </row>
    <row r="72" spans="1:5" ht="15">
      <c r="A72" s="13" t="s">
        <v>147</v>
      </c>
      <c r="B72" s="6" t="s">
        <v>438</v>
      </c>
      <c r="C72" s="27"/>
      <c r="D72" s="27"/>
      <c r="E72" s="27"/>
    </row>
    <row r="73" spans="1:5" ht="15">
      <c r="A73" s="13" t="s">
        <v>148</v>
      </c>
      <c r="B73" s="6" t="s">
        <v>438</v>
      </c>
      <c r="C73" s="27"/>
      <c r="D73" s="27"/>
      <c r="E73" s="27"/>
    </row>
    <row r="74" spans="1:5" ht="15">
      <c r="A74" s="13" t="s">
        <v>149</v>
      </c>
      <c r="B74" s="6" t="s">
        <v>438</v>
      </c>
      <c r="C74" s="27"/>
      <c r="D74" s="27"/>
      <c r="E74" s="27"/>
    </row>
    <row r="75" spans="1:5" ht="15">
      <c r="A75" s="13" t="s">
        <v>150</v>
      </c>
      <c r="B75" s="6" t="s">
        <v>438</v>
      </c>
      <c r="C75" s="27"/>
      <c r="D75" s="27"/>
      <c r="E75" s="27"/>
    </row>
    <row r="76" spans="1:5" ht="15">
      <c r="A76" s="13" t="s">
        <v>151</v>
      </c>
      <c r="B76" s="6" t="s">
        <v>438</v>
      </c>
      <c r="C76" s="27"/>
      <c r="D76" s="27"/>
      <c r="E76" s="27"/>
    </row>
    <row r="77" spans="1:5" ht="15">
      <c r="A77" s="13" t="s">
        <v>152</v>
      </c>
      <c r="B77" s="6" t="s">
        <v>438</v>
      </c>
      <c r="C77" s="27"/>
      <c r="D77" s="27"/>
      <c r="E77" s="27"/>
    </row>
    <row r="78" spans="1:5" ht="15">
      <c r="A78" s="13" t="s">
        <v>153</v>
      </c>
      <c r="B78" s="6" t="s">
        <v>438</v>
      </c>
      <c r="C78" s="27"/>
      <c r="D78" s="27"/>
      <c r="E78" s="27"/>
    </row>
    <row r="79" spans="1:5" ht="15">
      <c r="A79" s="13" t="s">
        <v>154</v>
      </c>
      <c r="B79" s="6" t="s">
        <v>438</v>
      </c>
      <c r="C79" s="27"/>
      <c r="D79" s="27"/>
      <c r="E79" s="27"/>
    </row>
    <row r="80" spans="1:5" ht="15">
      <c r="A80" s="13" t="s">
        <v>155</v>
      </c>
      <c r="B80" s="6" t="s">
        <v>438</v>
      </c>
      <c r="C80" s="27"/>
      <c r="D80" s="27"/>
      <c r="E80" s="27"/>
    </row>
    <row r="81" spans="1:5" ht="15">
      <c r="A81" s="13" t="s">
        <v>156</v>
      </c>
      <c r="B81" s="6" t="s">
        <v>438</v>
      </c>
      <c r="C81" s="27"/>
      <c r="D81" s="27"/>
      <c r="E81" s="27"/>
    </row>
    <row r="82" spans="1:5" ht="25.5">
      <c r="A82" s="11" t="s">
        <v>1069</v>
      </c>
      <c r="B82" s="8" t="s">
        <v>438</v>
      </c>
      <c r="C82" s="27"/>
      <c r="D82" s="27"/>
      <c r="E82" s="27"/>
    </row>
    <row r="83" spans="1:5" ht="15">
      <c r="A83" s="13" t="s">
        <v>147</v>
      </c>
      <c r="B83" s="6" t="s">
        <v>439</v>
      </c>
      <c r="C83" s="27">
        <v>1990</v>
      </c>
      <c r="D83" s="27"/>
      <c r="E83" s="27"/>
    </row>
    <row r="84" spans="1:5" ht="15">
      <c r="A84" s="13" t="s">
        <v>148</v>
      </c>
      <c r="B84" s="6" t="s">
        <v>439</v>
      </c>
      <c r="C84" s="27"/>
      <c r="D84" s="27"/>
      <c r="E84" s="27"/>
    </row>
    <row r="85" spans="1:5" ht="15">
      <c r="A85" s="13" t="s">
        <v>149</v>
      </c>
      <c r="B85" s="6" t="s">
        <v>439</v>
      </c>
      <c r="C85" s="27"/>
      <c r="D85" s="27"/>
      <c r="E85" s="27"/>
    </row>
    <row r="86" spans="1:5" ht="15">
      <c r="A86" s="13" t="s">
        <v>150</v>
      </c>
      <c r="B86" s="6" t="s">
        <v>439</v>
      </c>
      <c r="C86" s="27"/>
      <c r="D86" s="27"/>
      <c r="E86" s="27"/>
    </row>
    <row r="87" spans="1:5" ht="15">
      <c r="A87" s="13" t="s">
        <v>151</v>
      </c>
      <c r="B87" s="6" t="s">
        <v>439</v>
      </c>
      <c r="C87" s="27"/>
      <c r="D87" s="27"/>
      <c r="E87" s="27"/>
    </row>
    <row r="88" spans="1:5" ht="15">
      <c r="A88" s="13" t="s">
        <v>152</v>
      </c>
      <c r="B88" s="6" t="s">
        <v>439</v>
      </c>
      <c r="C88" s="27"/>
      <c r="D88" s="27"/>
      <c r="E88" s="27"/>
    </row>
    <row r="89" spans="1:5" ht="15">
      <c r="A89" s="13" t="s">
        <v>153</v>
      </c>
      <c r="B89" s="6" t="s">
        <v>439</v>
      </c>
      <c r="C89" s="27"/>
      <c r="D89" s="27">
        <v>29397</v>
      </c>
      <c r="E89" s="27">
        <v>29397</v>
      </c>
    </row>
    <row r="90" spans="1:5" ht="15">
      <c r="A90" s="13" t="s">
        <v>154</v>
      </c>
      <c r="B90" s="6" t="s">
        <v>439</v>
      </c>
      <c r="C90" s="27"/>
      <c r="D90" s="27"/>
      <c r="E90" s="27"/>
    </row>
    <row r="91" spans="1:5" ht="15">
      <c r="A91" s="13" t="s">
        <v>155</v>
      </c>
      <c r="B91" s="6" t="s">
        <v>439</v>
      </c>
      <c r="C91" s="27"/>
      <c r="D91" s="27"/>
      <c r="E91" s="27"/>
    </row>
    <row r="92" spans="1:5" ht="15">
      <c r="A92" s="13" t="s">
        <v>156</v>
      </c>
      <c r="B92" s="6" t="s">
        <v>439</v>
      </c>
      <c r="C92" s="27"/>
      <c r="D92" s="27"/>
      <c r="E92" s="27"/>
    </row>
    <row r="93" spans="1:5" ht="15">
      <c r="A93" s="11" t="s">
        <v>1068</v>
      </c>
      <c r="B93" s="8" t="s">
        <v>439</v>
      </c>
      <c r="C93" s="27">
        <f>SUM(C83:C92)</f>
        <v>1990</v>
      </c>
      <c r="D93" s="27">
        <f>SUM(D83:D92)</f>
        <v>29397</v>
      </c>
      <c r="E93" s="27">
        <f>SUM(E83:E92)</f>
        <v>29397</v>
      </c>
    </row>
    <row r="94" spans="1:5" ht="15">
      <c r="A94" s="13" t="s">
        <v>157</v>
      </c>
      <c r="B94" s="5" t="s">
        <v>441</v>
      </c>
      <c r="C94" s="27"/>
      <c r="D94" s="27"/>
      <c r="E94" s="27"/>
    </row>
    <row r="95" spans="1:5" ht="15">
      <c r="A95" s="13" t="s">
        <v>158</v>
      </c>
      <c r="B95" s="6" t="s">
        <v>441</v>
      </c>
      <c r="C95" s="27"/>
      <c r="D95" s="27"/>
      <c r="E95" s="27"/>
    </row>
    <row r="96" spans="1:5" ht="15">
      <c r="A96" s="13" t="s">
        <v>159</v>
      </c>
      <c r="B96" s="5" t="s">
        <v>441</v>
      </c>
      <c r="C96" s="27">
        <v>1500</v>
      </c>
      <c r="D96" s="27"/>
      <c r="E96" s="27"/>
    </row>
    <row r="97" spans="1:5" ht="15">
      <c r="A97" s="5" t="s">
        <v>160</v>
      </c>
      <c r="B97" s="6" t="s">
        <v>441</v>
      </c>
      <c r="C97" s="27"/>
      <c r="D97" s="27"/>
      <c r="E97" s="27"/>
    </row>
    <row r="98" spans="1:5" ht="15">
      <c r="A98" s="5" t="s">
        <v>161</v>
      </c>
      <c r="B98" s="5" t="s">
        <v>441</v>
      </c>
      <c r="C98" s="27"/>
      <c r="D98" s="27"/>
      <c r="E98" s="27"/>
    </row>
    <row r="99" spans="1:5" ht="15">
      <c r="A99" s="5" t="s">
        <v>162</v>
      </c>
      <c r="B99" s="6" t="s">
        <v>441</v>
      </c>
      <c r="C99" s="27"/>
      <c r="D99" s="27"/>
      <c r="E99" s="27"/>
    </row>
    <row r="100" spans="1:5" ht="15">
      <c r="A100" s="13" t="s">
        <v>163</v>
      </c>
      <c r="B100" s="5" t="s">
        <v>441</v>
      </c>
      <c r="C100" s="27"/>
      <c r="D100" s="27"/>
      <c r="E100" s="27"/>
    </row>
    <row r="101" spans="1:5" ht="15">
      <c r="A101" s="13" t="s">
        <v>167</v>
      </c>
      <c r="B101" s="6" t="s">
        <v>441</v>
      </c>
      <c r="C101" s="27"/>
      <c r="D101" s="27"/>
      <c r="E101" s="27"/>
    </row>
    <row r="102" spans="1:5" ht="15">
      <c r="A102" s="13" t="s">
        <v>165</v>
      </c>
      <c r="B102" s="5" t="s">
        <v>441</v>
      </c>
      <c r="C102" s="27"/>
      <c r="D102" s="27"/>
      <c r="E102" s="27"/>
    </row>
    <row r="103" spans="1:5" ht="15">
      <c r="A103" s="13" t="s">
        <v>166</v>
      </c>
      <c r="B103" s="6" t="s">
        <v>441</v>
      </c>
      <c r="C103" s="27"/>
      <c r="D103" s="27"/>
      <c r="E103" s="27"/>
    </row>
    <row r="104" spans="1:5" ht="25.5">
      <c r="A104" s="11" t="s">
        <v>1067</v>
      </c>
      <c r="B104" s="8" t="s">
        <v>441</v>
      </c>
      <c r="C104" s="27">
        <f>SUM(C94:C103)</f>
        <v>1500</v>
      </c>
      <c r="D104" s="27">
        <f>SUM(D94:D103)</f>
        <v>0</v>
      </c>
      <c r="E104" s="27">
        <f>SUM(E94:E103)</f>
        <v>0</v>
      </c>
    </row>
    <row r="105" spans="1:5" ht="15">
      <c r="A105" s="13" t="s">
        <v>157</v>
      </c>
      <c r="B105" s="5" t="s">
        <v>444</v>
      </c>
      <c r="C105" s="27"/>
      <c r="D105" s="27"/>
      <c r="E105" s="27"/>
    </row>
    <row r="106" spans="1:5" ht="15">
      <c r="A106" s="13" t="s">
        <v>158</v>
      </c>
      <c r="B106" s="5" t="s">
        <v>444</v>
      </c>
      <c r="C106" s="27"/>
      <c r="D106" s="27"/>
      <c r="E106" s="27"/>
    </row>
    <row r="107" spans="1:5" ht="15">
      <c r="A107" s="13" t="s">
        <v>159</v>
      </c>
      <c r="B107" s="5" t="s">
        <v>444</v>
      </c>
      <c r="C107" s="27"/>
      <c r="D107" s="27"/>
      <c r="E107" s="27"/>
    </row>
    <row r="108" spans="1:5" ht="15">
      <c r="A108" s="5" t="s">
        <v>160</v>
      </c>
      <c r="B108" s="5" t="s">
        <v>444</v>
      </c>
      <c r="C108" s="27"/>
      <c r="D108" s="27"/>
      <c r="E108" s="27"/>
    </row>
    <row r="109" spans="1:5" ht="15">
      <c r="A109" s="5" t="s">
        <v>161</v>
      </c>
      <c r="B109" s="5" t="s">
        <v>444</v>
      </c>
      <c r="C109" s="27"/>
      <c r="D109" s="27"/>
      <c r="E109" s="27"/>
    </row>
    <row r="110" spans="1:5" ht="15">
      <c r="A110" s="5" t="s">
        <v>162</v>
      </c>
      <c r="B110" s="5" t="s">
        <v>444</v>
      </c>
      <c r="C110" s="27"/>
      <c r="D110" s="27"/>
      <c r="E110" s="27"/>
    </row>
    <row r="111" spans="1:5" ht="15">
      <c r="A111" s="13" t="s">
        <v>163</v>
      </c>
      <c r="B111" s="5" t="s">
        <v>444</v>
      </c>
      <c r="C111" s="27"/>
      <c r="D111" s="27"/>
      <c r="E111" s="27"/>
    </row>
    <row r="112" spans="1:5" ht="15">
      <c r="A112" s="13" t="s">
        <v>167</v>
      </c>
      <c r="B112" s="5" t="s">
        <v>444</v>
      </c>
      <c r="C112" s="27"/>
      <c r="D112" s="27"/>
      <c r="E112" s="27"/>
    </row>
    <row r="113" spans="1:5" ht="15">
      <c r="A113" s="13" t="s">
        <v>165</v>
      </c>
      <c r="B113" s="5" t="s">
        <v>444</v>
      </c>
      <c r="C113" s="27"/>
      <c r="D113" s="27"/>
      <c r="E113" s="27"/>
    </row>
    <row r="114" spans="1:5" ht="15">
      <c r="A114" s="13" t="s">
        <v>166</v>
      </c>
      <c r="B114" s="5" t="s">
        <v>444</v>
      </c>
      <c r="C114" s="27"/>
      <c r="D114" s="27"/>
      <c r="E114" s="27"/>
    </row>
    <row r="115" spans="1:5" ht="15">
      <c r="A115" s="15" t="s">
        <v>24</v>
      </c>
      <c r="B115" s="8" t="s">
        <v>444</v>
      </c>
      <c r="C115" s="27"/>
      <c r="D115" s="27"/>
      <c r="E115" s="27"/>
    </row>
  </sheetData>
  <sheetProtection/>
  <mergeCells count="2">
    <mergeCell ref="A1:C1"/>
    <mergeCell ref="A2:C2"/>
  </mergeCells>
  <printOptions/>
  <pageMargins left="0.54" right="0.18" top="0.34" bottom="0.31" header="0.17" footer="0.17"/>
  <pageSetup fitToHeight="1" fitToWidth="1" horizontalDpi="300" verticalDpi="300" orientation="portrait" paperSize="9" scale="44" r:id="rId1"/>
  <headerFooter>
    <oddHeader>&amp;R23.sz.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115"/>
  <sheetViews>
    <sheetView zoomScale="90" zoomScaleNormal="90" zoomScalePageLayoutView="0" workbookViewId="0" topLeftCell="A1">
      <selection activeCell="D11" sqref="D11"/>
    </sheetView>
  </sheetViews>
  <sheetFormatPr defaultColWidth="9.140625" defaultRowHeight="15"/>
  <cols>
    <col min="1" max="1" width="82.57421875" style="0" customWidth="1"/>
    <col min="3" max="3" width="16.28125" style="0" customWidth="1"/>
    <col min="4" max="4" width="14.00390625" style="0" customWidth="1"/>
    <col min="5" max="5" width="14.8515625" style="0" customWidth="1"/>
  </cols>
  <sheetData>
    <row r="1" spans="1:3" ht="27" customHeight="1">
      <c r="A1" s="330" t="s">
        <v>766</v>
      </c>
      <c r="B1" s="334"/>
      <c r="C1" s="334"/>
    </row>
    <row r="2" spans="1:3" ht="25.5" customHeight="1">
      <c r="A2" s="336" t="s">
        <v>257</v>
      </c>
      <c r="B2" s="334"/>
      <c r="C2" s="334"/>
    </row>
    <row r="3" spans="1:3" ht="15.75" customHeight="1">
      <c r="A3" s="67"/>
      <c r="B3" s="68"/>
      <c r="C3" s="68"/>
    </row>
    <row r="4" ht="21" customHeight="1">
      <c r="A4" s="4" t="s">
        <v>706</v>
      </c>
    </row>
    <row r="5" spans="1:5" ht="45">
      <c r="A5" s="43" t="s">
        <v>200</v>
      </c>
      <c r="B5" s="3" t="s">
        <v>310</v>
      </c>
      <c r="C5" s="184" t="s">
        <v>755</v>
      </c>
      <c r="D5" s="184" t="s">
        <v>756</v>
      </c>
      <c r="E5" s="184" t="s">
        <v>757</v>
      </c>
    </row>
    <row r="6" spans="1:5" ht="15">
      <c r="A6" s="13" t="s">
        <v>168</v>
      </c>
      <c r="B6" s="6" t="s">
        <v>504</v>
      </c>
      <c r="C6" s="107"/>
      <c r="D6" s="27"/>
      <c r="E6" s="27"/>
    </row>
    <row r="7" spans="1:5" ht="15">
      <c r="A7" s="13" t="s">
        <v>177</v>
      </c>
      <c r="B7" s="6" t="s">
        <v>504</v>
      </c>
      <c r="C7" s="107"/>
      <c r="D7" s="27"/>
      <c r="E7" s="27"/>
    </row>
    <row r="8" spans="1:5" ht="30">
      <c r="A8" s="13" t="s">
        <v>178</v>
      </c>
      <c r="B8" s="6" t="s">
        <v>504</v>
      </c>
      <c r="C8" s="107"/>
      <c r="D8" s="27"/>
      <c r="E8" s="27"/>
    </row>
    <row r="9" spans="1:5" ht="15">
      <c r="A9" s="13" t="s">
        <v>176</v>
      </c>
      <c r="B9" s="6" t="s">
        <v>504</v>
      </c>
      <c r="C9" s="107"/>
      <c r="D9" s="27"/>
      <c r="E9" s="27"/>
    </row>
    <row r="10" spans="1:5" ht="15">
      <c r="A10" s="13" t="s">
        <v>175</v>
      </c>
      <c r="B10" s="6" t="s">
        <v>504</v>
      </c>
      <c r="C10" s="107"/>
      <c r="D10" s="27"/>
      <c r="E10" s="27"/>
    </row>
    <row r="11" spans="1:5" ht="15">
      <c r="A11" s="13" t="s">
        <v>174</v>
      </c>
      <c r="B11" s="6" t="s">
        <v>504</v>
      </c>
      <c r="C11" s="107"/>
      <c r="D11" s="27"/>
      <c r="E11" s="27"/>
    </row>
    <row r="12" spans="1:5" ht="15">
      <c r="A12" s="13" t="s">
        <v>169</v>
      </c>
      <c r="B12" s="6" t="s">
        <v>504</v>
      </c>
      <c r="C12" s="107"/>
      <c r="D12" s="27"/>
      <c r="E12" s="27"/>
    </row>
    <row r="13" spans="1:5" ht="15">
      <c r="A13" s="13" t="s">
        <v>170</v>
      </c>
      <c r="B13" s="6" t="s">
        <v>504</v>
      </c>
      <c r="C13" s="107"/>
      <c r="D13" s="27"/>
      <c r="E13" s="27"/>
    </row>
    <row r="14" spans="1:5" ht="15">
      <c r="A14" s="13" t="s">
        <v>171</v>
      </c>
      <c r="B14" s="6" t="s">
        <v>504</v>
      </c>
      <c r="C14" s="107"/>
      <c r="D14" s="27"/>
      <c r="E14" s="27"/>
    </row>
    <row r="15" spans="1:5" ht="15">
      <c r="A15" s="13" t="s">
        <v>172</v>
      </c>
      <c r="B15" s="6" t="s">
        <v>504</v>
      </c>
      <c r="C15" s="107"/>
      <c r="D15" s="27"/>
      <c r="E15" s="27"/>
    </row>
    <row r="16" spans="1:5" ht="25.5">
      <c r="A16" s="7" t="s">
        <v>34</v>
      </c>
      <c r="B16" s="8" t="s">
        <v>504</v>
      </c>
      <c r="C16" s="107"/>
      <c r="D16" s="27"/>
      <c r="E16" s="27"/>
    </row>
    <row r="17" spans="1:5" ht="15">
      <c r="A17" s="13" t="s">
        <v>168</v>
      </c>
      <c r="B17" s="6" t="s">
        <v>505</v>
      </c>
      <c r="C17" s="107"/>
      <c r="D17" s="27"/>
      <c r="E17" s="27"/>
    </row>
    <row r="18" spans="1:5" ht="15">
      <c r="A18" s="13" t="s">
        <v>177</v>
      </c>
      <c r="B18" s="6" t="s">
        <v>505</v>
      </c>
      <c r="C18" s="107"/>
      <c r="D18" s="27"/>
      <c r="E18" s="27"/>
    </row>
    <row r="19" spans="1:5" ht="30">
      <c r="A19" s="13" t="s">
        <v>178</v>
      </c>
      <c r="B19" s="6" t="s">
        <v>505</v>
      </c>
      <c r="C19" s="107"/>
      <c r="D19" s="27"/>
      <c r="E19" s="27"/>
    </row>
    <row r="20" spans="1:5" ht="15">
      <c r="A20" s="13" t="s">
        <v>176</v>
      </c>
      <c r="B20" s="6" t="s">
        <v>505</v>
      </c>
      <c r="C20" s="107"/>
      <c r="D20" s="27"/>
      <c r="E20" s="27"/>
    </row>
    <row r="21" spans="1:5" ht="15">
      <c r="A21" s="13" t="s">
        <v>175</v>
      </c>
      <c r="B21" s="6" t="s">
        <v>505</v>
      </c>
      <c r="C21" s="107"/>
      <c r="D21" s="27"/>
      <c r="E21" s="27"/>
    </row>
    <row r="22" spans="1:5" ht="15">
      <c r="A22" s="13" t="s">
        <v>174</v>
      </c>
      <c r="B22" s="6" t="s">
        <v>505</v>
      </c>
      <c r="C22" s="107"/>
      <c r="D22" s="27"/>
      <c r="E22" s="27"/>
    </row>
    <row r="23" spans="1:5" ht="15">
      <c r="A23" s="13" t="s">
        <v>169</v>
      </c>
      <c r="B23" s="6" t="s">
        <v>505</v>
      </c>
      <c r="C23" s="107"/>
      <c r="D23" s="27"/>
      <c r="E23" s="27"/>
    </row>
    <row r="24" spans="1:5" ht="15">
      <c r="A24" s="13" t="s">
        <v>170</v>
      </c>
      <c r="B24" s="6" t="s">
        <v>505</v>
      </c>
      <c r="C24" s="107"/>
      <c r="D24" s="27"/>
      <c r="E24" s="27"/>
    </row>
    <row r="25" spans="1:5" ht="15">
      <c r="A25" s="13" t="s">
        <v>171</v>
      </c>
      <c r="B25" s="6" t="s">
        <v>505</v>
      </c>
      <c r="C25" s="107"/>
      <c r="D25" s="27"/>
      <c r="E25" s="27"/>
    </row>
    <row r="26" spans="1:5" ht="15">
      <c r="A26" s="13" t="s">
        <v>172</v>
      </c>
      <c r="B26" s="6" t="s">
        <v>505</v>
      </c>
      <c r="C26" s="107"/>
      <c r="D26" s="27"/>
      <c r="E26" s="27"/>
    </row>
    <row r="27" spans="1:5" ht="25.5">
      <c r="A27" s="7" t="s">
        <v>91</v>
      </c>
      <c r="B27" s="8" t="s">
        <v>505</v>
      </c>
      <c r="C27" s="107"/>
      <c r="D27" s="27"/>
      <c r="E27" s="27"/>
    </row>
    <row r="28" spans="1:5" ht="15">
      <c r="A28" s="13" t="s">
        <v>168</v>
      </c>
      <c r="B28" s="6" t="s">
        <v>506</v>
      </c>
      <c r="C28" s="107"/>
      <c r="D28" s="107"/>
      <c r="E28" s="27"/>
    </row>
    <row r="29" spans="1:5" ht="15">
      <c r="A29" s="13" t="s">
        <v>177</v>
      </c>
      <c r="B29" s="6" t="s">
        <v>506</v>
      </c>
      <c r="C29" s="107"/>
      <c r="D29" s="107"/>
      <c r="E29" s="27"/>
    </row>
    <row r="30" spans="1:5" ht="30">
      <c r="A30" s="13" t="s">
        <v>178</v>
      </c>
      <c r="B30" s="6" t="s">
        <v>506</v>
      </c>
      <c r="C30" s="107"/>
      <c r="D30" s="107">
        <v>38281</v>
      </c>
      <c r="E30" s="27">
        <v>38281</v>
      </c>
    </row>
    <row r="31" spans="1:5" ht="15">
      <c r="A31" s="13" t="s">
        <v>176</v>
      </c>
      <c r="B31" s="6" t="s">
        <v>506</v>
      </c>
      <c r="C31" s="107"/>
      <c r="D31" s="107">
        <v>60</v>
      </c>
      <c r="E31" s="27">
        <v>60</v>
      </c>
    </row>
    <row r="32" spans="1:5" ht="15">
      <c r="A32" s="13" t="s">
        <v>175</v>
      </c>
      <c r="B32" s="6" t="s">
        <v>506</v>
      </c>
      <c r="C32" s="107">
        <v>13810</v>
      </c>
      <c r="D32" s="107">
        <f>C32-2255-60-3146</f>
        <v>8349</v>
      </c>
      <c r="E32" s="27">
        <v>10604</v>
      </c>
    </row>
    <row r="33" spans="1:5" ht="15">
      <c r="A33" s="13" t="s">
        <v>174</v>
      </c>
      <c r="B33" s="6" t="s">
        <v>506</v>
      </c>
      <c r="C33" s="107"/>
      <c r="D33" s="107"/>
      <c r="E33" s="27"/>
    </row>
    <row r="34" spans="1:5" ht="15">
      <c r="A34" s="13" t="s">
        <v>169</v>
      </c>
      <c r="B34" s="6" t="s">
        <v>506</v>
      </c>
      <c r="C34" s="107">
        <v>10238</v>
      </c>
      <c r="D34" s="107">
        <v>10238</v>
      </c>
      <c r="E34" s="27"/>
    </row>
    <row r="35" spans="1:5" ht="15">
      <c r="A35" s="13" t="s">
        <v>170</v>
      </c>
      <c r="B35" s="6" t="s">
        <v>506</v>
      </c>
      <c r="C35" s="107"/>
      <c r="D35" s="107"/>
      <c r="E35" s="27"/>
    </row>
    <row r="36" spans="1:5" ht="15">
      <c r="A36" s="13" t="s">
        <v>171</v>
      </c>
      <c r="B36" s="6" t="s">
        <v>506</v>
      </c>
      <c r="C36" s="107"/>
      <c r="D36" s="107"/>
      <c r="E36" s="27"/>
    </row>
    <row r="37" spans="1:5" ht="15">
      <c r="A37" s="13" t="s">
        <v>172</v>
      </c>
      <c r="B37" s="6" t="s">
        <v>506</v>
      </c>
      <c r="C37" s="107"/>
      <c r="D37" s="27"/>
      <c r="E37" s="27"/>
    </row>
    <row r="38" spans="1:5" ht="15">
      <c r="A38" s="7" t="s">
        <v>90</v>
      </c>
      <c r="B38" s="8" t="s">
        <v>506</v>
      </c>
      <c r="C38" s="118">
        <f>SUM(C30:C37)</f>
        <v>24048</v>
      </c>
      <c r="D38" s="118">
        <f>SUM(D28:D37)</f>
        <v>56928</v>
      </c>
      <c r="E38" s="118">
        <f>SUM(E28:E37)</f>
        <v>48945</v>
      </c>
    </row>
    <row r="39" spans="1:5" ht="15">
      <c r="A39" s="13" t="s">
        <v>168</v>
      </c>
      <c r="B39" s="6" t="s">
        <v>512</v>
      </c>
      <c r="C39" s="107"/>
      <c r="D39" s="27"/>
      <c r="E39" s="27"/>
    </row>
    <row r="40" spans="1:5" ht="15">
      <c r="A40" s="13" t="s">
        <v>177</v>
      </c>
      <c r="B40" s="6" t="s">
        <v>512</v>
      </c>
      <c r="C40" s="107"/>
      <c r="D40" s="27"/>
      <c r="E40" s="27"/>
    </row>
    <row r="41" spans="1:5" ht="30">
      <c r="A41" s="13" t="s">
        <v>178</v>
      </c>
      <c r="B41" s="6" t="s">
        <v>512</v>
      </c>
      <c r="C41" s="107"/>
      <c r="D41" s="27"/>
      <c r="E41" s="27"/>
    </row>
    <row r="42" spans="1:5" ht="15">
      <c r="A42" s="13" t="s">
        <v>176</v>
      </c>
      <c r="B42" s="6" t="s">
        <v>512</v>
      </c>
      <c r="C42" s="107"/>
      <c r="D42" s="27"/>
      <c r="E42" s="27"/>
    </row>
    <row r="43" spans="1:5" ht="15">
      <c r="A43" s="13" t="s">
        <v>175</v>
      </c>
      <c r="B43" s="6" t="s">
        <v>512</v>
      </c>
      <c r="C43" s="107"/>
      <c r="D43" s="27"/>
      <c r="E43" s="27"/>
    </row>
    <row r="44" spans="1:5" ht="15">
      <c r="A44" s="13" t="s">
        <v>174</v>
      </c>
      <c r="B44" s="6" t="s">
        <v>512</v>
      </c>
      <c r="C44" s="107"/>
      <c r="D44" s="27"/>
      <c r="E44" s="27"/>
    </row>
    <row r="45" spans="1:5" ht="15">
      <c r="A45" s="13" t="s">
        <v>169</v>
      </c>
      <c r="B45" s="6" t="s">
        <v>512</v>
      </c>
      <c r="C45" s="107"/>
      <c r="D45" s="27"/>
      <c r="E45" s="27"/>
    </row>
    <row r="46" spans="1:5" ht="15">
      <c r="A46" s="13" t="s">
        <v>170</v>
      </c>
      <c r="B46" s="6" t="s">
        <v>512</v>
      </c>
      <c r="C46" s="107"/>
      <c r="D46" s="27"/>
      <c r="E46" s="27"/>
    </row>
    <row r="47" spans="1:5" ht="15">
      <c r="A47" s="13" t="s">
        <v>171</v>
      </c>
      <c r="B47" s="6" t="s">
        <v>512</v>
      </c>
      <c r="C47" s="107"/>
      <c r="D47" s="27"/>
      <c r="E47" s="27"/>
    </row>
    <row r="48" spans="1:5" ht="15">
      <c r="A48" s="13" t="s">
        <v>172</v>
      </c>
      <c r="B48" s="6" t="s">
        <v>512</v>
      </c>
      <c r="C48" s="107"/>
      <c r="D48" s="27"/>
      <c r="E48" s="27"/>
    </row>
    <row r="49" spans="1:5" ht="25.5">
      <c r="A49" s="7" t="s">
        <v>89</v>
      </c>
      <c r="B49" s="8" t="s">
        <v>512</v>
      </c>
      <c r="C49" s="107"/>
      <c r="D49" s="27"/>
      <c r="E49" s="27"/>
    </row>
    <row r="50" spans="1:5" ht="15">
      <c r="A50" s="13" t="s">
        <v>173</v>
      </c>
      <c r="B50" s="6" t="s">
        <v>513</v>
      </c>
      <c r="C50" s="107"/>
      <c r="D50" s="27"/>
      <c r="E50" s="27"/>
    </row>
    <row r="51" spans="1:5" ht="15">
      <c r="A51" s="13" t="s">
        <v>177</v>
      </c>
      <c r="B51" s="6" t="s">
        <v>513</v>
      </c>
      <c r="C51" s="107"/>
      <c r="D51" s="27"/>
      <c r="E51" s="27"/>
    </row>
    <row r="52" spans="1:5" ht="30">
      <c r="A52" s="13" t="s">
        <v>178</v>
      </c>
      <c r="B52" s="6" t="s">
        <v>513</v>
      </c>
      <c r="C52" s="107"/>
      <c r="D52" s="27"/>
      <c r="E52" s="27"/>
    </row>
    <row r="53" spans="1:5" ht="15">
      <c r="A53" s="13" t="s">
        <v>176</v>
      </c>
      <c r="B53" s="6" t="s">
        <v>513</v>
      </c>
      <c r="C53" s="107"/>
      <c r="D53" s="27"/>
      <c r="E53" s="27"/>
    </row>
    <row r="54" spans="1:5" ht="15">
      <c r="A54" s="13" t="s">
        <v>175</v>
      </c>
      <c r="B54" s="6" t="s">
        <v>513</v>
      </c>
      <c r="C54" s="107"/>
      <c r="D54" s="27"/>
      <c r="E54" s="27"/>
    </row>
    <row r="55" spans="1:5" ht="15">
      <c r="A55" s="13" t="s">
        <v>174</v>
      </c>
      <c r="B55" s="6" t="s">
        <v>513</v>
      </c>
      <c r="C55" s="107"/>
      <c r="D55" s="27"/>
      <c r="E55" s="27"/>
    </row>
    <row r="56" spans="1:5" ht="15">
      <c r="A56" s="13" t="s">
        <v>169</v>
      </c>
      <c r="B56" s="6" t="s">
        <v>513</v>
      </c>
      <c r="C56" s="107"/>
      <c r="D56" s="27"/>
      <c r="E56" s="27"/>
    </row>
    <row r="57" spans="1:5" ht="15">
      <c r="A57" s="13" t="s">
        <v>170</v>
      </c>
      <c r="B57" s="6" t="s">
        <v>513</v>
      </c>
      <c r="C57" s="107"/>
      <c r="D57" s="27"/>
      <c r="E57" s="27"/>
    </row>
    <row r="58" spans="1:5" ht="15">
      <c r="A58" s="13" t="s">
        <v>171</v>
      </c>
      <c r="B58" s="6" t="s">
        <v>513</v>
      </c>
      <c r="C58" s="107"/>
      <c r="D58" s="27"/>
      <c r="E58" s="27"/>
    </row>
    <row r="59" spans="1:5" ht="15">
      <c r="A59" s="13" t="s">
        <v>172</v>
      </c>
      <c r="B59" s="6" t="s">
        <v>513</v>
      </c>
      <c r="C59" s="107"/>
      <c r="D59" s="27"/>
      <c r="E59" s="27"/>
    </row>
    <row r="60" spans="1:5" ht="25.5">
      <c r="A60" s="7" t="s">
        <v>92</v>
      </c>
      <c r="B60" s="8" t="s">
        <v>513</v>
      </c>
      <c r="C60" s="107"/>
      <c r="D60" s="27"/>
      <c r="E60" s="27"/>
    </row>
    <row r="61" spans="1:5" ht="15">
      <c r="A61" s="13" t="s">
        <v>168</v>
      </c>
      <c r="B61" s="6" t="s">
        <v>514</v>
      </c>
      <c r="C61" s="107">
        <v>34881</v>
      </c>
      <c r="D61" s="27">
        <v>48537</v>
      </c>
      <c r="E61" s="27">
        <v>48537</v>
      </c>
    </row>
    <row r="62" spans="1:5" ht="15">
      <c r="A62" s="13" t="s">
        <v>177</v>
      </c>
      <c r="B62" s="6" t="s">
        <v>514</v>
      </c>
      <c r="C62" s="107"/>
      <c r="D62" s="27"/>
      <c r="E62" s="27"/>
    </row>
    <row r="63" spans="1:5" ht="30">
      <c r="A63" s="13" t="s">
        <v>178</v>
      </c>
      <c r="B63" s="6" t="s">
        <v>514</v>
      </c>
      <c r="C63" s="107"/>
      <c r="D63" s="27"/>
      <c r="E63" s="27"/>
    </row>
    <row r="64" spans="1:5" ht="15">
      <c r="A64" s="13" t="s">
        <v>176</v>
      </c>
      <c r="B64" s="6" t="s">
        <v>514</v>
      </c>
      <c r="C64" s="107"/>
      <c r="D64" s="27"/>
      <c r="E64" s="27"/>
    </row>
    <row r="65" spans="1:5" ht="15">
      <c r="A65" s="13" t="s">
        <v>175</v>
      </c>
      <c r="B65" s="6" t="s">
        <v>514</v>
      </c>
      <c r="C65" s="107"/>
      <c r="D65" s="27"/>
      <c r="E65" s="27"/>
    </row>
    <row r="66" spans="1:5" ht="15">
      <c r="A66" s="13" t="s">
        <v>174</v>
      </c>
      <c r="B66" s="6" t="s">
        <v>514</v>
      </c>
      <c r="C66" s="107"/>
      <c r="D66" s="27"/>
      <c r="E66" s="27"/>
    </row>
    <row r="67" spans="1:5" ht="15">
      <c r="A67" s="13" t="s">
        <v>169</v>
      </c>
      <c r="B67" s="6" t="s">
        <v>514</v>
      </c>
      <c r="C67" s="107"/>
      <c r="D67" s="27"/>
      <c r="E67" s="27"/>
    </row>
    <row r="68" spans="1:5" ht="15">
      <c r="A68" s="13" t="s">
        <v>170</v>
      </c>
      <c r="B68" s="6" t="s">
        <v>514</v>
      </c>
      <c r="C68" s="107"/>
      <c r="D68" s="27"/>
      <c r="E68" s="27"/>
    </row>
    <row r="69" spans="1:5" ht="15">
      <c r="A69" s="13" t="s">
        <v>171</v>
      </c>
      <c r="B69" s="6" t="s">
        <v>514</v>
      </c>
      <c r="C69" s="107"/>
      <c r="D69" s="27"/>
      <c r="E69" s="27"/>
    </row>
    <row r="70" spans="1:5" ht="15">
      <c r="A70" s="13" t="s">
        <v>172</v>
      </c>
      <c r="B70" s="6" t="s">
        <v>514</v>
      </c>
      <c r="C70" s="107"/>
      <c r="D70" s="27"/>
      <c r="E70" s="27"/>
    </row>
    <row r="71" spans="1:5" ht="15">
      <c r="A71" s="7" t="s">
        <v>39</v>
      </c>
      <c r="B71" s="8" t="s">
        <v>514</v>
      </c>
      <c r="C71" s="118">
        <f>SUM(C61:C70)</f>
        <v>34881</v>
      </c>
      <c r="D71" s="27"/>
      <c r="E71" s="27"/>
    </row>
    <row r="72" spans="1:5" ht="15">
      <c r="A72" s="13" t="s">
        <v>179</v>
      </c>
      <c r="B72" s="5" t="s">
        <v>563</v>
      </c>
      <c r="C72" s="107"/>
      <c r="D72" s="27"/>
      <c r="E72" s="27"/>
    </row>
    <row r="73" spans="1:5" ht="15">
      <c r="A73" s="13" t="s">
        <v>180</v>
      </c>
      <c r="B73" s="5" t="s">
        <v>563</v>
      </c>
      <c r="C73" s="107"/>
      <c r="D73" s="27"/>
      <c r="E73" s="27"/>
    </row>
    <row r="74" spans="1:5" ht="15">
      <c r="A74" s="13" t="s">
        <v>188</v>
      </c>
      <c r="B74" s="5" t="s">
        <v>563</v>
      </c>
      <c r="C74" s="107"/>
      <c r="D74" s="27"/>
      <c r="E74" s="27"/>
    </row>
    <row r="75" spans="1:5" ht="15">
      <c r="A75" s="5" t="s">
        <v>187</v>
      </c>
      <c r="B75" s="5" t="s">
        <v>563</v>
      </c>
      <c r="C75" s="107"/>
      <c r="D75" s="27"/>
      <c r="E75" s="27"/>
    </row>
    <row r="76" spans="1:5" ht="15">
      <c r="A76" s="5" t="s">
        <v>186</v>
      </c>
      <c r="B76" s="5" t="s">
        <v>563</v>
      </c>
      <c r="C76" s="107"/>
      <c r="D76" s="27"/>
      <c r="E76" s="27"/>
    </row>
    <row r="77" spans="1:5" ht="15">
      <c r="A77" s="5" t="s">
        <v>185</v>
      </c>
      <c r="B77" s="5" t="s">
        <v>563</v>
      </c>
      <c r="C77" s="107"/>
      <c r="D77" s="27"/>
      <c r="E77" s="27"/>
    </row>
    <row r="78" spans="1:5" ht="15">
      <c r="A78" s="13" t="s">
        <v>184</v>
      </c>
      <c r="B78" s="5" t="s">
        <v>563</v>
      </c>
      <c r="C78" s="107"/>
      <c r="D78" s="27"/>
      <c r="E78" s="27"/>
    </row>
    <row r="79" spans="1:5" ht="15">
      <c r="A79" s="13" t="s">
        <v>189</v>
      </c>
      <c r="B79" s="5" t="s">
        <v>563</v>
      </c>
      <c r="C79" s="107"/>
      <c r="D79" s="27"/>
      <c r="E79" s="27"/>
    </row>
    <row r="80" spans="1:5" ht="15">
      <c r="A80" s="13" t="s">
        <v>181</v>
      </c>
      <c r="B80" s="5" t="s">
        <v>563</v>
      </c>
      <c r="C80" s="107"/>
      <c r="D80" s="27"/>
      <c r="E80" s="27"/>
    </row>
    <row r="81" spans="1:5" ht="15">
      <c r="A81" s="13" t="s">
        <v>182</v>
      </c>
      <c r="B81" s="5" t="s">
        <v>563</v>
      </c>
      <c r="C81" s="107"/>
      <c r="D81" s="27"/>
      <c r="E81" s="27"/>
    </row>
    <row r="82" spans="1:5" ht="25.5">
      <c r="A82" s="7" t="s">
        <v>108</v>
      </c>
      <c r="B82" s="8" t="s">
        <v>563</v>
      </c>
      <c r="C82" s="107"/>
      <c r="D82" s="27"/>
      <c r="E82" s="27"/>
    </row>
    <row r="83" spans="1:5" ht="15">
      <c r="A83" s="13" t="s">
        <v>179</v>
      </c>
      <c r="B83" s="5" t="s">
        <v>564</v>
      </c>
      <c r="C83" s="107"/>
      <c r="D83" s="27"/>
      <c r="E83" s="27"/>
    </row>
    <row r="84" spans="1:5" ht="15">
      <c r="A84" s="13" t="s">
        <v>180</v>
      </c>
      <c r="B84" s="5" t="s">
        <v>564</v>
      </c>
      <c r="C84" s="107"/>
      <c r="D84" s="27"/>
      <c r="E84" s="27"/>
    </row>
    <row r="85" spans="1:5" ht="15">
      <c r="A85" s="13" t="s">
        <v>188</v>
      </c>
      <c r="B85" s="5" t="s">
        <v>564</v>
      </c>
      <c r="C85" s="107">
        <v>105</v>
      </c>
      <c r="D85" s="27"/>
      <c r="E85" s="27"/>
    </row>
    <row r="86" spans="1:5" ht="15">
      <c r="A86" s="5" t="s">
        <v>187</v>
      </c>
      <c r="B86" s="5" t="s">
        <v>564</v>
      </c>
      <c r="C86" s="107"/>
      <c r="D86" s="27"/>
      <c r="E86" s="27"/>
    </row>
    <row r="87" spans="1:5" ht="15">
      <c r="A87" s="5" t="s">
        <v>186</v>
      </c>
      <c r="B87" s="5" t="s">
        <v>564</v>
      </c>
      <c r="C87" s="107"/>
      <c r="D87" s="27"/>
      <c r="E87" s="27"/>
    </row>
    <row r="88" spans="1:5" ht="15">
      <c r="A88" s="5" t="s">
        <v>185</v>
      </c>
      <c r="B88" s="5" t="s">
        <v>564</v>
      </c>
      <c r="C88" s="107"/>
      <c r="D88" s="27"/>
      <c r="E88" s="27"/>
    </row>
    <row r="89" spans="1:5" ht="15">
      <c r="A89" s="13" t="s">
        <v>184</v>
      </c>
      <c r="B89" s="5" t="s">
        <v>564</v>
      </c>
      <c r="C89" s="107"/>
      <c r="D89" s="27"/>
      <c r="E89" s="27"/>
    </row>
    <row r="90" spans="1:5" ht="15">
      <c r="A90" s="13" t="s">
        <v>183</v>
      </c>
      <c r="B90" s="5" t="s">
        <v>564</v>
      </c>
      <c r="C90" s="107"/>
      <c r="D90" s="27"/>
      <c r="E90" s="27"/>
    </row>
    <row r="91" spans="1:5" ht="15">
      <c r="A91" s="13" t="s">
        <v>181</v>
      </c>
      <c r="B91" s="5" t="s">
        <v>564</v>
      </c>
      <c r="C91" s="107"/>
      <c r="D91" s="27"/>
      <c r="E91" s="27"/>
    </row>
    <row r="92" spans="1:5" ht="15">
      <c r="A92" s="13" t="s">
        <v>182</v>
      </c>
      <c r="B92" s="5" t="s">
        <v>564</v>
      </c>
      <c r="C92" s="107"/>
      <c r="D92" s="27"/>
      <c r="E92" s="27"/>
    </row>
    <row r="93" spans="1:5" ht="15">
      <c r="A93" s="15" t="s">
        <v>109</v>
      </c>
      <c r="B93" s="8" t="s">
        <v>564</v>
      </c>
      <c r="C93" s="107">
        <f>SUM(C85:C92)</f>
        <v>105</v>
      </c>
      <c r="D93" s="27"/>
      <c r="E93" s="27"/>
    </row>
    <row r="94" spans="1:5" ht="15">
      <c r="A94" s="13" t="s">
        <v>179</v>
      </c>
      <c r="B94" s="5" t="s">
        <v>568</v>
      </c>
      <c r="C94" s="107"/>
      <c r="D94" s="27"/>
      <c r="E94" s="27"/>
    </row>
    <row r="95" spans="1:5" ht="15">
      <c r="A95" s="13" t="s">
        <v>180</v>
      </c>
      <c r="B95" s="5" t="s">
        <v>568</v>
      </c>
      <c r="C95" s="107"/>
      <c r="D95" s="27"/>
      <c r="E95" s="27"/>
    </row>
    <row r="96" spans="1:5" ht="15">
      <c r="A96" s="13" t="s">
        <v>188</v>
      </c>
      <c r="B96" s="5" t="s">
        <v>568</v>
      </c>
      <c r="C96" s="107"/>
      <c r="D96" s="27"/>
      <c r="E96" s="27"/>
    </row>
    <row r="97" spans="1:5" ht="15">
      <c r="A97" s="5" t="s">
        <v>187</v>
      </c>
      <c r="B97" s="5" t="s">
        <v>568</v>
      </c>
      <c r="C97" s="107"/>
      <c r="D97" s="27"/>
      <c r="E97" s="27"/>
    </row>
    <row r="98" spans="1:5" ht="15">
      <c r="A98" s="5" t="s">
        <v>186</v>
      </c>
      <c r="B98" s="5" t="s">
        <v>568</v>
      </c>
      <c r="C98" s="107"/>
      <c r="D98" s="27"/>
      <c r="E98" s="27"/>
    </row>
    <row r="99" spans="1:5" ht="15">
      <c r="A99" s="5" t="s">
        <v>185</v>
      </c>
      <c r="B99" s="5" t="s">
        <v>568</v>
      </c>
      <c r="C99" s="107"/>
      <c r="D99" s="27"/>
      <c r="E99" s="27"/>
    </row>
    <row r="100" spans="1:5" ht="15">
      <c r="A100" s="13" t="s">
        <v>184</v>
      </c>
      <c r="B100" s="5" t="s">
        <v>568</v>
      </c>
      <c r="C100" s="107"/>
      <c r="D100" s="27"/>
      <c r="E100" s="27"/>
    </row>
    <row r="101" spans="1:5" ht="15">
      <c r="A101" s="13" t="s">
        <v>189</v>
      </c>
      <c r="B101" s="5" t="s">
        <v>568</v>
      </c>
      <c r="C101" s="107"/>
      <c r="D101" s="27"/>
      <c r="E101" s="27"/>
    </row>
    <row r="102" spans="1:5" ht="15">
      <c r="A102" s="13" t="s">
        <v>181</v>
      </c>
      <c r="B102" s="5" t="s">
        <v>568</v>
      </c>
      <c r="C102" s="107"/>
      <c r="D102" s="27"/>
      <c r="E102" s="27"/>
    </row>
    <row r="103" spans="1:5" ht="15">
      <c r="A103" s="13" t="s">
        <v>182</v>
      </c>
      <c r="B103" s="5" t="s">
        <v>568</v>
      </c>
      <c r="C103" s="107"/>
      <c r="D103" s="27"/>
      <c r="E103" s="27"/>
    </row>
    <row r="104" spans="1:5" ht="25.5">
      <c r="A104" s="7" t="s">
        <v>110</v>
      </c>
      <c r="B104" s="8" t="s">
        <v>568</v>
      </c>
      <c r="C104" s="107"/>
      <c r="D104" s="27"/>
      <c r="E104" s="27"/>
    </row>
    <row r="105" spans="1:5" ht="15">
      <c r="A105" s="13" t="s">
        <v>179</v>
      </c>
      <c r="B105" s="5" t="s">
        <v>569</v>
      </c>
      <c r="C105" s="107"/>
      <c r="D105" s="27"/>
      <c r="E105" s="27"/>
    </row>
    <row r="106" spans="1:5" ht="15">
      <c r="A106" s="13" t="s">
        <v>180</v>
      </c>
      <c r="B106" s="5" t="s">
        <v>569</v>
      </c>
      <c r="C106" s="107"/>
      <c r="D106" s="27"/>
      <c r="E106" s="27"/>
    </row>
    <row r="107" spans="1:5" ht="15">
      <c r="A107" s="13" t="s">
        <v>188</v>
      </c>
      <c r="B107" s="5" t="s">
        <v>569</v>
      </c>
      <c r="C107" s="107">
        <f>1893+285</f>
        <v>2178</v>
      </c>
      <c r="D107" s="27"/>
      <c r="E107" s="27"/>
    </row>
    <row r="108" spans="1:5" ht="15">
      <c r="A108" s="5" t="s">
        <v>187</v>
      </c>
      <c r="B108" s="5" t="s">
        <v>569</v>
      </c>
      <c r="C108" s="107"/>
      <c r="D108" s="27"/>
      <c r="E108" s="27"/>
    </row>
    <row r="109" spans="1:5" ht="15">
      <c r="A109" s="5" t="s">
        <v>186</v>
      </c>
      <c r="B109" s="5" t="s">
        <v>569</v>
      </c>
      <c r="C109" s="107"/>
      <c r="D109" s="27"/>
      <c r="E109" s="27"/>
    </row>
    <row r="110" spans="1:5" ht="15">
      <c r="A110" s="5" t="s">
        <v>185</v>
      </c>
      <c r="B110" s="5" t="s">
        <v>569</v>
      </c>
      <c r="C110" s="107"/>
      <c r="D110" s="27"/>
      <c r="E110" s="27"/>
    </row>
    <row r="111" spans="1:5" ht="15">
      <c r="A111" s="13" t="s">
        <v>184</v>
      </c>
      <c r="B111" s="5" t="s">
        <v>569</v>
      </c>
      <c r="C111" s="107"/>
      <c r="D111" s="27"/>
      <c r="E111" s="27"/>
    </row>
    <row r="112" spans="1:5" ht="15">
      <c r="A112" s="13" t="s">
        <v>183</v>
      </c>
      <c r="B112" s="5" t="s">
        <v>569</v>
      </c>
      <c r="C112" s="107"/>
      <c r="D112" s="27"/>
      <c r="E112" s="27"/>
    </row>
    <row r="113" spans="1:5" ht="15">
      <c r="A113" s="13" t="s">
        <v>181</v>
      </c>
      <c r="B113" s="5" t="s">
        <v>569</v>
      </c>
      <c r="C113" s="107"/>
      <c r="D113" s="27"/>
      <c r="E113" s="27"/>
    </row>
    <row r="114" spans="1:5" ht="15">
      <c r="A114" s="13" t="s">
        <v>182</v>
      </c>
      <c r="B114" s="5" t="s">
        <v>569</v>
      </c>
      <c r="C114" s="107"/>
      <c r="D114" s="27"/>
      <c r="E114" s="27"/>
    </row>
    <row r="115" spans="1:5" ht="15">
      <c r="A115" s="15" t="s">
        <v>111</v>
      </c>
      <c r="B115" s="8" t="s">
        <v>569</v>
      </c>
      <c r="C115" s="118">
        <f>SUM(C107:C114)</f>
        <v>2178</v>
      </c>
      <c r="D115" s="27"/>
      <c r="E115" s="27"/>
    </row>
  </sheetData>
  <sheetProtection/>
  <mergeCells count="2">
    <mergeCell ref="A1:C1"/>
    <mergeCell ref="A2:C2"/>
  </mergeCells>
  <printOptions/>
  <pageMargins left="0.7086614173228347" right="0.7086614173228347" top="0.27" bottom="0.31" header="0.17" footer="0.17"/>
  <pageSetup fitToHeight="1" fitToWidth="1" horizontalDpi="300" verticalDpi="300" orientation="portrait" paperSize="9" scale="42" r:id="rId1"/>
  <headerFooter>
    <oddHeader>&amp;R24.sz.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2"/>
  </sheetPr>
  <dimension ref="A1:E34"/>
  <sheetViews>
    <sheetView zoomScalePageLayoutView="0" workbookViewId="0" topLeftCell="A7">
      <selection activeCell="D34" sqref="D34"/>
    </sheetView>
  </sheetViews>
  <sheetFormatPr defaultColWidth="9.140625" defaultRowHeight="15"/>
  <cols>
    <col min="1" max="1" width="65.00390625" style="0" customWidth="1"/>
    <col min="3" max="3" width="16.8515625" style="103" customWidth="1"/>
    <col min="4" max="4" width="15.28125" style="0" customWidth="1"/>
    <col min="5" max="5" width="16.57421875" style="0" customWidth="1"/>
  </cols>
  <sheetData>
    <row r="1" spans="1:3" ht="24" customHeight="1">
      <c r="A1" s="330" t="s">
        <v>766</v>
      </c>
      <c r="B1" s="334"/>
      <c r="C1" s="334"/>
    </row>
    <row r="2" spans="1:3" ht="26.25" customHeight="1">
      <c r="A2" s="336" t="s">
        <v>247</v>
      </c>
      <c r="B2" s="334"/>
      <c r="C2" s="334"/>
    </row>
    <row r="3" spans="1:3" ht="26.25" customHeight="1">
      <c r="A3" s="67"/>
      <c r="B3" s="68"/>
      <c r="C3" s="68"/>
    </row>
    <row r="4" ht="15">
      <c r="A4" s="127" t="s">
        <v>209</v>
      </c>
    </row>
    <row r="5" spans="1:5" ht="30">
      <c r="A5" s="43" t="s">
        <v>200</v>
      </c>
      <c r="B5" s="3" t="s">
        <v>310</v>
      </c>
      <c r="C5" s="184" t="s">
        <v>755</v>
      </c>
      <c r="D5" s="184" t="s">
        <v>756</v>
      </c>
      <c r="E5" s="184" t="s">
        <v>757</v>
      </c>
    </row>
    <row r="6" spans="1:5" ht="15">
      <c r="A6" s="5" t="s">
        <v>93</v>
      </c>
      <c r="B6" s="5" t="s">
        <v>521</v>
      </c>
      <c r="C6" s="107">
        <v>56374</v>
      </c>
      <c r="D6" s="107">
        <v>56374</v>
      </c>
      <c r="E6" s="107">
        <v>53316</v>
      </c>
    </row>
    <row r="7" spans="1:5" ht="15">
      <c r="A7" s="5" t="s">
        <v>94</v>
      </c>
      <c r="B7" s="5" t="s">
        <v>521</v>
      </c>
      <c r="C7" s="107">
        <v>2427</v>
      </c>
      <c r="D7" s="107">
        <v>2427</v>
      </c>
      <c r="E7" s="107">
        <v>1472</v>
      </c>
    </row>
    <row r="8" spans="1:5" ht="15">
      <c r="A8" s="5" t="s">
        <v>95</v>
      </c>
      <c r="B8" s="5" t="s">
        <v>521</v>
      </c>
      <c r="C8" s="107">
        <v>12298</v>
      </c>
      <c r="D8" s="107">
        <v>12298</v>
      </c>
      <c r="E8" s="107">
        <v>10946</v>
      </c>
    </row>
    <row r="9" spans="1:5" ht="15">
      <c r="A9" s="5" t="s">
        <v>96</v>
      </c>
      <c r="B9" s="5" t="s">
        <v>521</v>
      </c>
      <c r="C9" s="107">
        <v>27406</v>
      </c>
      <c r="D9" s="107">
        <v>27406</v>
      </c>
      <c r="E9" s="107">
        <v>25892</v>
      </c>
    </row>
    <row r="10" spans="1:5" ht="15">
      <c r="A10" s="7" t="s">
        <v>44</v>
      </c>
      <c r="B10" s="8" t="s">
        <v>521</v>
      </c>
      <c r="C10" s="118">
        <f>SUM(C6:C9)</f>
        <v>98505</v>
      </c>
      <c r="D10" s="118">
        <f>SUM(D6:D9)</f>
        <v>98505</v>
      </c>
      <c r="E10" s="118">
        <f>SUM(E6:E9)</f>
        <v>91626</v>
      </c>
    </row>
    <row r="11" spans="1:5" ht="15">
      <c r="A11" s="5" t="s">
        <v>45</v>
      </c>
      <c r="B11" s="6" t="s">
        <v>522</v>
      </c>
      <c r="C11" s="107">
        <f>C12</f>
        <v>39563</v>
      </c>
      <c r="D11" s="107">
        <v>39563</v>
      </c>
      <c r="E11" s="107">
        <v>38816</v>
      </c>
    </row>
    <row r="12" spans="1:5" ht="27">
      <c r="A12" s="53" t="s">
        <v>523</v>
      </c>
      <c r="B12" s="53" t="s">
        <v>522</v>
      </c>
      <c r="C12" s="107">
        <v>39563</v>
      </c>
      <c r="D12" s="107">
        <v>39563</v>
      </c>
      <c r="E12" s="107">
        <v>38816</v>
      </c>
    </row>
    <row r="13" spans="1:5" ht="27">
      <c r="A13" s="53" t="s">
        <v>524</v>
      </c>
      <c r="B13" s="53" t="s">
        <v>522</v>
      </c>
      <c r="C13" s="107"/>
      <c r="D13" s="107"/>
      <c r="E13" s="107"/>
    </row>
    <row r="14" spans="1:5" ht="15">
      <c r="A14" s="5" t="s">
        <v>47</v>
      </c>
      <c r="B14" s="6" t="s">
        <v>528</v>
      </c>
      <c r="C14" s="107">
        <v>9514</v>
      </c>
      <c r="D14" s="107">
        <v>3806</v>
      </c>
      <c r="E14" s="107">
        <v>8184</v>
      </c>
    </row>
    <row r="15" spans="1:5" ht="27">
      <c r="A15" s="53" t="s">
        <v>1014</v>
      </c>
      <c r="B15" s="53" t="s">
        <v>528</v>
      </c>
      <c r="C15" s="107">
        <f>C16/0.4*0.6</f>
        <v>14271</v>
      </c>
      <c r="D15" s="107">
        <f>D16/0.4*0.6</f>
        <v>14271</v>
      </c>
      <c r="E15" s="107">
        <f>E16/0.4*0.6</f>
        <v>12276</v>
      </c>
    </row>
    <row r="16" spans="1:5" ht="27">
      <c r="A16" s="53" t="s">
        <v>529</v>
      </c>
      <c r="B16" s="53" t="s">
        <v>528</v>
      </c>
      <c r="C16" s="107">
        <v>9514</v>
      </c>
      <c r="D16" s="107">
        <v>9514</v>
      </c>
      <c r="E16" s="107">
        <v>8184</v>
      </c>
    </row>
    <row r="17" spans="1:5" ht="15">
      <c r="A17" s="53" t="s">
        <v>530</v>
      </c>
      <c r="B17" s="53" t="s">
        <v>528</v>
      </c>
      <c r="C17" s="107"/>
      <c r="D17" s="107"/>
      <c r="E17" s="107"/>
    </row>
    <row r="18" spans="1:5" ht="15">
      <c r="A18" s="53" t="s">
        <v>531</v>
      </c>
      <c r="B18" s="53" t="s">
        <v>528</v>
      </c>
      <c r="C18" s="107"/>
      <c r="D18" s="107"/>
      <c r="E18" s="107"/>
    </row>
    <row r="19" spans="1:5" ht="15">
      <c r="A19" s="5" t="s">
        <v>97</v>
      </c>
      <c r="B19" s="6" t="s">
        <v>532</v>
      </c>
      <c r="C19" s="107">
        <f>C21</f>
        <v>1093</v>
      </c>
      <c r="D19" s="107">
        <v>0</v>
      </c>
      <c r="E19" s="107">
        <v>0</v>
      </c>
    </row>
    <row r="20" spans="1:5" ht="15">
      <c r="A20" s="53" t="s">
        <v>533</v>
      </c>
      <c r="B20" s="53" t="s">
        <v>532</v>
      </c>
      <c r="C20" s="107"/>
      <c r="D20" s="107"/>
      <c r="E20" s="107"/>
    </row>
    <row r="21" spans="1:5" ht="15">
      <c r="A21" s="53" t="s">
        <v>534</v>
      </c>
      <c r="B21" s="53" t="s">
        <v>532</v>
      </c>
      <c r="C21" s="107">
        <v>1093</v>
      </c>
      <c r="D21" s="107">
        <v>0</v>
      </c>
      <c r="E21" s="107"/>
    </row>
    <row r="22" spans="1:5" ht="15">
      <c r="A22" s="7" t="s">
        <v>76</v>
      </c>
      <c r="B22" s="8" t="s">
        <v>535</v>
      </c>
      <c r="C22" s="118">
        <f>C19+C14+C11</f>
        <v>50170</v>
      </c>
      <c r="D22" s="118">
        <f>D16+D12</f>
        <v>49077</v>
      </c>
      <c r="E22" s="118">
        <f>E19+E14+E11</f>
        <v>47000</v>
      </c>
    </row>
    <row r="23" spans="1:5" ht="15">
      <c r="A23" s="5" t="s">
        <v>98</v>
      </c>
      <c r="B23" s="5" t="s">
        <v>536</v>
      </c>
      <c r="C23" s="107"/>
      <c r="D23" s="107">
        <v>211</v>
      </c>
      <c r="E23" s="107">
        <v>211</v>
      </c>
    </row>
    <row r="24" spans="1:5" ht="15">
      <c r="A24" s="5" t="s">
        <v>99</v>
      </c>
      <c r="B24" s="5" t="s">
        <v>536</v>
      </c>
      <c r="C24" s="107"/>
      <c r="D24" s="107"/>
      <c r="E24" s="107"/>
    </row>
    <row r="25" spans="1:5" ht="15">
      <c r="A25" s="5" t="s">
        <v>100</v>
      </c>
      <c r="B25" s="5" t="s">
        <v>536</v>
      </c>
      <c r="C25" s="107"/>
      <c r="D25" s="107"/>
      <c r="E25" s="107"/>
    </row>
    <row r="26" spans="1:5" ht="15">
      <c r="A26" s="5" t="s">
        <v>101</v>
      </c>
      <c r="B26" s="5" t="s">
        <v>536</v>
      </c>
      <c r="C26" s="107"/>
      <c r="D26" s="107"/>
      <c r="E26" s="107"/>
    </row>
    <row r="27" spans="1:5" ht="15">
      <c r="A27" s="5" t="s">
        <v>102</v>
      </c>
      <c r="B27" s="5" t="s">
        <v>536</v>
      </c>
      <c r="C27" s="107"/>
      <c r="D27" s="107"/>
      <c r="E27" s="107"/>
    </row>
    <row r="28" spans="1:5" ht="15">
      <c r="A28" s="5" t="s">
        <v>103</v>
      </c>
      <c r="B28" s="5" t="s">
        <v>536</v>
      </c>
      <c r="C28" s="107"/>
      <c r="D28" s="107"/>
      <c r="E28" s="107"/>
    </row>
    <row r="29" spans="1:5" ht="15">
      <c r="A29" s="5" t="s">
        <v>104</v>
      </c>
      <c r="B29" s="5" t="s">
        <v>536</v>
      </c>
      <c r="C29" s="107"/>
      <c r="D29" s="107"/>
      <c r="E29" s="107"/>
    </row>
    <row r="30" spans="1:5" ht="15">
      <c r="A30" s="5" t="s">
        <v>105</v>
      </c>
      <c r="B30" s="5" t="s">
        <v>536</v>
      </c>
      <c r="C30" s="107"/>
      <c r="D30" s="107"/>
      <c r="E30" s="107"/>
    </row>
    <row r="31" spans="1:5" ht="45">
      <c r="A31" s="5" t="s">
        <v>106</v>
      </c>
      <c r="B31" s="5" t="s">
        <v>536</v>
      </c>
      <c r="C31" s="107"/>
      <c r="D31" s="107"/>
      <c r="E31" s="107"/>
    </row>
    <row r="32" spans="1:5" ht="15">
      <c r="A32" s="5" t="s">
        <v>107</v>
      </c>
      <c r="B32" s="5" t="s">
        <v>536</v>
      </c>
      <c r="C32" s="107">
        <v>6654</v>
      </c>
      <c r="D32" s="107">
        <v>323</v>
      </c>
      <c r="E32" s="107">
        <v>323</v>
      </c>
    </row>
    <row r="33" spans="1:5" ht="15">
      <c r="A33" s="7" t="s">
        <v>49</v>
      </c>
      <c r="B33" s="8" t="s">
        <v>536</v>
      </c>
      <c r="C33" s="107">
        <f>C32</f>
        <v>6654</v>
      </c>
      <c r="D33" s="107">
        <f>D32+D23</f>
        <v>534</v>
      </c>
      <c r="E33" s="107"/>
    </row>
    <row r="34" spans="1:5" ht="15">
      <c r="A34" s="248" t="s">
        <v>1015</v>
      </c>
      <c r="B34" s="216"/>
      <c r="C34" s="118">
        <f>C33+C22+C10</f>
        <v>155329</v>
      </c>
      <c r="D34" s="118">
        <f>D33+D22+D10</f>
        <v>148116</v>
      </c>
      <c r="E34" s="118">
        <f>E33+E22+E10</f>
        <v>138626</v>
      </c>
    </row>
  </sheetData>
  <sheetProtection/>
  <mergeCells count="2">
    <mergeCell ref="A1:C1"/>
    <mergeCell ref="A2:C2"/>
  </mergeCells>
  <printOptions horizontalCentered="1"/>
  <pageMargins left="0.2362204724409449" right="0.15748031496062992" top="0.7480314960629921" bottom="0.7480314960629921" header="0.31496062992125984" footer="0.31496062992125984"/>
  <pageSetup horizontalDpi="300" verticalDpi="300" orientation="portrait" paperSize="9" scale="80" r:id="rId1"/>
  <headerFooter>
    <oddHeader>&amp;R25.sz.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153"/>
  <sheetViews>
    <sheetView zoomScale="90" zoomScaleNormal="90" zoomScalePageLayoutView="0" workbookViewId="0" topLeftCell="A1">
      <pane xSplit="2" ySplit="6" topLeftCell="H15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53" sqref="J153"/>
    </sheetView>
  </sheetViews>
  <sheetFormatPr defaultColWidth="9.140625" defaultRowHeight="15"/>
  <cols>
    <col min="1" max="1" width="101.28125" style="0" customWidth="1"/>
    <col min="3" max="3" width="13.8515625" style="103" customWidth="1"/>
    <col min="4" max="4" width="15.57421875" style="103" hidden="1" customWidth="1"/>
    <col min="5" max="5" width="15.7109375" style="103" hidden="1" customWidth="1"/>
    <col min="6" max="6" width="15.00390625" style="210" hidden="1" customWidth="1"/>
    <col min="7" max="7" width="15.421875" style="210" customWidth="1"/>
    <col min="8" max="10" width="14.28125" style="0" bestFit="1" customWidth="1"/>
  </cols>
  <sheetData>
    <row r="1" spans="1:7" s="96" customFormat="1" ht="15">
      <c r="A1" s="162"/>
      <c r="C1" s="163"/>
      <c r="D1" s="163"/>
      <c r="E1" s="163"/>
      <c r="F1" s="209"/>
      <c r="G1" s="209"/>
    </row>
    <row r="2" spans="1:5" ht="26.25" customHeight="1">
      <c r="A2" s="330" t="s">
        <v>766</v>
      </c>
      <c r="B2" s="338"/>
      <c r="C2" s="338"/>
      <c r="D2" s="338"/>
      <c r="E2" s="338"/>
    </row>
    <row r="3" spans="1:5" ht="30" customHeight="1">
      <c r="A3" s="336" t="s">
        <v>234</v>
      </c>
      <c r="B3" s="334"/>
      <c r="C3" s="334"/>
      <c r="D3" s="334"/>
      <c r="E3" s="334"/>
    </row>
    <row r="5" ht="15">
      <c r="A5" s="4" t="s">
        <v>706</v>
      </c>
    </row>
    <row r="6" spans="1:10" ht="45">
      <c r="A6" s="2" t="s">
        <v>309</v>
      </c>
      <c r="B6" s="281" t="s">
        <v>310</v>
      </c>
      <c r="C6" s="104" t="s">
        <v>273</v>
      </c>
      <c r="D6" s="104" t="s">
        <v>274</v>
      </c>
      <c r="E6" s="104" t="s">
        <v>272</v>
      </c>
      <c r="F6" s="104" t="s">
        <v>1016</v>
      </c>
      <c r="G6" s="104" t="s">
        <v>1017</v>
      </c>
      <c r="H6" s="295" t="s">
        <v>958</v>
      </c>
      <c r="I6" s="295" t="s">
        <v>572</v>
      </c>
      <c r="J6" s="295" t="s">
        <v>573</v>
      </c>
    </row>
    <row r="7" spans="1:10" ht="15">
      <c r="A7" s="31" t="s">
        <v>615</v>
      </c>
      <c r="B7" s="282" t="s">
        <v>336</v>
      </c>
      <c r="C7" s="106">
        <v>31739.728</v>
      </c>
      <c r="D7" s="106">
        <v>38804.054</v>
      </c>
      <c r="E7" s="106">
        <v>47621</v>
      </c>
      <c r="F7" s="107">
        <v>58451</v>
      </c>
      <c r="G7" s="107">
        <v>58450</v>
      </c>
      <c r="H7" s="107">
        <v>63083</v>
      </c>
      <c r="I7" s="107">
        <v>54256</v>
      </c>
      <c r="J7" s="107">
        <v>46469</v>
      </c>
    </row>
    <row r="8" spans="1:10" ht="15">
      <c r="A8" s="5" t="s">
        <v>616</v>
      </c>
      <c r="B8" s="282" t="s">
        <v>343</v>
      </c>
      <c r="C8" s="106">
        <v>673.418</v>
      </c>
      <c r="D8" s="106">
        <v>644.537</v>
      </c>
      <c r="E8" s="106">
        <v>1220</v>
      </c>
      <c r="F8" s="107">
        <v>2482</v>
      </c>
      <c r="G8" s="107">
        <v>2481</v>
      </c>
      <c r="H8" s="107">
        <v>1171</v>
      </c>
      <c r="I8" s="107">
        <v>13327</v>
      </c>
      <c r="J8" s="107">
        <v>11619</v>
      </c>
    </row>
    <row r="9" spans="1:10" ht="15">
      <c r="A9" s="51" t="s">
        <v>30</v>
      </c>
      <c r="B9" s="283" t="s">
        <v>344</v>
      </c>
      <c r="C9" s="106">
        <f>C8+C7</f>
        <v>32413.146</v>
      </c>
      <c r="D9" s="106">
        <f>D8+D7</f>
        <v>39448.59099999999</v>
      </c>
      <c r="E9" s="106">
        <v>48841</v>
      </c>
      <c r="F9" s="107">
        <v>60933</v>
      </c>
      <c r="G9" s="107">
        <v>60931</v>
      </c>
      <c r="H9" s="107">
        <v>64254</v>
      </c>
      <c r="I9" s="107">
        <v>67583</v>
      </c>
      <c r="J9" s="107">
        <v>58088</v>
      </c>
    </row>
    <row r="10" spans="1:10" ht="15">
      <c r="A10" s="39" t="s">
        <v>1</v>
      </c>
      <c r="B10" s="283" t="s">
        <v>345</v>
      </c>
      <c r="C10" s="106">
        <v>9272.26</v>
      </c>
      <c r="D10" s="106">
        <v>9298.734</v>
      </c>
      <c r="E10" s="106">
        <v>13161</v>
      </c>
      <c r="F10" s="107">
        <v>13294</v>
      </c>
      <c r="G10" s="107">
        <v>13293</v>
      </c>
      <c r="H10" s="107">
        <v>16319</v>
      </c>
      <c r="I10" s="107">
        <v>16503</v>
      </c>
      <c r="J10" s="107">
        <v>14189</v>
      </c>
    </row>
    <row r="11" spans="1:10" ht="15">
      <c r="A11" s="5" t="s">
        <v>617</v>
      </c>
      <c r="B11" s="282" t="s">
        <v>352</v>
      </c>
      <c r="C11" s="106">
        <v>30452.938</v>
      </c>
      <c r="D11" s="106">
        <v>39158.201</v>
      </c>
      <c r="E11" s="106">
        <v>31605</v>
      </c>
      <c r="F11" s="107">
        <v>31831</v>
      </c>
      <c r="G11" s="107">
        <v>31830</v>
      </c>
      <c r="H11" s="107">
        <v>36820</v>
      </c>
      <c r="I11" s="107">
        <v>33220</v>
      </c>
      <c r="J11" s="107">
        <v>30874</v>
      </c>
    </row>
    <row r="12" spans="1:10" ht="15">
      <c r="A12" s="5" t="s">
        <v>31</v>
      </c>
      <c r="B12" s="282" t="s">
        <v>357</v>
      </c>
      <c r="C12" s="106">
        <v>340.22</v>
      </c>
      <c r="D12" s="106">
        <v>706.344</v>
      </c>
      <c r="E12" s="106">
        <v>1743</v>
      </c>
      <c r="F12" s="107">
        <v>919</v>
      </c>
      <c r="G12" s="107">
        <v>917</v>
      </c>
      <c r="H12" s="107">
        <v>872</v>
      </c>
      <c r="I12" s="107">
        <v>875</v>
      </c>
      <c r="J12" s="107">
        <v>758</v>
      </c>
    </row>
    <row r="13" spans="1:10" ht="15">
      <c r="A13" s="5" t="s">
        <v>618</v>
      </c>
      <c r="B13" s="282" t="s">
        <v>369</v>
      </c>
      <c r="C13" s="106">
        <v>42131.05</v>
      </c>
      <c r="D13" s="106">
        <v>89770.108</v>
      </c>
      <c r="E13" s="106">
        <v>45105</v>
      </c>
      <c r="F13" s="107">
        <v>48336</v>
      </c>
      <c r="G13" s="107">
        <v>48333</v>
      </c>
      <c r="H13" s="107">
        <v>56152</v>
      </c>
      <c r="I13" s="107">
        <v>61620</v>
      </c>
      <c r="J13" s="107">
        <v>57948</v>
      </c>
    </row>
    <row r="14" spans="1:10" ht="15">
      <c r="A14" s="5" t="s">
        <v>633</v>
      </c>
      <c r="B14" s="282" t="s">
        <v>374</v>
      </c>
      <c r="C14" s="106">
        <v>612.029</v>
      </c>
      <c r="D14" s="106">
        <v>377.36</v>
      </c>
      <c r="E14" s="106">
        <v>700</v>
      </c>
      <c r="F14" s="107">
        <v>759</v>
      </c>
      <c r="G14" s="107">
        <v>759</v>
      </c>
      <c r="H14" s="107">
        <v>925</v>
      </c>
      <c r="I14" s="107">
        <v>925</v>
      </c>
      <c r="J14" s="107">
        <v>717</v>
      </c>
    </row>
    <row r="15" spans="1:10" ht="15">
      <c r="A15" s="5" t="s">
        <v>634</v>
      </c>
      <c r="B15" s="282" t="s">
        <v>383</v>
      </c>
      <c r="C15" s="106">
        <v>25601.731</v>
      </c>
      <c r="D15" s="106">
        <v>33021.543</v>
      </c>
      <c r="E15" s="106">
        <v>22515</v>
      </c>
      <c r="F15" s="107">
        <v>24763</v>
      </c>
      <c r="G15" s="107">
        <v>24761</v>
      </c>
      <c r="H15" s="107">
        <v>27180</v>
      </c>
      <c r="I15" s="107">
        <v>28994</v>
      </c>
      <c r="J15" s="107">
        <v>28094</v>
      </c>
    </row>
    <row r="16" spans="1:10" ht="15">
      <c r="A16" s="39" t="s">
        <v>635</v>
      </c>
      <c r="B16" s="283" t="s">
        <v>384</v>
      </c>
      <c r="C16" s="106">
        <f>SUM(C11:C15)</f>
        <v>99137.968</v>
      </c>
      <c r="D16" s="106">
        <f>SUM(D11:D15)</f>
        <v>163033.55599999998</v>
      </c>
      <c r="E16" s="106">
        <v>101668</v>
      </c>
      <c r="F16" s="107">
        <v>106608</v>
      </c>
      <c r="G16" s="107">
        <v>106600</v>
      </c>
      <c r="H16" s="107">
        <v>121949</v>
      </c>
      <c r="I16" s="107">
        <v>125634</v>
      </c>
      <c r="J16" s="107">
        <v>118391</v>
      </c>
    </row>
    <row r="17" spans="1:10" ht="15">
      <c r="A17" s="13" t="s">
        <v>385</v>
      </c>
      <c r="B17" s="282" t="s">
        <v>386</v>
      </c>
      <c r="C17" s="106">
        <v>0</v>
      </c>
      <c r="D17" s="106">
        <v>0</v>
      </c>
      <c r="E17" s="106">
        <v>0</v>
      </c>
      <c r="F17" s="107"/>
      <c r="G17" s="107"/>
      <c r="H17" s="107"/>
      <c r="I17" s="107"/>
      <c r="J17" s="107"/>
    </row>
    <row r="18" spans="1:10" ht="15">
      <c r="A18" s="13" t="s">
        <v>636</v>
      </c>
      <c r="B18" s="282" t="s">
        <v>387</v>
      </c>
      <c r="C18" s="106">
        <v>1257.84</v>
      </c>
      <c r="D18" s="106">
        <v>130.84</v>
      </c>
      <c r="E18" s="106">
        <v>1400</v>
      </c>
      <c r="F18" s="107">
        <v>17</v>
      </c>
      <c r="G18" s="107">
        <v>17</v>
      </c>
      <c r="H18" s="107"/>
      <c r="I18" s="107"/>
      <c r="J18" s="107"/>
    </row>
    <row r="19" spans="1:10" ht="15">
      <c r="A19" s="17" t="s">
        <v>7</v>
      </c>
      <c r="B19" s="282" t="s">
        <v>388</v>
      </c>
      <c r="C19" s="106">
        <v>0</v>
      </c>
      <c r="D19" s="106">
        <v>0</v>
      </c>
      <c r="E19" s="106">
        <v>0</v>
      </c>
      <c r="F19" s="107"/>
      <c r="G19" s="107"/>
      <c r="H19" s="107"/>
      <c r="I19" s="107"/>
      <c r="J19" s="107"/>
    </row>
    <row r="20" spans="1:10" ht="15">
      <c r="A20" s="17" t="s">
        <v>8</v>
      </c>
      <c r="B20" s="282" t="s">
        <v>389</v>
      </c>
      <c r="C20" s="106">
        <v>3596.872</v>
      </c>
      <c r="D20" s="106">
        <v>608.6</v>
      </c>
      <c r="E20" s="106">
        <v>596</v>
      </c>
      <c r="F20" s="107"/>
      <c r="G20" s="107"/>
      <c r="H20" s="107">
        <v>87</v>
      </c>
      <c r="I20" s="107">
        <v>87</v>
      </c>
      <c r="J20" s="107"/>
    </row>
    <row r="21" spans="1:10" ht="15">
      <c r="A21" s="17" t="s">
        <v>9</v>
      </c>
      <c r="B21" s="282" t="s">
        <v>390</v>
      </c>
      <c r="C21" s="106">
        <v>3791.34</v>
      </c>
      <c r="D21" s="106">
        <v>3457.639</v>
      </c>
      <c r="E21" s="106">
        <v>3900</v>
      </c>
      <c r="F21" s="107">
        <v>3103</v>
      </c>
      <c r="G21" s="107">
        <v>3103</v>
      </c>
      <c r="H21" s="107">
        <v>600</v>
      </c>
      <c r="I21" s="107">
        <v>810</v>
      </c>
      <c r="J21" s="107">
        <v>810</v>
      </c>
    </row>
    <row r="22" spans="1:10" ht="15">
      <c r="A22" s="13" t="s">
        <v>10</v>
      </c>
      <c r="B22" s="282" t="s">
        <v>391</v>
      </c>
      <c r="C22" s="106">
        <v>12190.496</v>
      </c>
      <c r="D22" s="106">
        <v>5638.547</v>
      </c>
      <c r="E22" s="106">
        <v>7150</v>
      </c>
      <c r="F22" s="107">
        <v>1368</v>
      </c>
      <c r="G22" s="107">
        <v>1367</v>
      </c>
      <c r="H22" s="107">
        <v>500</v>
      </c>
      <c r="I22" s="107">
        <v>656</v>
      </c>
      <c r="J22" s="107">
        <v>656</v>
      </c>
    </row>
    <row r="23" spans="1:10" ht="15">
      <c r="A23" s="13" t="s">
        <v>11</v>
      </c>
      <c r="B23" s="282" t="s">
        <v>392</v>
      </c>
      <c r="C23" s="106">
        <v>550</v>
      </c>
      <c r="D23" s="106">
        <v>813.01</v>
      </c>
      <c r="E23" s="106">
        <v>710</v>
      </c>
      <c r="F23" s="107">
        <v>695</v>
      </c>
      <c r="G23" s="107">
        <v>695</v>
      </c>
      <c r="H23" s="107">
        <v>730</v>
      </c>
      <c r="I23" s="107">
        <v>730</v>
      </c>
      <c r="J23" s="107">
        <v>675</v>
      </c>
    </row>
    <row r="24" spans="1:10" ht="15">
      <c r="A24" s="13" t="s">
        <v>12</v>
      </c>
      <c r="B24" s="282" t="s">
        <v>393</v>
      </c>
      <c r="C24" s="106">
        <v>8682.639</v>
      </c>
      <c r="D24" s="106">
        <v>8152.77</v>
      </c>
      <c r="E24" s="106">
        <v>13650</v>
      </c>
      <c r="F24" s="107">
        <v>3688</v>
      </c>
      <c r="G24" s="107">
        <v>36686</v>
      </c>
      <c r="H24" s="107">
        <v>8813</v>
      </c>
      <c r="I24" s="107">
        <v>4329</v>
      </c>
      <c r="J24" s="107">
        <v>4329</v>
      </c>
    </row>
    <row r="25" spans="1:10" ht="15">
      <c r="A25" s="49" t="s">
        <v>702</v>
      </c>
      <c r="B25" s="283" t="s">
        <v>394</v>
      </c>
      <c r="C25" s="106">
        <f>SUM(C17:C24)</f>
        <v>30069.186999999998</v>
      </c>
      <c r="D25" s="106">
        <f>SUM(D17:D24)</f>
        <v>18801.406000000003</v>
      </c>
      <c r="E25" s="106">
        <v>27406</v>
      </c>
      <c r="F25" s="107">
        <v>8871</v>
      </c>
      <c r="G25" s="107">
        <v>8868</v>
      </c>
      <c r="H25" s="107">
        <v>10730</v>
      </c>
      <c r="I25" s="107">
        <v>6612</v>
      </c>
      <c r="J25" s="107">
        <v>6470</v>
      </c>
    </row>
    <row r="26" spans="1:10" ht="15">
      <c r="A26" s="12" t="s">
        <v>13</v>
      </c>
      <c r="B26" s="282" t="s">
        <v>395</v>
      </c>
      <c r="C26" s="106">
        <v>0</v>
      </c>
      <c r="D26" s="106">
        <v>0</v>
      </c>
      <c r="E26" s="106">
        <v>0</v>
      </c>
      <c r="F26" s="107"/>
      <c r="G26" s="107"/>
      <c r="H26" s="107"/>
      <c r="I26" s="107"/>
      <c r="J26" s="107"/>
    </row>
    <row r="27" spans="1:10" ht="15">
      <c r="A27" s="12" t="s">
        <v>396</v>
      </c>
      <c r="B27" s="282" t="s">
        <v>397</v>
      </c>
      <c r="C27" s="106">
        <v>0</v>
      </c>
      <c r="D27" s="106">
        <v>0</v>
      </c>
      <c r="E27" s="106">
        <v>0</v>
      </c>
      <c r="F27" s="107"/>
      <c r="G27" s="107"/>
      <c r="H27" s="107"/>
      <c r="I27" s="107"/>
      <c r="J27" s="107"/>
    </row>
    <row r="28" spans="1:10" ht="15">
      <c r="A28" s="12" t="s">
        <v>398</v>
      </c>
      <c r="B28" s="282" t="s">
        <v>399</v>
      </c>
      <c r="C28" s="106">
        <v>0</v>
      </c>
      <c r="D28" s="106">
        <v>0</v>
      </c>
      <c r="E28" s="106">
        <v>0</v>
      </c>
      <c r="F28" s="107"/>
      <c r="G28" s="107"/>
      <c r="H28" s="107"/>
      <c r="I28" s="107"/>
      <c r="J28" s="107"/>
    </row>
    <row r="29" spans="1:10" ht="15">
      <c r="A29" s="12" t="s">
        <v>705</v>
      </c>
      <c r="B29" s="282" t="s">
        <v>400</v>
      </c>
      <c r="C29" s="106">
        <v>0</v>
      </c>
      <c r="D29" s="106">
        <v>0</v>
      </c>
      <c r="E29" s="106">
        <v>0</v>
      </c>
      <c r="F29" s="107"/>
      <c r="G29" s="107"/>
      <c r="H29" s="107"/>
      <c r="I29" s="107"/>
      <c r="J29" s="107"/>
    </row>
    <row r="30" spans="1:10" ht="15">
      <c r="A30" s="12" t="s">
        <v>14</v>
      </c>
      <c r="B30" s="282" t="s">
        <v>401</v>
      </c>
      <c r="C30" s="106">
        <v>0</v>
      </c>
      <c r="D30" s="106">
        <v>0</v>
      </c>
      <c r="E30" s="106">
        <v>0</v>
      </c>
      <c r="F30" s="107">
        <v>1990</v>
      </c>
      <c r="G30" s="107">
        <v>1990</v>
      </c>
      <c r="H30" s="107"/>
      <c r="I30" s="107"/>
      <c r="J30" s="107"/>
    </row>
    <row r="31" spans="1:10" ht="15">
      <c r="A31" s="12" t="s">
        <v>1059</v>
      </c>
      <c r="B31" s="282" t="s">
        <v>402</v>
      </c>
      <c r="C31" s="106">
        <f>2898+811</f>
        <v>3709</v>
      </c>
      <c r="D31" s="106">
        <f>50-1533</f>
        <v>-1483</v>
      </c>
      <c r="E31" s="106">
        <v>5490</v>
      </c>
      <c r="F31" s="107">
        <v>3186</v>
      </c>
      <c r="G31" s="107">
        <v>3186</v>
      </c>
      <c r="H31" s="107">
        <v>0</v>
      </c>
      <c r="I31" s="107">
        <v>8569</v>
      </c>
      <c r="J31" s="107">
        <v>8568</v>
      </c>
    </row>
    <row r="32" spans="1:10" ht="15">
      <c r="A32" s="12" t="s">
        <v>15</v>
      </c>
      <c r="B32" s="282" t="s">
        <v>403</v>
      </c>
      <c r="C32" s="106">
        <v>0</v>
      </c>
      <c r="D32" s="106">
        <v>0</v>
      </c>
      <c r="E32" s="106">
        <v>0</v>
      </c>
      <c r="F32" s="107"/>
      <c r="G32" s="107"/>
      <c r="H32" s="107"/>
      <c r="I32" s="107"/>
      <c r="J32" s="107"/>
    </row>
    <row r="33" spans="1:10" ht="15">
      <c r="A33" s="12" t="s">
        <v>16</v>
      </c>
      <c r="B33" s="282" t="s">
        <v>404</v>
      </c>
      <c r="C33" s="106">
        <v>1043</v>
      </c>
      <c r="D33" s="106">
        <v>800</v>
      </c>
      <c r="E33" s="106">
        <v>3100</v>
      </c>
      <c r="F33" s="107">
        <v>90</v>
      </c>
      <c r="G33" s="107">
        <v>90</v>
      </c>
      <c r="H33" s="107">
        <v>1000</v>
      </c>
      <c r="I33" s="107">
        <v>1000</v>
      </c>
      <c r="J33" s="107">
        <v>500</v>
      </c>
    </row>
    <row r="34" spans="1:10" ht="15">
      <c r="A34" s="12" t="s">
        <v>405</v>
      </c>
      <c r="B34" s="282" t="s">
        <v>406</v>
      </c>
      <c r="C34" s="106">
        <v>0</v>
      </c>
      <c r="D34" s="106">
        <v>0</v>
      </c>
      <c r="E34" s="106">
        <v>0</v>
      </c>
      <c r="F34" s="107"/>
      <c r="G34" s="107"/>
      <c r="H34" s="107"/>
      <c r="I34" s="107"/>
      <c r="J34" s="107"/>
    </row>
    <row r="35" spans="1:10" ht="15">
      <c r="A35" s="20" t="s">
        <v>407</v>
      </c>
      <c r="B35" s="282" t="s">
        <v>408</v>
      </c>
      <c r="C35" s="106">
        <v>0</v>
      </c>
      <c r="D35" s="106">
        <v>0</v>
      </c>
      <c r="E35" s="106">
        <v>0</v>
      </c>
      <c r="F35" s="107"/>
      <c r="G35" s="107"/>
      <c r="H35" s="107"/>
      <c r="I35" s="107"/>
      <c r="J35" s="107"/>
    </row>
    <row r="36" spans="1:10" ht="15">
      <c r="A36" s="12" t="s">
        <v>17</v>
      </c>
      <c r="B36" s="282" t="s">
        <v>409</v>
      </c>
      <c r="C36" s="106">
        <v>20014.206</v>
      </c>
      <c r="D36" s="106">
        <v>12291.046</v>
      </c>
      <c r="E36" s="106">
        <v>7845</v>
      </c>
      <c r="F36" s="107">
        <v>14408</v>
      </c>
      <c r="G36" s="107">
        <v>14407</v>
      </c>
      <c r="H36" s="107">
        <v>7041</v>
      </c>
      <c r="I36" s="107">
        <v>28102</v>
      </c>
      <c r="J36" s="107">
        <v>27730</v>
      </c>
    </row>
    <row r="37" spans="1:10" ht="15">
      <c r="A37" s="20" t="s">
        <v>196</v>
      </c>
      <c r="B37" s="282" t="s">
        <v>410</v>
      </c>
      <c r="C37" s="106">
        <v>0</v>
      </c>
      <c r="D37" s="106">
        <v>0</v>
      </c>
      <c r="E37" s="106">
        <f>56848-6840</f>
        <v>50008</v>
      </c>
      <c r="F37" s="107">
        <v>58669</v>
      </c>
      <c r="G37" s="107"/>
      <c r="H37" s="107">
        <v>35781</v>
      </c>
      <c r="I37" s="107">
        <v>109926</v>
      </c>
      <c r="J37" s="107"/>
    </row>
    <row r="38" spans="1:10" ht="15">
      <c r="A38" s="20" t="s">
        <v>197</v>
      </c>
      <c r="B38" s="282" t="s">
        <v>410</v>
      </c>
      <c r="C38" s="106">
        <v>0</v>
      </c>
      <c r="D38" s="106">
        <v>0</v>
      </c>
      <c r="E38" s="106"/>
      <c r="F38" s="107"/>
      <c r="G38" s="107"/>
      <c r="H38" s="107">
        <v>30000</v>
      </c>
      <c r="I38" s="107"/>
      <c r="J38" s="107"/>
    </row>
    <row r="39" spans="1:10" ht="15">
      <c r="A39" s="49" t="s">
        <v>1062</v>
      </c>
      <c r="B39" s="283" t="s">
        <v>411</v>
      </c>
      <c r="C39" s="106">
        <f>SUM(C26:C38)</f>
        <v>24766.206</v>
      </c>
      <c r="D39" s="106">
        <f>SUM(D26:D38)</f>
        <v>11608.046</v>
      </c>
      <c r="E39" s="106">
        <f>73283-6840</f>
        <v>66443</v>
      </c>
      <c r="F39" s="107">
        <v>78343</v>
      </c>
      <c r="G39" s="107">
        <v>19673</v>
      </c>
      <c r="H39" s="107">
        <v>73822</v>
      </c>
      <c r="I39" s="107">
        <v>147597</v>
      </c>
      <c r="J39" s="107">
        <v>36798</v>
      </c>
    </row>
    <row r="40" spans="1:10" ht="15.75">
      <c r="A40" s="59" t="s">
        <v>146</v>
      </c>
      <c r="B40" s="284"/>
      <c r="C40" s="106">
        <f>C39+C25+C16+C10+C9</f>
        <v>195658.767</v>
      </c>
      <c r="D40" s="106">
        <f>D39+D25+D16+D10+D9</f>
        <v>242190.33299999996</v>
      </c>
      <c r="E40" s="117">
        <f>264359-6840</f>
        <v>257519</v>
      </c>
      <c r="F40" s="107">
        <v>268049</v>
      </c>
      <c r="G40" s="107">
        <v>209365</v>
      </c>
      <c r="H40" s="107">
        <v>287074</v>
      </c>
      <c r="I40" s="107">
        <v>363929</v>
      </c>
      <c r="J40" s="107">
        <v>233936</v>
      </c>
    </row>
    <row r="41" spans="1:10" ht="15">
      <c r="A41" s="34" t="s">
        <v>412</v>
      </c>
      <c r="B41" s="282" t="s">
        <v>413</v>
      </c>
      <c r="C41" s="106">
        <v>3138</v>
      </c>
      <c r="D41" s="106">
        <v>1445.4</v>
      </c>
      <c r="E41" s="106">
        <v>301</v>
      </c>
      <c r="F41" s="107">
        <v>32</v>
      </c>
      <c r="G41" s="107">
        <v>32</v>
      </c>
      <c r="H41" s="107">
        <v>6650</v>
      </c>
      <c r="I41" s="107">
        <v>6650</v>
      </c>
      <c r="J41" s="107">
        <v>4547</v>
      </c>
    </row>
    <row r="42" spans="1:10" ht="15">
      <c r="A42" s="34" t="s">
        <v>18</v>
      </c>
      <c r="B42" s="282" t="s">
        <v>414</v>
      </c>
      <c r="C42" s="106">
        <v>2348.401</v>
      </c>
      <c r="D42" s="106">
        <v>7672.471</v>
      </c>
      <c r="E42" s="106">
        <v>456351</v>
      </c>
      <c r="F42" s="107">
        <v>456351</v>
      </c>
      <c r="G42" s="107">
        <v>69456</v>
      </c>
      <c r="H42" s="107">
        <v>267357</v>
      </c>
      <c r="I42" s="107">
        <v>277933</v>
      </c>
      <c r="J42" s="107">
        <v>277933</v>
      </c>
    </row>
    <row r="43" spans="1:10" ht="15">
      <c r="A43" s="34" t="s">
        <v>415</v>
      </c>
      <c r="B43" s="282" t="s">
        <v>416</v>
      </c>
      <c r="C43" s="106">
        <v>828.507</v>
      </c>
      <c r="D43" s="106">
        <v>163.654</v>
      </c>
      <c r="E43" s="106">
        <v>0</v>
      </c>
      <c r="F43" s="107">
        <v>786</v>
      </c>
      <c r="G43" s="107">
        <v>786</v>
      </c>
      <c r="H43" s="107">
        <v>200</v>
      </c>
      <c r="I43" s="107">
        <v>339</v>
      </c>
      <c r="J43" s="107">
        <v>339</v>
      </c>
    </row>
    <row r="44" spans="1:10" ht="15">
      <c r="A44" s="34" t="s">
        <v>417</v>
      </c>
      <c r="B44" s="282" t="s">
        <v>418</v>
      </c>
      <c r="C44" s="106">
        <v>330.709</v>
      </c>
      <c r="D44" s="106">
        <v>9968.35</v>
      </c>
      <c r="E44" s="106">
        <v>3339</v>
      </c>
      <c r="F44" s="107">
        <v>3515</v>
      </c>
      <c r="G44" s="107">
        <v>3514</v>
      </c>
      <c r="H44" s="107">
        <v>8690</v>
      </c>
      <c r="I44" s="107">
        <v>32918</v>
      </c>
      <c r="J44" s="107">
        <v>32918</v>
      </c>
    </row>
    <row r="45" spans="1:10" ht="15">
      <c r="A45" s="6" t="s">
        <v>419</v>
      </c>
      <c r="B45" s="282" t="s">
        <v>420</v>
      </c>
      <c r="C45" s="106">
        <v>0</v>
      </c>
      <c r="D45" s="106">
        <v>0</v>
      </c>
      <c r="E45" s="106">
        <v>0</v>
      </c>
      <c r="F45" s="107"/>
      <c r="G45" s="107"/>
      <c r="H45" s="107">
        <v>0</v>
      </c>
      <c r="I45" s="107">
        <v>0</v>
      </c>
      <c r="J45" s="107"/>
    </row>
    <row r="46" spans="1:10" ht="15">
      <c r="A46" s="6" t="s">
        <v>421</v>
      </c>
      <c r="B46" s="282" t="s">
        <v>422</v>
      </c>
      <c r="C46" s="106">
        <v>0</v>
      </c>
      <c r="D46" s="106">
        <v>0</v>
      </c>
      <c r="E46" s="106">
        <v>0</v>
      </c>
      <c r="F46" s="107"/>
      <c r="G46" s="107"/>
      <c r="H46" s="107">
        <v>0</v>
      </c>
      <c r="I46" s="107">
        <v>0</v>
      </c>
      <c r="J46" s="107"/>
    </row>
    <row r="47" spans="1:10" ht="15">
      <c r="A47" s="6" t="s">
        <v>423</v>
      </c>
      <c r="B47" s="282" t="s">
        <v>424</v>
      </c>
      <c r="C47" s="106">
        <v>1556.393</v>
      </c>
      <c r="D47" s="106">
        <v>4960.973</v>
      </c>
      <c r="E47" s="106">
        <v>983</v>
      </c>
      <c r="F47" s="107">
        <v>4747</v>
      </c>
      <c r="G47" s="107">
        <v>4746</v>
      </c>
      <c r="H47" s="107">
        <v>39360</v>
      </c>
      <c r="I47" s="107">
        <v>64997</v>
      </c>
      <c r="J47" s="107">
        <v>64997</v>
      </c>
    </row>
    <row r="48" spans="1:10" ht="15">
      <c r="A48" s="50" t="s">
        <v>1064</v>
      </c>
      <c r="B48" s="283" t="s">
        <v>425</v>
      </c>
      <c r="C48" s="106">
        <f>SUM(C41:C47)</f>
        <v>8202.009999999998</v>
      </c>
      <c r="D48" s="106">
        <f>SUM(D41:D47)</f>
        <v>24210.847999999998</v>
      </c>
      <c r="E48" s="106">
        <v>460974</v>
      </c>
      <c r="F48" s="107">
        <v>465431</v>
      </c>
      <c r="G48" s="107">
        <v>78534</v>
      </c>
      <c r="H48" s="107">
        <v>322257</v>
      </c>
      <c r="I48" s="107">
        <v>382837</v>
      </c>
      <c r="J48" s="107">
        <v>380734</v>
      </c>
    </row>
    <row r="49" spans="1:10" ht="15">
      <c r="A49" s="13" t="s">
        <v>426</v>
      </c>
      <c r="B49" s="282" t="s">
        <v>427</v>
      </c>
      <c r="C49" s="106">
        <v>0</v>
      </c>
      <c r="D49" s="106">
        <v>16074.863</v>
      </c>
      <c r="E49" s="106">
        <v>39084</v>
      </c>
      <c r="F49" s="107">
        <v>39084</v>
      </c>
      <c r="G49" s="107"/>
      <c r="H49" s="107">
        <v>117291</v>
      </c>
      <c r="I49" s="107">
        <v>19044</v>
      </c>
      <c r="J49" s="107">
        <v>18545</v>
      </c>
    </row>
    <row r="50" spans="1:10" ht="15">
      <c r="A50" s="13" t="s">
        <v>428</v>
      </c>
      <c r="B50" s="282" t="s">
        <v>429</v>
      </c>
      <c r="C50" s="106">
        <v>0</v>
      </c>
      <c r="D50" s="106">
        <v>0</v>
      </c>
      <c r="E50" s="106">
        <v>0</v>
      </c>
      <c r="F50" s="107"/>
      <c r="G50" s="107"/>
      <c r="H50" s="107">
        <v>0</v>
      </c>
      <c r="I50" s="107">
        <v>0</v>
      </c>
      <c r="J50" s="107"/>
    </row>
    <row r="51" spans="1:10" ht="15">
      <c r="A51" s="13" t="s">
        <v>430</v>
      </c>
      <c r="B51" s="282" t="s">
        <v>431</v>
      </c>
      <c r="C51" s="106">
        <v>0</v>
      </c>
      <c r="D51" s="106">
        <v>29.99</v>
      </c>
      <c r="E51" s="106">
        <v>1000</v>
      </c>
      <c r="F51" s="107">
        <v>1000</v>
      </c>
      <c r="G51" s="107"/>
      <c r="H51" s="107">
        <v>0</v>
      </c>
      <c r="I51" s="107">
        <v>0</v>
      </c>
      <c r="J51" s="107">
        <v>0</v>
      </c>
    </row>
    <row r="52" spans="1:10" ht="15">
      <c r="A52" s="13" t="s">
        <v>432</v>
      </c>
      <c r="B52" s="282" t="s">
        <v>433</v>
      </c>
      <c r="C52" s="106">
        <v>0</v>
      </c>
      <c r="D52" s="106">
        <v>3326.818</v>
      </c>
      <c r="E52" s="106">
        <v>959</v>
      </c>
      <c r="F52" s="107">
        <v>959</v>
      </c>
      <c r="G52" s="107"/>
      <c r="H52" s="107">
        <v>7284</v>
      </c>
      <c r="I52" s="107">
        <v>4464</v>
      </c>
      <c r="J52" s="107">
        <v>4464</v>
      </c>
    </row>
    <row r="53" spans="1:10" ht="15">
      <c r="A53" s="49" t="s">
        <v>1065</v>
      </c>
      <c r="B53" s="283" t="s">
        <v>434</v>
      </c>
      <c r="C53" s="106">
        <f>SUM(C49:C52)</f>
        <v>0</v>
      </c>
      <c r="D53" s="106">
        <f>SUM(D49:D52)</f>
        <v>19431.671</v>
      </c>
      <c r="E53" s="106">
        <v>41043</v>
      </c>
      <c r="F53" s="107">
        <v>41043</v>
      </c>
      <c r="G53" s="107"/>
      <c r="H53" s="107">
        <v>124575</v>
      </c>
      <c r="I53" s="107">
        <v>23508</v>
      </c>
      <c r="J53" s="107">
        <v>23009</v>
      </c>
    </row>
    <row r="54" spans="1:10" ht="15">
      <c r="A54" s="13" t="s">
        <v>435</v>
      </c>
      <c r="B54" s="282" t="s">
        <v>436</v>
      </c>
      <c r="C54" s="106">
        <v>0</v>
      </c>
      <c r="D54" s="106">
        <v>0</v>
      </c>
      <c r="E54" s="106">
        <v>0</v>
      </c>
      <c r="F54" s="107"/>
      <c r="G54" s="107"/>
      <c r="H54" s="107"/>
      <c r="I54" s="107"/>
      <c r="J54" s="107"/>
    </row>
    <row r="55" spans="1:10" ht="15">
      <c r="A55" s="13" t="s">
        <v>19</v>
      </c>
      <c r="B55" s="282" t="s">
        <v>437</v>
      </c>
      <c r="C55" s="106">
        <v>0</v>
      </c>
      <c r="D55" s="106">
        <v>0</v>
      </c>
      <c r="E55" s="106">
        <v>0</v>
      </c>
      <c r="F55" s="107"/>
      <c r="G55" s="107"/>
      <c r="H55" s="107"/>
      <c r="I55" s="107"/>
      <c r="J55" s="107"/>
    </row>
    <row r="56" spans="1:10" ht="15">
      <c r="A56" s="13" t="s">
        <v>20</v>
      </c>
      <c r="B56" s="282" t="s">
        <v>438</v>
      </c>
      <c r="C56" s="106">
        <v>0</v>
      </c>
      <c r="D56" s="106">
        <v>0</v>
      </c>
      <c r="E56" s="106">
        <v>0</v>
      </c>
      <c r="F56" s="107"/>
      <c r="G56" s="107"/>
      <c r="H56" s="107"/>
      <c r="I56" s="107"/>
      <c r="J56" s="107"/>
    </row>
    <row r="57" spans="1:10" ht="15">
      <c r="A57" s="13" t="s">
        <v>21</v>
      </c>
      <c r="B57" s="282" t="s">
        <v>439</v>
      </c>
      <c r="C57" s="106">
        <v>0</v>
      </c>
      <c r="D57" s="106">
        <v>0</v>
      </c>
      <c r="E57" s="106">
        <v>0</v>
      </c>
      <c r="F57" s="107"/>
      <c r="G57" s="107"/>
      <c r="H57" s="107">
        <v>5090</v>
      </c>
      <c r="I57" s="107">
        <v>29397</v>
      </c>
      <c r="J57" s="107">
        <v>29397</v>
      </c>
    </row>
    <row r="58" spans="1:10" ht="15">
      <c r="A58" s="13" t="s">
        <v>22</v>
      </c>
      <c r="B58" s="282" t="s">
        <v>440</v>
      </c>
      <c r="C58" s="106">
        <v>0</v>
      </c>
      <c r="D58" s="106">
        <v>0</v>
      </c>
      <c r="E58" s="106">
        <v>0</v>
      </c>
      <c r="F58" s="107"/>
      <c r="G58" s="107"/>
      <c r="H58" s="107"/>
      <c r="I58" s="107"/>
      <c r="J58" s="107"/>
    </row>
    <row r="59" spans="1:10" ht="15">
      <c r="A59" s="13" t="s">
        <v>23</v>
      </c>
      <c r="B59" s="282" t="s">
        <v>441</v>
      </c>
      <c r="C59" s="106">
        <v>0</v>
      </c>
      <c r="D59" s="106">
        <v>0</v>
      </c>
      <c r="E59" s="106">
        <v>0</v>
      </c>
      <c r="F59" s="107"/>
      <c r="G59" s="107"/>
      <c r="H59" s="107">
        <v>1500</v>
      </c>
      <c r="I59" s="107"/>
      <c r="J59" s="107"/>
    </row>
    <row r="60" spans="1:10" ht="15">
      <c r="A60" s="13" t="s">
        <v>442</v>
      </c>
      <c r="B60" s="282" t="s">
        <v>443</v>
      </c>
      <c r="C60" s="106">
        <v>0</v>
      </c>
      <c r="D60" s="106">
        <v>0</v>
      </c>
      <c r="E60" s="106">
        <v>0</v>
      </c>
      <c r="F60" s="107"/>
      <c r="G60" s="107"/>
      <c r="H60" s="107"/>
      <c r="I60" s="107"/>
      <c r="J60" s="107"/>
    </row>
    <row r="61" spans="1:10" ht="15">
      <c r="A61" s="13" t="s">
        <v>24</v>
      </c>
      <c r="B61" s="282" t="s">
        <v>444</v>
      </c>
      <c r="C61" s="106">
        <v>0</v>
      </c>
      <c r="D61" s="106">
        <v>0</v>
      </c>
      <c r="E61" s="106">
        <v>0</v>
      </c>
      <c r="F61" s="107">
        <v>835</v>
      </c>
      <c r="G61" s="107">
        <v>835</v>
      </c>
      <c r="H61" s="107">
        <v>2400</v>
      </c>
      <c r="I61" s="107"/>
      <c r="J61" s="107"/>
    </row>
    <row r="62" spans="1:10" ht="15">
      <c r="A62" s="49" t="s">
        <v>1066</v>
      </c>
      <c r="B62" s="283" t="s">
        <v>445</v>
      </c>
      <c r="C62" s="106">
        <v>0</v>
      </c>
      <c r="D62" s="106">
        <v>0</v>
      </c>
      <c r="E62" s="106">
        <v>0</v>
      </c>
      <c r="F62" s="107">
        <v>835</v>
      </c>
      <c r="G62" s="107">
        <v>835</v>
      </c>
      <c r="H62" s="107">
        <v>8990</v>
      </c>
      <c r="I62" s="107">
        <v>29397</v>
      </c>
      <c r="J62" s="107">
        <v>29397</v>
      </c>
    </row>
    <row r="63" spans="1:10" ht="15.75">
      <c r="A63" s="59" t="s">
        <v>145</v>
      </c>
      <c r="B63" s="284"/>
      <c r="C63" s="106">
        <f>C53+C48</f>
        <v>8202.009999999998</v>
      </c>
      <c r="D63" s="106">
        <f>D53+D48</f>
        <v>43642.519</v>
      </c>
      <c r="E63" s="106">
        <f>E53+E48</f>
        <v>502017</v>
      </c>
      <c r="F63" s="107">
        <v>507309</v>
      </c>
      <c r="G63" s="107">
        <v>79369</v>
      </c>
      <c r="H63" s="107">
        <v>455822</v>
      </c>
      <c r="I63" s="107">
        <v>435742</v>
      </c>
      <c r="J63" s="107">
        <v>433140</v>
      </c>
    </row>
    <row r="64" spans="1:10" ht="15.75">
      <c r="A64" s="35" t="s">
        <v>32</v>
      </c>
      <c r="B64" s="285" t="s">
        <v>446</v>
      </c>
      <c r="C64" s="106">
        <f>C63+C40</f>
        <v>203860.777</v>
      </c>
      <c r="D64" s="106">
        <f>D63+D40</f>
        <v>285832.85199999996</v>
      </c>
      <c r="E64" s="106">
        <f>766376-6840</f>
        <v>759536</v>
      </c>
      <c r="F64" s="107">
        <v>775358</v>
      </c>
      <c r="G64" s="107">
        <v>288734</v>
      </c>
      <c r="H64" s="107">
        <v>742896</v>
      </c>
      <c r="I64" s="107">
        <v>799671</v>
      </c>
      <c r="J64" s="107">
        <v>667076</v>
      </c>
    </row>
    <row r="65" spans="1:10" ht="15">
      <c r="A65" s="15" t="s">
        <v>1071</v>
      </c>
      <c r="B65" s="286" t="s">
        <v>452</v>
      </c>
      <c r="C65" s="106">
        <v>0</v>
      </c>
      <c r="D65" s="106">
        <v>0</v>
      </c>
      <c r="E65" s="106">
        <v>0</v>
      </c>
      <c r="F65" s="107"/>
      <c r="G65" s="107"/>
      <c r="H65" s="107"/>
      <c r="I65" s="107"/>
      <c r="J65" s="107"/>
    </row>
    <row r="66" spans="1:10" ht="15">
      <c r="A66" s="14" t="s">
        <v>1072</v>
      </c>
      <c r="B66" s="286" t="s">
        <v>460</v>
      </c>
      <c r="C66" s="106">
        <v>0</v>
      </c>
      <c r="D66" s="106">
        <v>0</v>
      </c>
      <c r="E66" s="106">
        <v>0</v>
      </c>
      <c r="F66" s="107"/>
      <c r="G66" s="107"/>
      <c r="H66" s="107"/>
      <c r="I66" s="107"/>
      <c r="J66" s="107"/>
    </row>
    <row r="67" spans="1:10" ht="15">
      <c r="A67" s="37" t="s">
        <v>461</v>
      </c>
      <c r="B67" s="287" t="s">
        <v>462</v>
      </c>
      <c r="C67" s="106">
        <v>0</v>
      </c>
      <c r="D67" s="106">
        <v>0</v>
      </c>
      <c r="E67" s="106">
        <v>0</v>
      </c>
      <c r="F67" s="107"/>
      <c r="G67" s="107"/>
      <c r="H67" s="107"/>
      <c r="I67" s="107"/>
      <c r="J67" s="107"/>
    </row>
    <row r="68" spans="1:10" ht="15">
      <c r="A68" s="37" t="s">
        <v>463</v>
      </c>
      <c r="B68" s="287" t="s">
        <v>464</v>
      </c>
      <c r="C68" s="106">
        <v>0</v>
      </c>
      <c r="D68" s="106">
        <v>0</v>
      </c>
      <c r="E68" s="106">
        <v>0</v>
      </c>
      <c r="F68" s="107"/>
      <c r="G68" s="107"/>
      <c r="H68" s="107"/>
      <c r="I68" s="107">
        <v>4877</v>
      </c>
      <c r="J68" s="107">
        <v>4877</v>
      </c>
    </row>
    <row r="69" spans="1:10" ht="15">
      <c r="A69" s="14" t="s">
        <v>465</v>
      </c>
      <c r="B69" s="286" t="s">
        <v>466</v>
      </c>
      <c r="C69" s="106">
        <v>256658.204</v>
      </c>
      <c r="D69" s="106">
        <v>0</v>
      </c>
      <c r="E69" s="106">
        <f>137494+6840</f>
        <v>144334</v>
      </c>
      <c r="F69" s="107">
        <v>145470</v>
      </c>
      <c r="G69" s="107">
        <v>145470</v>
      </c>
      <c r="H69" s="107">
        <v>159471</v>
      </c>
      <c r="I69" s="107">
        <v>173493</v>
      </c>
      <c r="J69" s="107">
        <v>139398</v>
      </c>
    </row>
    <row r="70" spans="1:10" ht="15">
      <c r="A70" s="37" t="s">
        <v>467</v>
      </c>
      <c r="B70" s="287" t="s">
        <v>468</v>
      </c>
      <c r="C70" s="106">
        <v>0</v>
      </c>
      <c r="D70" s="106">
        <v>0</v>
      </c>
      <c r="E70" s="106">
        <v>0</v>
      </c>
      <c r="F70" s="107"/>
      <c r="G70" s="107"/>
      <c r="H70" s="107"/>
      <c r="I70" s="107"/>
      <c r="J70" s="107"/>
    </row>
    <row r="71" spans="1:10" ht="15">
      <c r="A71" s="37" t="s">
        <v>469</v>
      </c>
      <c r="B71" s="287" t="s">
        <v>470</v>
      </c>
      <c r="C71" s="106">
        <v>0</v>
      </c>
      <c r="D71" s="106">
        <v>0</v>
      </c>
      <c r="E71" s="106">
        <v>0</v>
      </c>
      <c r="F71" s="107"/>
      <c r="G71" s="107"/>
      <c r="H71" s="107"/>
      <c r="I71" s="107"/>
      <c r="J71" s="107"/>
    </row>
    <row r="72" spans="1:10" ht="15">
      <c r="A72" s="37" t="s">
        <v>471</v>
      </c>
      <c r="B72" s="287" t="s">
        <v>472</v>
      </c>
      <c r="C72" s="106">
        <v>0</v>
      </c>
      <c r="D72" s="106">
        <v>0</v>
      </c>
      <c r="E72" s="106">
        <v>0</v>
      </c>
      <c r="F72" s="107"/>
      <c r="G72" s="107"/>
      <c r="H72" s="107"/>
      <c r="I72" s="107"/>
      <c r="J72" s="107"/>
    </row>
    <row r="73" spans="1:10" ht="15">
      <c r="A73" s="38" t="s">
        <v>1073</v>
      </c>
      <c r="B73" s="288" t="s">
        <v>473</v>
      </c>
      <c r="C73" s="106">
        <v>256658.204</v>
      </c>
      <c r="D73" s="106">
        <v>0</v>
      </c>
      <c r="E73" s="106">
        <f>137494+6840</f>
        <v>144334</v>
      </c>
      <c r="F73" s="107">
        <v>145470</v>
      </c>
      <c r="G73" s="107">
        <v>145470</v>
      </c>
      <c r="H73" s="107">
        <v>159471</v>
      </c>
      <c r="I73" s="107">
        <v>178370</v>
      </c>
      <c r="J73" s="107">
        <v>144275</v>
      </c>
    </row>
    <row r="74" spans="1:10" ht="15">
      <c r="A74" s="37" t="s">
        <v>474</v>
      </c>
      <c r="B74" s="287" t="s">
        <v>475</v>
      </c>
      <c r="C74" s="106">
        <v>0</v>
      </c>
      <c r="D74" s="106">
        <v>0</v>
      </c>
      <c r="E74" s="106">
        <v>0</v>
      </c>
      <c r="F74" s="107"/>
      <c r="G74" s="107"/>
      <c r="H74" s="107"/>
      <c r="I74" s="107"/>
      <c r="J74" s="107"/>
    </row>
    <row r="75" spans="1:10" ht="15">
      <c r="A75" s="13" t="s">
        <v>476</v>
      </c>
      <c r="B75" s="287" t="s">
        <v>477</v>
      </c>
      <c r="C75" s="106">
        <v>0</v>
      </c>
      <c r="D75" s="106">
        <v>0</v>
      </c>
      <c r="E75" s="106">
        <v>0</v>
      </c>
      <c r="F75" s="107"/>
      <c r="G75" s="107"/>
      <c r="H75" s="107"/>
      <c r="I75" s="107"/>
      <c r="J75" s="107"/>
    </row>
    <row r="76" spans="1:10" ht="15">
      <c r="A76" s="37" t="s">
        <v>29</v>
      </c>
      <c r="B76" s="287" t="s">
        <v>478</v>
      </c>
      <c r="C76" s="106">
        <v>0</v>
      </c>
      <c r="D76" s="106">
        <v>0</v>
      </c>
      <c r="E76" s="106">
        <v>0</v>
      </c>
      <c r="F76" s="107"/>
      <c r="G76" s="107"/>
      <c r="H76" s="107"/>
      <c r="I76" s="107"/>
      <c r="J76" s="107"/>
    </row>
    <row r="77" spans="1:10" ht="15">
      <c r="A77" s="37" t="s">
        <v>1075</v>
      </c>
      <c r="B77" s="287" t="s">
        <v>479</v>
      </c>
      <c r="C77" s="106">
        <v>0</v>
      </c>
      <c r="D77" s="106">
        <v>0</v>
      </c>
      <c r="E77" s="106">
        <v>0</v>
      </c>
      <c r="F77" s="107"/>
      <c r="G77" s="107"/>
      <c r="H77" s="107"/>
      <c r="I77" s="107"/>
      <c r="J77" s="107"/>
    </row>
    <row r="78" spans="1:10" ht="15">
      <c r="A78" s="38" t="s">
        <v>1076</v>
      </c>
      <c r="B78" s="288" t="s">
        <v>483</v>
      </c>
      <c r="C78" s="106">
        <v>0</v>
      </c>
      <c r="D78" s="106">
        <v>0</v>
      </c>
      <c r="E78" s="106">
        <v>0</v>
      </c>
      <c r="F78" s="107"/>
      <c r="G78" s="107"/>
      <c r="H78" s="107"/>
      <c r="I78" s="107"/>
      <c r="J78" s="107"/>
    </row>
    <row r="79" spans="1:10" ht="15">
      <c r="A79" s="13" t="s">
        <v>484</v>
      </c>
      <c r="B79" s="287" t="s">
        <v>485</v>
      </c>
      <c r="C79" s="106">
        <v>0</v>
      </c>
      <c r="D79" s="106">
        <v>0</v>
      </c>
      <c r="E79" s="106">
        <v>0</v>
      </c>
      <c r="F79" s="107"/>
      <c r="G79" s="107"/>
      <c r="H79" s="107"/>
      <c r="I79" s="107"/>
      <c r="J79" s="107"/>
    </row>
    <row r="80" spans="1:10" ht="15.75">
      <c r="A80" s="40" t="s">
        <v>33</v>
      </c>
      <c r="B80" s="289" t="s">
        <v>486</v>
      </c>
      <c r="C80" s="106">
        <f>C73</f>
        <v>256658.204</v>
      </c>
      <c r="D80" s="106">
        <f>D73</f>
        <v>0</v>
      </c>
      <c r="E80" s="106">
        <f>137494+6840</f>
        <v>144334</v>
      </c>
      <c r="F80" s="107">
        <v>145470</v>
      </c>
      <c r="G80" s="107">
        <v>145470</v>
      </c>
      <c r="H80" s="107">
        <v>159471</v>
      </c>
      <c r="I80" s="107">
        <v>178370</v>
      </c>
      <c r="J80" s="107">
        <v>144275</v>
      </c>
    </row>
    <row r="81" spans="1:10" ht="15.75">
      <c r="A81" s="45" t="s">
        <v>69</v>
      </c>
      <c r="B81" s="155"/>
      <c r="C81" s="106">
        <f>C80+C64</f>
        <v>460518.981</v>
      </c>
      <c r="D81" s="106">
        <f>D80+D64</f>
        <v>285832.85199999996</v>
      </c>
      <c r="E81" s="106">
        <f>E80+E64</f>
        <v>903870</v>
      </c>
      <c r="F81" s="107">
        <v>920828</v>
      </c>
      <c r="G81" s="107">
        <v>434204</v>
      </c>
      <c r="H81" s="107">
        <v>902367</v>
      </c>
      <c r="I81" s="107">
        <v>978041</v>
      </c>
      <c r="J81" s="107">
        <v>811351</v>
      </c>
    </row>
    <row r="82" spans="1:10" ht="45">
      <c r="A82" s="2" t="s">
        <v>309</v>
      </c>
      <c r="B82" s="281" t="s">
        <v>258</v>
      </c>
      <c r="C82" s="104" t="s">
        <v>273</v>
      </c>
      <c r="D82" s="104" t="s">
        <v>274</v>
      </c>
      <c r="E82" s="104" t="s">
        <v>272</v>
      </c>
      <c r="F82" s="107"/>
      <c r="G82" s="107"/>
      <c r="H82" s="107" t="s">
        <v>1026</v>
      </c>
      <c r="I82" s="107" t="s">
        <v>1027</v>
      </c>
      <c r="J82" s="107" t="s">
        <v>1028</v>
      </c>
    </row>
    <row r="83" spans="1:10" ht="15">
      <c r="A83" s="5" t="s">
        <v>72</v>
      </c>
      <c r="B83" s="290" t="s">
        <v>499</v>
      </c>
      <c r="C83" s="106">
        <v>265781.139</v>
      </c>
      <c r="D83" s="106">
        <v>160451.71</v>
      </c>
      <c r="E83" s="106">
        <v>127409</v>
      </c>
      <c r="F83" s="107">
        <v>142912</v>
      </c>
      <c r="G83" s="107">
        <v>142912</v>
      </c>
      <c r="H83" s="107">
        <v>151874</v>
      </c>
      <c r="I83" s="107">
        <v>153759</v>
      </c>
      <c r="J83" s="107">
        <v>154648</v>
      </c>
    </row>
    <row r="84" spans="1:10" ht="15">
      <c r="A84" s="5" t="s">
        <v>500</v>
      </c>
      <c r="B84" s="290" t="s">
        <v>501</v>
      </c>
      <c r="C84" s="106">
        <v>0</v>
      </c>
      <c r="D84" s="106">
        <v>0</v>
      </c>
      <c r="E84" s="106">
        <v>0</v>
      </c>
      <c r="F84" s="107"/>
      <c r="G84" s="107"/>
      <c r="H84" s="107">
        <v>0</v>
      </c>
      <c r="I84" s="107"/>
      <c r="J84" s="107"/>
    </row>
    <row r="85" spans="1:10" ht="15">
      <c r="A85" s="5" t="s">
        <v>502</v>
      </c>
      <c r="B85" s="290" t="s">
        <v>503</v>
      </c>
      <c r="C85" s="106">
        <v>0</v>
      </c>
      <c r="D85" s="106">
        <v>0</v>
      </c>
      <c r="E85" s="106">
        <v>0</v>
      </c>
      <c r="F85" s="107"/>
      <c r="G85" s="107"/>
      <c r="H85" s="107">
        <v>0</v>
      </c>
      <c r="I85" s="107"/>
      <c r="J85" s="107"/>
    </row>
    <row r="86" spans="1:10" ht="15">
      <c r="A86" s="5" t="s">
        <v>34</v>
      </c>
      <c r="B86" s="290" t="s">
        <v>504</v>
      </c>
      <c r="C86" s="106">
        <v>0</v>
      </c>
      <c r="D86" s="106">
        <v>0</v>
      </c>
      <c r="E86" s="106">
        <v>0</v>
      </c>
      <c r="F86" s="107"/>
      <c r="G86" s="107"/>
      <c r="H86" s="107">
        <v>0</v>
      </c>
      <c r="I86" s="107"/>
      <c r="J86" s="107"/>
    </row>
    <row r="87" spans="1:10" ht="15">
      <c r="A87" s="5" t="s">
        <v>35</v>
      </c>
      <c r="B87" s="290" t="s">
        <v>505</v>
      </c>
      <c r="C87" s="106">
        <v>0</v>
      </c>
      <c r="D87" s="106">
        <v>0</v>
      </c>
      <c r="E87" s="106">
        <v>0</v>
      </c>
      <c r="F87" s="107"/>
      <c r="G87" s="107"/>
      <c r="H87" s="107">
        <v>0</v>
      </c>
      <c r="I87" s="107"/>
      <c r="J87" s="107"/>
    </row>
    <row r="88" spans="1:10" ht="15">
      <c r="A88" s="5" t="s">
        <v>36</v>
      </c>
      <c r="B88" s="290" t="s">
        <v>506</v>
      </c>
      <c r="C88" s="106">
        <v>19555.011</v>
      </c>
      <c r="D88" s="106">
        <v>5635.4</v>
      </c>
      <c r="E88" s="106">
        <v>49529</v>
      </c>
      <c r="F88" s="107">
        <v>49529</v>
      </c>
      <c r="G88" s="107">
        <v>7737</v>
      </c>
      <c r="H88" s="107">
        <v>24047</v>
      </c>
      <c r="I88" s="107">
        <v>56928</v>
      </c>
      <c r="J88" s="107">
        <v>48945</v>
      </c>
    </row>
    <row r="89" spans="1:10" ht="15">
      <c r="A89" s="39" t="s">
        <v>73</v>
      </c>
      <c r="B89" s="291" t="s">
        <v>507</v>
      </c>
      <c r="C89" s="106">
        <f>C88+C83</f>
        <v>285336.15</v>
      </c>
      <c r="D89" s="106">
        <f>D88+D83</f>
        <v>166087.11</v>
      </c>
      <c r="E89" s="106">
        <v>176938</v>
      </c>
      <c r="F89" s="107">
        <v>192441</v>
      </c>
      <c r="G89" s="107">
        <v>150649</v>
      </c>
      <c r="H89" s="107">
        <v>175921</v>
      </c>
      <c r="I89" s="107">
        <v>210687</v>
      </c>
      <c r="J89" s="107">
        <v>203593</v>
      </c>
    </row>
    <row r="90" spans="1:10" ht="15">
      <c r="A90" s="5" t="s">
        <v>75</v>
      </c>
      <c r="B90" s="290" t="s">
        <v>518</v>
      </c>
      <c r="C90" s="106">
        <v>0</v>
      </c>
      <c r="D90" s="106">
        <v>0</v>
      </c>
      <c r="E90" s="106">
        <v>50</v>
      </c>
      <c r="F90" s="107">
        <v>50</v>
      </c>
      <c r="G90" s="107"/>
      <c r="H90" s="107">
        <v>0</v>
      </c>
      <c r="I90" s="107">
        <v>0</v>
      </c>
      <c r="J90" s="107">
        <v>0</v>
      </c>
    </row>
    <row r="91" spans="1:10" ht="15">
      <c r="A91" s="5" t="s">
        <v>42</v>
      </c>
      <c r="B91" s="290" t="s">
        <v>519</v>
      </c>
      <c r="C91" s="106">
        <v>0</v>
      </c>
      <c r="D91" s="106">
        <v>0</v>
      </c>
      <c r="E91" s="106">
        <v>0</v>
      </c>
      <c r="F91" s="107"/>
      <c r="G91" s="107"/>
      <c r="H91" s="107">
        <v>0</v>
      </c>
      <c r="I91" s="107"/>
      <c r="J91" s="107"/>
    </row>
    <row r="92" spans="1:10" ht="15">
      <c r="A92" s="5" t="s">
        <v>43</v>
      </c>
      <c r="B92" s="290" t="s">
        <v>520</v>
      </c>
      <c r="C92" s="106">
        <v>0</v>
      </c>
      <c r="D92" s="106">
        <v>0</v>
      </c>
      <c r="E92" s="106">
        <v>0</v>
      </c>
      <c r="F92" s="107"/>
      <c r="G92" s="107"/>
      <c r="H92" s="107">
        <v>0</v>
      </c>
      <c r="I92" s="107"/>
      <c r="J92" s="107"/>
    </row>
    <row r="93" spans="1:10" ht="15">
      <c r="A93" s="5" t="s">
        <v>44</v>
      </c>
      <c r="B93" s="290" t="s">
        <v>521</v>
      </c>
      <c r="C93" s="106">
        <v>91061.273</v>
      </c>
      <c r="D93" s="106">
        <v>112574.963</v>
      </c>
      <c r="E93" s="106">
        <v>96308</v>
      </c>
      <c r="F93" s="107">
        <v>96308</v>
      </c>
      <c r="G93" s="107">
        <v>96239</v>
      </c>
      <c r="H93" s="107">
        <v>98505</v>
      </c>
      <c r="I93" s="107">
        <v>98505</v>
      </c>
      <c r="J93" s="107">
        <v>91626</v>
      </c>
    </row>
    <row r="94" spans="1:10" ht="15">
      <c r="A94" s="5" t="s">
        <v>76</v>
      </c>
      <c r="B94" s="290" t="s">
        <v>535</v>
      </c>
      <c r="C94" s="106">
        <v>45193.505</v>
      </c>
      <c r="D94" s="106">
        <v>47544.423</v>
      </c>
      <c r="E94" s="106">
        <v>46624</v>
      </c>
      <c r="F94" s="107">
        <v>46624</v>
      </c>
      <c r="G94" s="107">
        <v>49737</v>
      </c>
      <c r="H94" s="107">
        <v>50170</v>
      </c>
      <c r="I94" s="107">
        <v>49077</v>
      </c>
      <c r="J94" s="107">
        <v>47000</v>
      </c>
    </row>
    <row r="95" spans="1:10" ht="15">
      <c r="A95" s="5" t="s">
        <v>49</v>
      </c>
      <c r="B95" s="290" t="s">
        <v>536</v>
      </c>
      <c r="C95" s="106">
        <v>3827.144</v>
      </c>
      <c r="D95" s="106">
        <v>9699.694</v>
      </c>
      <c r="E95" s="106">
        <v>3800</v>
      </c>
      <c r="F95" s="107">
        <v>3800</v>
      </c>
      <c r="G95" s="107">
        <v>6931</v>
      </c>
      <c r="H95" s="107">
        <v>7085</v>
      </c>
      <c r="I95" s="107">
        <v>10178</v>
      </c>
      <c r="J95" s="107">
        <v>6166</v>
      </c>
    </row>
    <row r="96" spans="1:10" ht="15">
      <c r="A96" s="39" t="s">
        <v>77</v>
      </c>
      <c r="B96" s="291" t="s">
        <v>537</v>
      </c>
      <c r="C96" s="106">
        <f>SUM(C90:C95)</f>
        <v>140081.922</v>
      </c>
      <c r="D96" s="106">
        <f>SUM(D90:D95)</f>
        <v>169819.08</v>
      </c>
      <c r="E96" s="106">
        <v>146782</v>
      </c>
      <c r="F96" s="107">
        <v>146782</v>
      </c>
      <c r="G96" s="107">
        <v>152907</v>
      </c>
      <c r="H96" s="107">
        <v>155760</v>
      </c>
      <c r="I96" s="107">
        <v>157760</v>
      </c>
      <c r="J96" s="107">
        <v>144792</v>
      </c>
    </row>
    <row r="97" spans="1:10" ht="15">
      <c r="A97" s="13" t="s">
        <v>538</v>
      </c>
      <c r="B97" s="290" t="s">
        <v>539</v>
      </c>
      <c r="C97" s="106">
        <v>387.379</v>
      </c>
      <c r="D97" s="106">
        <v>610.101</v>
      </c>
      <c r="E97" s="106">
        <v>100</v>
      </c>
      <c r="F97" s="107">
        <v>100</v>
      </c>
      <c r="G97" s="107">
        <v>10</v>
      </c>
      <c r="H97" s="107">
        <v>7692</v>
      </c>
      <c r="I97" s="107">
        <v>7692</v>
      </c>
      <c r="J97" s="107">
        <v>0</v>
      </c>
    </row>
    <row r="98" spans="1:10" ht="15">
      <c r="A98" s="13" t="s">
        <v>50</v>
      </c>
      <c r="B98" s="290" t="s">
        <v>540</v>
      </c>
      <c r="C98" s="106">
        <v>57211.179</v>
      </c>
      <c r="D98" s="106">
        <v>51526.955</v>
      </c>
      <c r="E98" s="106">
        <v>34720</v>
      </c>
      <c r="F98" s="107">
        <v>23377</v>
      </c>
      <c r="G98" s="107">
        <v>23476</v>
      </c>
      <c r="H98" s="107">
        <v>28306</v>
      </c>
      <c r="I98" s="107">
        <v>23826</v>
      </c>
      <c r="J98" s="107">
        <v>22038</v>
      </c>
    </row>
    <row r="99" spans="1:10" ht="15">
      <c r="A99" s="13" t="s">
        <v>51</v>
      </c>
      <c r="B99" s="290" t="s">
        <v>541</v>
      </c>
      <c r="C99" s="106">
        <v>1692.122</v>
      </c>
      <c r="D99" s="106">
        <v>991.468</v>
      </c>
      <c r="E99" s="106">
        <v>600</v>
      </c>
      <c r="F99" s="107">
        <v>600</v>
      </c>
      <c r="G99" s="107">
        <v>775</v>
      </c>
      <c r="H99" s="107">
        <v>543</v>
      </c>
      <c r="I99" s="107">
        <v>543</v>
      </c>
      <c r="J99" s="107">
        <v>473</v>
      </c>
    </row>
    <row r="100" spans="1:10" ht="15">
      <c r="A100" s="13" t="s">
        <v>52</v>
      </c>
      <c r="B100" s="290" t="s">
        <v>542</v>
      </c>
      <c r="C100" s="106">
        <v>2179</v>
      </c>
      <c r="D100" s="106">
        <v>0</v>
      </c>
      <c r="E100" s="106">
        <v>1000</v>
      </c>
      <c r="F100" s="107">
        <v>1000</v>
      </c>
      <c r="G100" s="107"/>
      <c r="H100" s="107">
        <v>0</v>
      </c>
      <c r="I100" s="107"/>
      <c r="J100" s="107">
        <v>0</v>
      </c>
    </row>
    <row r="101" spans="1:10" ht="15">
      <c r="A101" s="13" t="s">
        <v>543</v>
      </c>
      <c r="B101" s="290" t="s">
        <v>544</v>
      </c>
      <c r="C101" s="106">
        <v>0</v>
      </c>
      <c r="D101" s="106">
        <v>0</v>
      </c>
      <c r="E101" s="106">
        <v>0</v>
      </c>
      <c r="F101" s="107"/>
      <c r="G101" s="107"/>
      <c r="H101" s="107">
        <v>0</v>
      </c>
      <c r="I101" s="107"/>
      <c r="J101" s="107"/>
    </row>
    <row r="102" spans="1:10" ht="15">
      <c r="A102" s="13" t="s">
        <v>545</v>
      </c>
      <c r="B102" s="290" t="s">
        <v>546</v>
      </c>
      <c r="C102" s="106">
        <v>13761.293</v>
      </c>
      <c r="D102" s="106">
        <v>12237.147</v>
      </c>
      <c r="E102" s="106">
        <v>8647</v>
      </c>
      <c r="F102" s="107">
        <v>8647</v>
      </c>
      <c r="G102" s="107">
        <v>7139</v>
      </c>
      <c r="H102" s="107">
        <v>7569</v>
      </c>
      <c r="I102" s="107">
        <v>7569</v>
      </c>
      <c r="J102" s="107">
        <v>5801</v>
      </c>
    </row>
    <row r="103" spans="1:10" ht="15">
      <c r="A103" s="13" t="s">
        <v>547</v>
      </c>
      <c r="B103" s="290" t="s">
        <v>548</v>
      </c>
      <c r="C103" s="106">
        <v>0</v>
      </c>
      <c r="D103" s="106">
        <v>0</v>
      </c>
      <c r="E103" s="106">
        <v>0</v>
      </c>
      <c r="F103" s="107"/>
      <c r="G103" s="107"/>
      <c r="H103" s="107">
        <v>0</v>
      </c>
      <c r="I103" s="107"/>
      <c r="J103" s="107"/>
    </row>
    <row r="104" spans="1:10" ht="15">
      <c r="A104" s="13" t="s">
        <v>53</v>
      </c>
      <c r="B104" s="290" t="s">
        <v>549</v>
      </c>
      <c r="C104" s="106">
        <v>0</v>
      </c>
      <c r="D104" s="106">
        <v>35.121</v>
      </c>
      <c r="E104" s="106">
        <v>7680</v>
      </c>
      <c r="F104" s="107">
        <v>7680</v>
      </c>
      <c r="G104" s="107"/>
      <c r="H104" s="107">
        <v>0</v>
      </c>
      <c r="I104" s="107"/>
      <c r="J104" s="107">
        <v>8</v>
      </c>
    </row>
    <row r="105" spans="1:10" ht="15">
      <c r="A105" s="13" t="s">
        <v>54</v>
      </c>
      <c r="B105" s="290" t="s">
        <v>550</v>
      </c>
      <c r="C105" s="106">
        <v>0</v>
      </c>
      <c r="D105" s="106">
        <v>0</v>
      </c>
      <c r="E105" s="106">
        <v>0</v>
      </c>
      <c r="F105" s="107"/>
      <c r="G105" s="107">
        <v>10</v>
      </c>
      <c r="H105" s="107">
        <v>0</v>
      </c>
      <c r="I105" s="107"/>
      <c r="J105" s="107"/>
    </row>
    <row r="106" spans="1:10" ht="15">
      <c r="A106" s="13" t="s">
        <v>55</v>
      </c>
      <c r="B106" s="290" t="s">
        <v>551</v>
      </c>
      <c r="C106" s="106">
        <v>0</v>
      </c>
      <c r="D106" s="106">
        <v>0</v>
      </c>
      <c r="E106" s="106">
        <v>600</v>
      </c>
      <c r="F106" s="107">
        <v>600</v>
      </c>
      <c r="G106" s="107">
        <v>15</v>
      </c>
      <c r="H106" s="107">
        <v>0</v>
      </c>
      <c r="I106" s="107"/>
      <c r="J106" s="107">
        <v>20</v>
      </c>
    </row>
    <row r="107" spans="1:10" ht="15">
      <c r="A107" s="49" t="s">
        <v>78</v>
      </c>
      <c r="B107" s="291" t="s">
        <v>552</v>
      </c>
      <c r="C107" s="106">
        <f>SUM(C97:C106)</f>
        <v>75230.973</v>
      </c>
      <c r="D107" s="106">
        <f>SUM(D97:D106)</f>
        <v>65400.792</v>
      </c>
      <c r="E107" s="106">
        <v>53347</v>
      </c>
      <c r="F107" s="107">
        <v>42004</v>
      </c>
      <c r="G107" s="107">
        <v>31425</v>
      </c>
      <c r="H107" s="107">
        <v>44110</v>
      </c>
      <c r="I107" s="107">
        <v>39630</v>
      </c>
      <c r="J107" s="107">
        <v>28340</v>
      </c>
    </row>
    <row r="108" spans="1:10" ht="15">
      <c r="A108" s="13" t="s">
        <v>561</v>
      </c>
      <c r="B108" s="290" t="s">
        <v>562</v>
      </c>
      <c r="C108" s="106">
        <v>0</v>
      </c>
      <c r="D108" s="106">
        <v>0</v>
      </c>
      <c r="E108" s="106">
        <v>0</v>
      </c>
      <c r="F108" s="107"/>
      <c r="G108" s="107"/>
      <c r="H108" s="107">
        <v>0</v>
      </c>
      <c r="I108" s="107"/>
      <c r="J108" s="107"/>
    </row>
    <row r="109" spans="1:10" ht="15">
      <c r="A109" s="5" t="s">
        <v>59</v>
      </c>
      <c r="B109" s="290" t="s">
        <v>563</v>
      </c>
      <c r="C109" s="106">
        <v>0</v>
      </c>
      <c r="D109" s="106">
        <v>0</v>
      </c>
      <c r="E109" s="106">
        <v>0</v>
      </c>
      <c r="F109" s="107"/>
      <c r="G109" s="107">
        <v>10</v>
      </c>
      <c r="H109" s="107">
        <v>105</v>
      </c>
      <c r="I109" s="107"/>
      <c r="J109" s="107"/>
    </row>
    <row r="110" spans="1:10" ht="15">
      <c r="A110" s="13" t="s">
        <v>60</v>
      </c>
      <c r="B110" s="290" t="s">
        <v>564</v>
      </c>
      <c r="C110" s="106">
        <v>0</v>
      </c>
      <c r="D110" s="106">
        <v>0</v>
      </c>
      <c r="E110" s="106">
        <v>0</v>
      </c>
      <c r="F110" s="107"/>
      <c r="G110" s="107">
        <v>144</v>
      </c>
      <c r="H110" s="107">
        <v>0</v>
      </c>
      <c r="I110" s="107"/>
      <c r="J110" s="107"/>
    </row>
    <row r="111" spans="1:10" ht="15">
      <c r="A111" s="39" t="s">
        <v>80</v>
      </c>
      <c r="B111" s="291" t="s">
        <v>565</v>
      </c>
      <c r="C111" s="106">
        <v>0</v>
      </c>
      <c r="D111" s="106">
        <v>0</v>
      </c>
      <c r="E111" s="106">
        <v>0</v>
      </c>
      <c r="F111" s="107"/>
      <c r="G111" s="107">
        <v>154</v>
      </c>
      <c r="H111" s="107">
        <v>105</v>
      </c>
      <c r="I111" s="107">
        <v>0</v>
      </c>
      <c r="J111" s="107">
        <v>0</v>
      </c>
    </row>
    <row r="112" spans="1:10" ht="15.75">
      <c r="A112" s="59" t="s">
        <v>146</v>
      </c>
      <c r="B112" s="292"/>
      <c r="C112" s="106">
        <f>C111+C107+C96+C89</f>
        <v>500649.04500000004</v>
      </c>
      <c r="D112" s="106">
        <f>D111+D107+D96+D89</f>
        <v>401306.98199999996</v>
      </c>
      <c r="E112" s="106">
        <f>E111+E107+E96+E89</f>
        <v>377067</v>
      </c>
      <c r="F112" s="107">
        <f>F111+F107+F96+F89</f>
        <v>381227</v>
      </c>
      <c r="G112" s="107">
        <f>G111+G107+G96+G89</f>
        <v>335135</v>
      </c>
      <c r="H112" s="107"/>
      <c r="I112" s="107"/>
      <c r="J112" s="107"/>
    </row>
    <row r="113" spans="1:10" ht="15">
      <c r="A113" s="5" t="s">
        <v>508</v>
      </c>
      <c r="B113" s="290" t="s">
        <v>509</v>
      </c>
      <c r="C113" s="106">
        <v>0</v>
      </c>
      <c r="D113" s="106">
        <v>0</v>
      </c>
      <c r="E113" s="106">
        <v>0</v>
      </c>
      <c r="F113" s="107">
        <v>12798</v>
      </c>
      <c r="G113" s="107">
        <v>12798</v>
      </c>
      <c r="H113" s="107">
        <v>0</v>
      </c>
      <c r="I113" s="107">
        <v>48537</v>
      </c>
      <c r="J113" s="107">
        <v>48537</v>
      </c>
    </row>
    <row r="114" spans="1:10" ht="15">
      <c r="A114" s="5" t="s">
        <v>510</v>
      </c>
      <c r="B114" s="290" t="s">
        <v>511</v>
      </c>
      <c r="C114" s="106">
        <v>0</v>
      </c>
      <c r="D114" s="106">
        <v>0</v>
      </c>
      <c r="E114" s="106">
        <v>0</v>
      </c>
      <c r="F114" s="107"/>
      <c r="G114" s="107"/>
      <c r="H114" s="107"/>
      <c r="I114" s="107"/>
      <c r="J114" s="107"/>
    </row>
    <row r="115" spans="1:10" ht="15">
      <c r="A115" s="5" t="s">
        <v>37</v>
      </c>
      <c r="B115" s="290" t="s">
        <v>512</v>
      </c>
      <c r="C115" s="106">
        <v>0</v>
      </c>
      <c r="D115" s="106">
        <v>0</v>
      </c>
      <c r="E115" s="106">
        <v>0</v>
      </c>
      <c r="F115" s="107"/>
      <c r="G115" s="107"/>
      <c r="H115" s="107"/>
      <c r="I115" s="107"/>
      <c r="J115" s="107"/>
    </row>
    <row r="116" spans="1:10" ht="15">
      <c r="A116" s="5" t="s">
        <v>38</v>
      </c>
      <c r="B116" s="290" t="s">
        <v>513</v>
      </c>
      <c r="C116" s="106">
        <v>0</v>
      </c>
      <c r="D116" s="106">
        <v>0</v>
      </c>
      <c r="E116" s="106">
        <v>0</v>
      </c>
      <c r="F116" s="107"/>
      <c r="G116" s="107"/>
      <c r="H116" s="107"/>
      <c r="I116" s="107"/>
      <c r="J116" s="107"/>
    </row>
    <row r="117" spans="1:10" ht="15">
      <c r="A117" s="5" t="s">
        <v>39</v>
      </c>
      <c r="B117" s="290" t="s">
        <v>514</v>
      </c>
      <c r="C117" s="106">
        <v>0</v>
      </c>
      <c r="D117" s="106">
        <v>0</v>
      </c>
      <c r="E117" s="106">
        <v>0</v>
      </c>
      <c r="F117" s="107"/>
      <c r="G117" s="107"/>
      <c r="H117" s="107"/>
      <c r="I117" s="107"/>
      <c r="J117" s="107"/>
    </row>
    <row r="118" spans="1:10" ht="15">
      <c r="A118" s="39" t="s">
        <v>74</v>
      </c>
      <c r="B118" s="291" t="s">
        <v>515</v>
      </c>
      <c r="C118" s="106">
        <v>0</v>
      </c>
      <c r="D118" s="106">
        <v>0</v>
      </c>
      <c r="E118" s="106">
        <v>0</v>
      </c>
      <c r="F118" s="107">
        <v>12798</v>
      </c>
      <c r="G118" s="107">
        <v>12798</v>
      </c>
      <c r="H118" s="107">
        <v>0</v>
      </c>
      <c r="I118" s="107">
        <v>48537</v>
      </c>
      <c r="J118" s="107">
        <v>48537</v>
      </c>
    </row>
    <row r="119" spans="1:10" ht="15">
      <c r="A119" s="13" t="s">
        <v>56</v>
      </c>
      <c r="B119" s="290" t="s">
        <v>553</v>
      </c>
      <c r="C119" s="106">
        <v>0</v>
      </c>
      <c r="D119" s="106">
        <v>0</v>
      </c>
      <c r="E119" s="106">
        <v>0</v>
      </c>
      <c r="F119" s="107"/>
      <c r="G119" s="107"/>
      <c r="H119" s="107"/>
      <c r="I119" s="107"/>
      <c r="J119" s="107"/>
    </row>
    <row r="120" spans="1:10" ht="15">
      <c r="A120" s="13" t="s">
        <v>57</v>
      </c>
      <c r="B120" s="290" t="s">
        <v>554</v>
      </c>
      <c r="C120" s="106">
        <v>1641.995</v>
      </c>
      <c r="D120" s="106">
        <v>777.5</v>
      </c>
      <c r="E120" s="106">
        <v>0</v>
      </c>
      <c r="F120" s="107"/>
      <c r="G120" s="107"/>
      <c r="H120" s="107"/>
      <c r="I120" s="107"/>
      <c r="J120" s="107"/>
    </row>
    <row r="121" spans="1:10" ht="15">
      <c r="A121" s="13" t="s">
        <v>555</v>
      </c>
      <c r="B121" s="290" t="s">
        <v>556</v>
      </c>
      <c r="C121" s="106">
        <v>0</v>
      </c>
      <c r="D121" s="106">
        <v>0</v>
      </c>
      <c r="E121" s="106">
        <v>0</v>
      </c>
      <c r="F121" s="107"/>
      <c r="G121" s="107"/>
      <c r="H121" s="107"/>
      <c r="I121" s="107"/>
      <c r="J121" s="107"/>
    </row>
    <row r="122" spans="1:10" ht="15">
      <c r="A122" s="13" t="s">
        <v>58</v>
      </c>
      <c r="B122" s="290" t="s">
        <v>557</v>
      </c>
      <c r="C122" s="106">
        <v>0</v>
      </c>
      <c r="D122" s="106">
        <v>0</v>
      </c>
      <c r="E122" s="106">
        <v>0</v>
      </c>
      <c r="F122" s="107"/>
      <c r="G122" s="107"/>
      <c r="H122" s="107"/>
      <c r="I122" s="107"/>
      <c r="J122" s="107"/>
    </row>
    <row r="123" spans="1:10" ht="15">
      <c r="A123" s="13" t="s">
        <v>558</v>
      </c>
      <c r="B123" s="290" t="s">
        <v>559</v>
      </c>
      <c r="C123" s="106">
        <v>0</v>
      </c>
      <c r="D123" s="106">
        <v>0</v>
      </c>
      <c r="E123" s="106">
        <v>0</v>
      </c>
      <c r="F123" s="107"/>
      <c r="G123" s="107"/>
      <c r="H123" s="107"/>
      <c r="I123" s="107"/>
      <c r="J123" s="107"/>
    </row>
    <row r="124" spans="1:10" ht="15">
      <c r="A124" s="39" t="s">
        <v>79</v>
      </c>
      <c r="B124" s="291" t="s">
        <v>560</v>
      </c>
      <c r="C124" s="106">
        <f>SUM(C119:C123)</f>
        <v>1641.995</v>
      </c>
      <c r="D124" s="106">
        <f>SUM(D119:D123)</f>
        <v>777.5</v>
      </c>
      <c r="E124" s="106">
        <v>0</v>
      </c>
      <c r="F124" s="107"/>
      <c r="G124" s="107"/>
      <c r="H124" s="107"/>
      <c r="I124" s="107"/>
      <c r="J124" s="107"/>
    </row>
    <row r="125" spans="1:10" ht="15">
      <c r="A125" s="13" t="s">
        <v>566</v>
      </c>
      <c r="B125" s="290" t="s">
        <v>567</v>
      </c>
      <c r="C125" s="106">
        <v>0</v>
      </c>
      <c r="D125" s="106">
        <v>0</v>
      </c>
      <c r="E125" s="106">
        <v>0</v>
      </c>
      <c r="F125" s="107"/>
      <c r="G125" s="107"/>
      <c r="H125" s="107">
        <v>0</v>
      </c>
      <c r="I125" s="107"/>
      <c r="J125" s="107"/>
    </row>
    <row r="126" spans="1:10" ht="15">
      <c r="A126" s="5" t="s">
        <v>61</v>
      </c>
      <c r="B126" s="290" t="s">
        <v>568</v>
      </c>
      <c r="C126" s="106">
        <v>0</v>
      </c>
      <c r="D126" s="106">
        <v>0</v>
      </c>
      <c r="E126" s="106">
        <v>0</v>
      </c>
      <c r="F126" s="107"/>
      <c r="G126" s="107">
        <v>208</v>
      </c>
      <c r="H126" s="107">
        <v>0</v>
      </c>
      <c r="I126" s="107"/>
      <c r="J126" s="107"/>
    </row>
    <row r="127" spans="1:10" ht="15">
      <c r="A127" s="13" t="s">
        <v>62</v>
      </c>
      <c r="B127" s="290" t="s">
        <v>569</v>
      </c>
      <c r="C127" s="106">
        <v>84898.787</v>
      </c>
      <c r="D127" s="106">
        <v>51483.728</v>
      </c>
      <c r="E127" s="106">
        <v>424803</v>
      </c>
      <c r="F127" s="107">
        <v>424803</v>
      </c>
      <c r="G127" s="107">
        <v>124432</v>
      </c>
      <c r="H127" s="107">
        <v>319521</v>
      </c>
      <c r="I127" s="107">
        <v>371276</v>
      </c>
      <c r="J127" s="107">
        <v>289460</v>
      </c>
    </row>
    <row r="128" spans="1:10" ht="15">
      <c r="A128" s="39" t="s">
        <v>82</v>
      </c>
      <c r="B128" s="291" t="s">
        <v>577</v>
      </c>
      <c r="C128" s="106">
        <f>SUM(C125:C127)</f>
        <v>84898.787</v>
      </c>
      <c r="D128" s="106">
        <f>SUM(D125:D127)</f>
        <v>51483.728</v>
      </c>
      <c r="E128" s="106">
        <v>424803</v>
      </c>
      <c r="F128" s="107">
        <v>424803</v>
      </c>
      <c r="G128" s="107">
        <v>124640</v>
      </c>
      <c r="H128" s="107">
        <v>319521</v>
      </c>
      <c r="I128" s="107">
        <v>371276</v>
      </c>
      <c r="J128" s="107">
        <v>289460</v>
      </c>
    </row>
    <row r="129" spans="1:10" ht="15.75">
      <c r="A129" s="59" t="s">
        <v>145</v>
      </c>
      <c r="B129" s="292"/>
      <c r="C129" s="106">
        <f>C128+C124+C118</f>
        <v>86540.78199999999</v>
      </c>
      <c r="D129" s="106">
        <f>D128+D124+D118</f>
        <v>52261.228</v>
      </c>
      <c r="E129" s="106">
        <f>E128+E124+E118</f>
        <v>424803</v>
      </c>
      <c r="F129" s="107">
        <f>F128+F118</f>
        <v>437601</v>
      </c>
      <c r="G129" s="107">
        <f>G128+G118</f>
        <v>137438</v>
      </c>
      <c r="H129" s="107"/>
      <c r="I129" s="107"/>
      <c r="J129" s="107"/>
    </row>
    <row r="130" spans="1:10" ht="15.75">
      <c r="A130" s="47" t="s">
        <v>81</v>
      </c>
      <c r="B130" s="293" t="s">
        <v>578</v>
      </c>
      <c r="C130" s="106">
        <f>C129+C112</f>
        <v>587189.827</v>
      </c>
      <c r="D130" s="106">
        <f>D129+D112</f>
        <v>453568.20999999996</v>
      </c>
      <c r="E130" s="106">
        <v>801870</v>
      </c>
      <c r="F130" s="107">
        <f>F129+F112</f>
        <v>818828</v>
      </c>
      <c r="G130" s="107">
        <f>G129+G112</f>
        <v>472573</v>
      </c>
      <c r="H130" s="107"/>
      <c r="I130" s="107"/>
      <c r="J130" s="107"/>
    </row>
    <row r="131" spans="1:10" ht="15.75">
      <c r="A131" s="62" t="s">
        <v>194</v>
      </c>
      <c r="B131" s="294"/>
      <c r="C131" s="106">
        <f>C112-C40</f>
        <v>304990.27800000005</v>
      </c>
      <c r="D131" s="106">
        <f>D112-D40</f>
        <v>159116.649</v>
      </c>
      <c r="E131" s="106">
        <v>112708</v>
      </c>
      <c r="F131" s="107">
        <f>F112-F40</f>
        <v>113178</v>
      </c>
      <c r="G131" s="107">
        <f>G112-G40</f>
        <v>125770</v>
      </c>
      <c r="H131" s="107">
        <v>118377</v>
      </c>
      <c r="I131" s="107"/>
      <c r="J131" s="107"/>
    </row>
    <row r="132" spans="1:10" ht="15.75">
      <c r="A132" s="62" t="s">
        <v>195</v>
      </c>
      <c r="B132" s="294"/>
      <c r="C132" s="106">
        <f>C129-C63</f>
        <v>78338.772</v>
      </c>
      <c r="D132" s="106">
        <f>D129-D63</f>
        <v>8618.709000000003</v>
      </c>
      <c r="E132" s="106">
        <v>-77214</v>
      </c>
      <c r="F132" s="107">
        <f>F129-F63</f>
        <v>-69708</v>
      </c>
      <c r="G132" s="107">
        <f>G129-G63</f>
        <v>58069</v>
      </c>
      <c r="H132" s="107">
        <v>-182496</v>
      </c>
      <c r="I132" s="107"/>
      <c r="J132" s="107"/>
    </row>
    <row r="133" spans="1:10" ht="15">
      <c r="A133" s="15" t="s">
        <v>83</v>
      </c>
      <c r="B133" s="286" t="s">
        <v>583</v>
      </c>
      <c r="C133" s="106">
        <v>52499.377</v>
      </c>
      <c r="D133" s="106">
        <v>0</v>
      </c>
      <c r="E133" s="106">
        <v>0</v>
      </c>
      <c r="F133" s="107"/>
      <c r="G133" s="107"/>
      <c r="H133" s="107">
        <v>0</v>
      </c>
      <c r="I133" s="107">
        <v>0</v>
      </c>
      <c r="J133" s="107">
        <v>0</v>
      </c>
    </row>
    <row r="134" spans="1:10" ht="15">
      <c r="A134" s="14" t="s">
        <v>84</v>
      </c>
      <c r="B134" s="286" t="s">
        <v>590</v>
      </c>
      <c r="C134" s="106">
        <v>0</v>
      </c>
      <c r="D134" s="106">
        <v>0</v>
      </c>
      <c r="E134" s="106">
        <v>0</v>
      </c>
      <c r="F134" s="107"/>
      <c r="G134" s="107"/>
      <c r="H134" s="107">
        <v>0</v>
      </c>
      <c r="I134" s="107">
        <v>0</v>
      </c>
      <c r="J134" s="107">
        <v>0</v>
      </c>
    </row>
    <row r="135" spans="1:10" ht="15">
      <c r="A135" s="5" t="s">
        <v>192</v>
      </c>
      <c r="B135" s="287" t="s">
        <v>591</v>
      </c>
      <c r="C135" s="106">
        <v>0</v>
      </c>
      <c r="D135" s="106">
        <v>0</v>
      </c>
      <c r="E135" s="106">
        <v>24786</v>
      </c>
      <c r="F135" s="107">
        <v>24786</v>
      </c>
      <c r="G135" s="107"/>
      <c r="H135" s="107">
        <v>172069</v>
      </c>
      <c r="I135" s="107">
        <v>150151</v>
      </c>
      <c r="J135" s="107">
        <v>150151</v>
      </c>
    </row>
    <row r="136" spans="1:10" ht="15">
      <c r="A136" s="5" t="s">
        <v>193</v>
      </c>
      <c r="B136" s="287" t="s">
        <v>591</v>
      </c>
      <c r="C136" s="106">
        <v>0</v>
      </c>
      <c r="D136" s="106">
        <v>0</v>
      </c>
      <c r="E136" s="106">
        <v>77214</v>
      </c>
      <c r="F136" s="107">
        <v>77214</v>
      </c>
      <c r="G136" s="107"/>
      <c r="H136" s="107">
        <v>0</v>
      </c>
      <c r="I136" s="107"/>
      <c r="J136" s="107"/>
    </row>
    <row r="137" spans="1:10" ht="15">
      <c r="A137" s="5" t="s">
        <v>190</v>
      </c>
      <c r="B137" s="287" t="s">
        <v>592</v>
      </c>
      <c r="C137" s="106">
        <v>0</v>
      </c>
      <c r="D137" s="106">
        <v>0</v>
      </c>
      <c r="E137" s="106">
        <v>0</v>
      </c>
      <c r="F137" s="107"/>
      <c r="G137" s="107"/>
      <c r="H137" s="107">
        <v>0</v>
      </c>
      <c r="I137" s="107"/>
      <c r="J137" s="107"/>
    </row>
    <row r="138" spans="1:10" ht="15">
      <c r="A138" s="5" t="s">
        <v>191</v>
      </c>
      <c r="B138" s="287" t="s">
        <v>592</v>
      </c>
      <c r="C138" s="106">
        <v>0</v>
      </c>
      <c r="D138" s="106">
        <v>0</v>
      </c>
      <c r="E138" s="106">
        <v>0</v>
      </c>
      <c r="F138" s="107"/>
      <c r="G138" s="107"/>
      <c r="H138" s="107">
        <v>0</v>
      </c>
      <c r="I138" s="107"/>
      <c r="J138" s="107"/>
    </row>
    <row r="139" spans="1:10" ht="15">
      <c r="A139" s="7" t="s">
        <v>85</v>
      </c>
      <c r="B139" s="286" t="s">
        <v>593</v>
      </c>
      <c r="C139" s="106">
        <v>0</v>
      </c>
      <c r="D139" s="106">
        <v>0</v>
      </c>
      <c r="E139" s="106">
        <v>102000</v>
      </c>
      <c r="F139" s="107">
        <v>102000</v>
      </c>
      <c r="G139" s="107"/>
      <c r="H139" s="107">
        <v>172069</v>
      </c>
      <c r="I139" s="107">
        <v>150151</v>
      </c>
      <c r="J139" s="107">
        <v>150151</v>
      </c>
    </row>
    <row r="140" spans="1:10" ht="15">
      <c r="A140" s="37" t="s">
        <v>594</v>
      </c>
      <c r="B140" s="287" t="s">
        <v>595</v>
      </c>
      <c r="C140" s="106">
        <v>0</v>
      </c>
      <c r="D140" s="106">
        <v>0</v>
      </c>
      <c r="E140" s="106">
        <v>0</v>
      </c>
      <c r="F140" s="107"/>
      <c r="G140" s="107">
        <v>4877</v>
      </c>
      <c r="H140" s="107">
        <v>0</v>
      </c>
      <c r="I140" s="107"/>
      <c r="J140" s="107">
        <v>6581</v>
      </c>
    </row>
    <row r="141" spans="1:10" ht="15">
      <c r="A141" s="37" t="s">
        <v>596</v>
      </c>
      <c r="B141" s="287" t="s">
        <v>597</v>
      </c>
      <c r="C141" s="106">
        <v>0</v>
      </c>
      <c r="D141" s="106">
        <v>0</v>
      </c>
      <c r="E141" s="106">
        <v>0</v>
      </c>
      <c r="F141" s="107"/>
      <c r="G141" s="107"/>
      <c r="H141" s="107">
        <v>0</v>
      </c>
      <c r="I141" s="107"/>
      <c r="J141" s="107"/>
    </row>
    <row r="142" spans="1:10" ht="15">
      <c r="A142" s="37" t="s">
        <v>598</v>
      </c>
      <c r="B142" s="287" t="s">
        <v>599</v>
      </c>
      <c r="C142" s="106">
        <v>14551.681</v>
      </c>
      <c r="D142" s="106">
        <v>0</v>
      </c>
      <c r="E142" s="106">
        <v>0</v>
      </c>
      <c r="F142" s="107"/>
      <c r="G142" s="107"/>
      <c r="H142" s="107">
        <v>0</v>
      </c>
      <c r="I142" s="107"/>
      <c r="J142" s="107"/>
    </row>
    <row r="143" spans="1:10" ht="15">
      <c r="A143" s="37" t="s">
        <v>600</v>
      </c>
      <c r="B143" s="287" t="s">
        <v>601</v>
      </c>
      <c r="C143" s="106">
        <v>0</v>
      </c>
      <c r="D143" s="106">
        <v>0</v>
      </c>
      <c r="E143" s="106">
        <v>0</v>
      </c>
      <c r="F143" s="107"/>
      <c r="G143" s="107"/>
      <c r="H143" s="107">
        <v>0</v>
      </c>
      <c r="I143" s="107"/>
      <c r="J143" s="107"/>
    </row>
    <row r="144" spans="1:10" ht="15">
      <c r="A144" s="13" t="s">
        <v>67</v>
      </c>
      <c r="B144" s="287" t="s">
        <v>602</v>
      </c>
      <c r="C144" s="106">
        <v>0</v>
      </c>
      <c r="D144" s="106">
        <v>0</v>
      </c>
      <c r="E144" s="106">
        <v>0</v>
      </c>
      <c r="F144" s="107"/>
      <c r="G144" s="107"/>
      <c r="H144" s="107">
        <v>0</v>
      </c>
      <c r="I144" s="107"/>
      <c r="J144" s="107"/>
    </row>
    <row r="145" spans="1:10" ht="15">
      <c r="A145" s="15" t="s">
        <v>86</v>
      </c>
      <c r="B145" s="286" t="s">
        <v>603</v>
      </c>
      <c r="C145" s="106">
        <v>67051.058</v>
      </c>
      <c r="D145" s="106">
        <v>0</v>
      </c>
      <c r="E145" s="106">
        <v>0</v>
      </c>
      <c r="F145" s="107"/>
      <c r="G145" s="107">
        <v>4877</v>
      </c>
      <c r="H145" s="107">
        <v>0</v>
      </c>
      <c r="I145" s="107">
        <v>0</v>
      </c>
      <c r="J145" s="107">
        <v>6581</v>
      </c>
    </row>
    <row r="146" spans="1:10" ht="15">
      <c r="A146" s="13" t="s">
        <v>604</v>
      </c>
      <c r="B146" s="287" t="s">
        <v>605</v>
      </c>
      <c r="C146" s="106">
        <v>0</v>
      </c>
      <c r="D146" s="106">
        <v>0</v>
      </c>
      <c r="E146" s="106">
        <v>0</v>
      </c>
      <c r="F146" s="107"/>
      <c r="G146" s="107"/>
      <c r="H146" s="107">
        <v>0</v>
      </c>
      <c r="I146" s="107"/>
      <c r="J146" s="107"/>
    </row>
    <row r="147" spans="1:10" ht="15">
      <c r="A147" s="13" t="s">
        <v>606</v>
      </c>
      <c r="B147" s="287" t="s">
        <v>607</v>
      </c>
      <c r="C147" s="106">
        <v>0</v>
      </c>
      <c r="D147" s="106">
        <v>0</v>
      </c>
      <c r="E147" s="106">
        <v>0</v>
      </c>
      <c r="F147" s="107"/>
      <c r="G147" s="107"/>
      <c r="H147" s="107">
        <v>34881</v>
      </c>
      <c r="I147" s="107"/>
      <c r="J147" s="107"/>
    </row>
    <row r="148" spans="1:10" ht="15">
      <c r="A148" s="37" t="s">
        <v>608</v>
      </c>
      <c r="B148" s="287" t="s">
        <v>609</v>
      </c>
      <c r="C148" s="106">
        <v>0</v>
      </c>
      <c r="D148" s="106">
        <v>0</v>
      </c>
      <c r="E148" s="106">
        <v>0</v>
      </c>
      <c r="F148" s="107"/>
      <c r="G148" s="107"/>
      <c r="H148" s="107">
        <v>0</v>
      </c>
      <c r="I148" s="107"/>
      <c r="J148" s="107"/>
    </row>
    <row r="149" spans="1:10" ht="15">
      <c r="A149" s="37" t="s">
        <v>68</v>
      </c>
      <c r="B149" s="287" t="s">
        <v>610</v>
      </c>
      <c r="C149" s="106">
        <v>0</v>
      </c>
      <c r="D149" s="106">
        <v>0</v>
      </c>
      <c r="E149" s="106">
        <v>0</v>
      </c>
      <c r="F149" s="107"/>
      <c r="G149" s="107"/>
      <c r="H149" s="107">
        <v>0</v>
      </c>
      <c r="I149" s="107"/>
      <c r="J149" s="107"/>
    </row>
    <row r="150" spans="1:10" ht="15">
      <c r="A150" s="14" t="s">
        <v>87</v>
      </c>
      <c r="B150" s="286" t="s">
        <v>611</v>
      </c>
      <c r="C150" s="106">
        <v>0</v>
      </c>
      <c r="D150" s="106">
        <v>0</v>
      </c>
      <c r="E150" s="106">
        <v>0</v>
      </c>
      <c r="F150" s="107"/>
      <c r="G150" s="107"/>
      <c r="H150" s="107">
        <v>34881</v>
      </c>
      <c r="I150" s="107">
        <v>0</v>
      </c>
      <c r="J150" s="107">
        <v>0</v>
      </c>
    </row>
    <row r="151" spans="1:10" ht="15">
      <c r="A151" s="15" t="s">
        <v>612</v>
      </c>
      <c r="B151" s="286" t="s">
        <v>613</v>
      </c>
      <c r="C151" s="106">
        <v>0</v>
      </c>
      <c r="D151" s="106">
        <v>0</v>
      </c>
      <c r="E151" s="106">
        <v>0</v>
      </c>
      <c r="F151" s="107"/>
      <c r="G151" s="107"/>
      <c r="H151" s="107">
        <v>0</v>
      </c>
      <c r="I151" s="107"/>
      <c r="J151" s="107"/>
    </row>
    <row r="152" spans="1:10" ht="15.75">
      <c r="A152" s="40" t="s">
        <v>88</v>
      </c>
      <c r="B152" s="289" t="s">
        <v>614</v>
      </c>
      <c r="C152" s="106">
        <f>C151+C150+C145</f>
        <v>67051.058</v>
      </c>
      <c r="D152" s="106">
        <f>D151+D150+D145</f>
        <v>0</v>
      </c>
      <c r="E152" s="106">
        <v>102000</v>
      </c>
      <c r="F152" s="107">
        <v>102000</v>
      </c>
      <c r="G152" s="107">
        <v>4877</v>
      </c>
      <c r="H152" s="107">
        <v>206950</v>
      </c>
      <c r="I152" s="107">
        <v>150151</v>
      </c>
      <c r="J152" s="107">
        <v>156732</v>
      </c>
    </row>
    <row r="153" spans="1:10" ht="15.75">
      <c r="A153" s="45" t="s">
        <v>70</v>
      </c>
      <c r="B153" s="155"/>
      <c r="C153" s="107">
        <f>C152+C130</f>
        <v>654240.885</v>
      </c>
      <c r="D153" s="107">
        <f>D152+D130</f>
        <v>453568.20999999996</v>
      </c>
      <c r="E153" s="106">
        <f>E152+E130</f>
        <v>903870</v>
      </c>
      <c r="F153" s="107">
        <v>920828</v>
      </c>
      <c r="G153" s="107">
        <v>477450</v>
      </c>
      <c r="H153" s="107">
        <v>902367</v>
      </c>
      <c r="I153" s="107">
        <v>978041</v>
      </c>
      <c r="J153" s="107">
        <v>871454</v>
      </c>
    </row>
  </sheetData>
  <sheetProtection/>
  <mergeCells count="2">
    <mergeCell ref="A2:E2"/>
    <mergeCell ref="A3:E3"/>
  </mergeCells>
  <printOptions/>
  <pageMargins left="0.42" right="0.24" top="0.49" bottom="0.7480314960629921" header="0.17" footer="0.31496062992125984"/>
  <pageSetup fitToHeight="2" fitToWidth="1" horizontalDpi="300" verticalDpi="300" orientation="portrait" paperSize="9" scale="57" r:id="rId1"/>
  <headerFooter>
    <oddHeader>&amp;R26.sz. melléklet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153"/>
  <sheetViews>
    <sheetView zoomScale="80" zoomScaleNormal="80" zoomScalePageLayoutView="0" workbookViewId="0" topLeftCell="A1">
      <pane xSplit="2" ySplit="6" topLeftCell="G136" activePane="bottomRight" state="frozen"/>
      <selection pane="topLeft" activeCell="A156" sqref="A156"/>
      <selection pane="topRight" activeCell="A156" sqref="A156"/>
      <selection pane="bottomLeft" activeCell="A156" sqref="A156"/>
      <selection pane="bottomRight" activeCell="J152" sqref="J152"/>
    </sheetView>
  </sheetViews>
  <sheetFormatPr defaultColWidth="9.140625" defaultRowHeight="15"/>
  <cols>
    <col min="1" max="1" width="101.28125" style="0" customWidth="1"/>
    <col min="3" max="3" width="13.8515625" style="103" hidden="1" customWidth="1"/>
    <col min="4" max="4" width="12.140625" style="103" hidden="1" customWidth="1"/>
    <col min="5" max="5" width="15.7109375" style="120" hidden="1" customWidth="1"/>
    <col min="6" max="6" width="15.140625" style="0" hidden="1" customWidth="1"/>
    <col min="7" max="7" width="15.140625" style="0" customWidth="1"/>
    <col min="8" max="8" width="13.57421875" style="0" bestFit="1" customWidth="1"/>
    <col min="9" max="11" width="15.7109375" style="103" customWidth="1"/>
  </cols>
  <sheetData>
    <row r="1" spans="1:11" s="96" customFormat="1" ht="15">
      <c r="A1" s="160"/>
      <c r="C1" s="163"/>
      <c r="D1" s="163"/>
      <c r="E1" s="161"/>
      <c r="J1" s="172"/>
      <c r="K1" s="172"/>
    </row>
    <row r="2" spans="1:11" ht="26.25" customHeight="1">
      <c r="A2" s="330" t="s">
        <v>766</v>
      </c>
      <c r="B2" s="338"/>
      <c r="C2" s="338"/>
      <c r="D2" s="338"/>
      <c r="E2" s="338"/>
      <c r="I2"/>
      <c r="J2" s="172"/>
      <c r="K2" s="172"/>
    </row>
    <row r="3" spans="1:5" ht="30" customHeight="1">
      <c r="A3" s="337" t="s">
        <v>234</v>
      </c>
      <c r="B3" s="334"/>
      <c r="C3" s="334"/>
      <c r="D3" s="334"/>
      <c r="E3" s="334"/>
    </row>
    <row r="5" ht="15">
      <c r="A5" s="127" t="s">
        <v>707</v>
      </c>
    </row>
    <row r="6" spans="1:11" ht="45">
      <c r="A6" s="2" t="s">
        <v>309</v>
      </c>
      <c r="B6" s="3" t="s">
        <v>310</v>
      </c>
      <c r="C6" s="121" t="s">
        <v>273</v>
      </c>
      <c r="D6" s="121" t="s">
        <v>274</v>
      </c>
      <c r="E6" s="121" t="s">
        <v>272</v>
      </c>
      <c r="F6" s="104" t="s">
        <v>1016</v>
      </c>
      <c r="G6" s="104" t="s">
        <v>1017</v>
      </c>
      <c r="H6" s="122" t="s">
        <v>1026</v>
      </c>
      <c r="I6" s="122" t="s">
        <v>1027</v>
      </c>
      <c r="J6" s="122" t="s">
        <v>1028</v>
      </c>
      <c r="K6"/>
    </row>
    <row r="7" spans="1:11" ht="15">
      <c r="A7" s="31" t="s">
        <v>615</v>
      </c>
      <c r="B7" s="30" t="s">
        <v>336</v>
      </c>
      <c r="C7" s="128">
        <v>4410.821</v>
      </c>
      <c r="D7" s="128">
        <v>5870.887</v>
      </c>
      <c r="E7" s="128">
        <v>5804</v>
      </c>
      <c r="F7" s="27">
        <v>5725</v>
      </c>
      <c r="G7" s="107">
        <v>5724</v>
      </c>
      <c r="H7" s="107">
        <v>7479</v>
      </c>
      <c r="I7" s="107">
        <v>7968</v>
      </c>
      <c r="J7" s="107">
        <v>6785</v>
      </c>
      <c r="K7"/>
    </row>
    <row r="8" spans="1:11" ht="15">
      <c r="A8" s="5" t="s">
        <v>616</v>
      </c>
      <c r="B8" s="30" t="s">
        <v>343</v>
      </c>
      <c r="C8" s="128">
        <v>55.17</v>
      </c>
      <c r="D8" s="128">
        <v>69.703</v>
      </c>
      <c r="E8" s="128">
        <v>111</v>
      </c>
      <c r="F8" s="27">
        <v>121</v>
      </c>
      <c r="G8" s="107">
        <v>120</v>
      </c>
      <c r="H8" s="107">
        <v>329</v>
      </c>
      <c r="I8" s="107">
        <v>355</v>
      </c>
      <c r="J8" s="107">
        <v>218</v>
      </c>
      <c r="K8"/>
    </row>
    <row r="9" spans="1:11" ht="15">
      <c r="A9" s="51" t="s">
        <v>30</v>
      </c>
      <c r="B9" s="52" t="s">
        <v>344</v>
      </c>
      <c r="C9" s="128">
        <v>4465.991</v>
      </c>
      <c r="D9" s="128">
        <v>5940.59</v>
      </c>
      <c r="E9" s="128">
        <v>5915</v>
      </c>
      <c r="F9" s="27">
        <v>5846</v>
      </c>
      <c r="G9" s="107">
        <v>5844</v>
      </c>
      <c r="H9" s="107">
        <v>7808</v>
      </c>
      <c r="I9" s="107">
        <v>8323</v>
      </c>
      <c r="J9" s="107">
        <v>7003</v>
      </c>
      <c r="K9"/>
    </row>
    <row r="10" spans="1:11" ht="15">
      <c r="A10" s="39" t="s">
        <v>1</v>
      </c>
      <c r="B10" s="52" t="s">
        <v>345</v>
      </c>
      <c r="C10" s="128">
        <v>1218.848</v>
      </c>
      <c r="D10" s="128">
        <v>1633.701</v>
      </c>
      <c r="E10" s="128">
        <v>1636</v>
      </c>
      <c r="F10" s="27">
        <v>1617</v>
      </c>
      <c r="G10" s="107">
        <v>1615</v>
      </c>
      <c r="H10" s="107">
        <v>2147</v>
      </c>
      <c r="I10" s="107">
        <v>2532</v>
      </c>
      <c r="J10" s="107">
        <v>1915</v>
      </c>
      <c r="K10"/>
    </row>
    <row r="11" spans="1:11" ht="15">
      <c r="A11" s="5" t="s">
        <v>617</v>
      </c>
      <c r="B11" s="30" t="s">
        <v>352</v>
      </c>
      <c r="C11" s="128">
        <v>1098.827</v>
      </c>
      <c r="D11" s="128">
        <v>1942.412</v>
      </c>
      <c r="E11" s="128">
        <v>2430</v>
      </c>
      <c r="F11" s="27">
        <v>2906</v>
      </c>
      <c r="G11" s="107">
        <v>2905</v>
      </c>
      <c r="H11" s="107">
        <v>2200</v>
      </c>
      <c r="I11" s="107">
        <v>2917</v>
      </c>
      <c r="J11" s="107">
        <v>1920</v>
      </c>
      <c r="K11"/>
    </row>
    <row r="12" spans="1:11" ht="15">
      <c r="A12" s="5" t="s">
        <v>31</v>
      </c>
      <c r="B12" s="30" t="s">
        <v>357</v>
      </c>
      <c r="C12" s="128">
        <v>323.197</v>
      </c>
      <c r="D12" s="128">
        <v>388.506</v>
      </c>
      <c r="E12" s="128">
        <v>415</v>
      </c>
      <c r="F12" s="27">
        <v>389</v>
      </c>
      <c r="G12" s="107">
        <v>388</v>
      </c>
      <c r="H12" s="107">
        <v>415</v>
      </c>
      <c r="I12" s="107">
        <v>335</v>
      </c>
      <c r="J12" s="107">
        <v>335</v>
      </c>
      <c r="K12"/>
    </row>
    <row r="13" spans="1:11" ht="15">
      <c r="A13" s="5" t="s">
        <v>618</v>
      </c>
      <c r="B13" s="30" t="s">
        <v>369</v>
      </c>
      <c r="C13" s="128">
        <v>9702.592</v>
      </c>
      <c r="D13" s="128">
        <v>10350.829</v>
      </c>
      <c r="E13" s="128">
        <v>11610</v>
      </c>
      <c r="F13" s="27">
        <v>10424</v>
      </c>
      <c r="G13" s="107">
        <v>10169</v>
      </c>
      <c r="H13" s="107">
        <v>11825</v>
      </c>
      <c r="I13" s="107">
        <v>13121</v>
      </c>
      <c r="J13" s="107">
        <v>13034</v>
      </c>
      <c r="K13"/>
    </row>
    <row r="14" spans="1:11" ht="15">
      <c r="A14" s="5" t="s">
        <v>633</v>
      </c>
      <c r="B14" s="30" t="s">
        <v>374</v>
      </c>
      <c r="C14" s="128">
        <v>390.025</v>
      </c>
      <c r="D14" s="128">
        <v>395.96</v>
      </c>
      <c r="E14" s="128">
        <v>420</v>
      </c>
      <c r="F14" s="27">
        <v>459</v>
      </c>
      <c r="G14" s="107">
        <v>459</v>
      </c>
      <c r="H14" s="107">
        <v>456</v>
      </c>
      <c r="I14" s="107">
        <v>456</v>
      </c>
      <c r="J14" s="107">
        <v>450</v>
      </c>
      <c r="K14"/>
    </row>
    <row r="15" spans="1:11" ht="15">
      <c r="A15" s="5" t="s">
        <v>634</v>
      </c>
      <c r="B15" s="30" t="s">
        <v>383</v>
      </c>
      <c r="C15" s="128">
        <v>1937.228</v>
      </c>
      <c r="D15" s="128">
        <v>2286.616</v>
      </c>
      <c r="E15" s="128">
        <v>3885</v>
      </c>
      <c r="F15" s="27">
        <v>3861</v>
      </c>
      <c r="G15" s="107">
        <v>2181</v>
      </c>
      <c r="H15" s="107">
        <v>2599</v>
      </c>
      <c r="I15" s="107">
        <v>3001</v>
      </c>
      <c r="J15" s="107">
        <v>2531</v>
      </c>
      <c r="K15"/>
    </row>
    <row r="16" spans="1:11" ht="15">
      <c r="A16" s="39" t="s">
        <v>635</v>
      </c>
      <c r="B16" s="52" t="s">
        <v>384</v>
      </c>
      <c r="C16" s="128">
        <v>13451.868999999999</v>
      </c>
      <c r="D16" s="128">
        <v>15364.322999999999</v>
      </c>
      <c r="E16" s="128">
        <v>18760</v>
      </c>
      <c r="F16" s="27">
        <v>18039</v>
      </c>
      <c r="G16" s="107">
        <v>16102</v>
      </c>
      <c r="H16" s="107">
        <v>17495</v>
      </c>
      <c r="I16" s="107">
        <v>19830</v>
      </c>
      <c r="J16" s="107">
        <v>18270</v>
      </c>
      <c r="K16"/>
    </row>
    <row r="17" spans="1:11" ht="15">
      <c r="A17" s="13" t="s">
        <v>385</v>
      </c>
      <c r="B17" s="30" t="s">
        <v>386</v>
      </c>
      <c r="C17" s="128">
        <v>0</v>
      </c>
      <c r="D17" s="128">
        <v>0</v>
      </c>
      <c r="E17" s="128">
        <v>0</v>
      </c>
      <c r="F17" s="27"/>
      <c r="G17" s="107"/>
      <c r="H17" s="107">
        <v>0</v>
      </c>
      <c r="I17" s="107">
        <v>0</v>
      </c>
      <c r="J17" s="107">
        <v>0</v>
      </c>
      <c r="K17"/>
    </row>
    <row r="18" spans="1:11" ht="15">
      <c r="A18" s="13" t="s">
        <v>636</v>
      </c>
      <c r="B18" s="30" t="s">
        <v>387</v>
      </c>
      <c r="C18" s="128">
        <v>0</v>
      </c>
      <c r="D18" s="128">
        <v>0</v>
      </c>
      <c r="E18" s="128">
        <v>0</v>
      </c>
      <c r="F18" s="27"/>
      <c r="G18" s="107"/>
      <c r="H18" s="107">
        <v>0</v>
      </c>
      <c r="I18" s="107">
        <v>0</v>
      </c>
      <c r="J18" s="107">
        <v>0</v>
      </c>
      <c r="K18"/>
    </row>
    <row r="19" spans="1:11" ht="15">
      <c r="A19" s="17" t="s">
        <v>7</v>
      </c>
      <c r="B19" s="30" t="s">
        <v>388</v>
      </c>
      <c r="C19" s="128">
        <v>0</v>
      </c>
      <c r="D19" s="128">
        <v>0</v>
      </c>
      <c r="E19" s="128">
        <v>0</v>
      </c>
      <c r="F19" s="27"/>
      <c r="G19" s="107"/>
      <c r="H19" s="107">
        <v>0</v>
      </c>
      <c r="I19" s="107">
        <v>0</v>
      </c>
      <c r="J19" s="107">
        <v>0</v>
      </c>
      <c r="K19"/>
    </row>
    <row r="20" spans="1:11" ht="15">
      <c r="A20" s="17" t="s">
        <v>8</v>
      </c>
      <c r="B20" s="30" t="s">
        <v>389</v>
      </c>
      <c r="C20" s="128">
        <v>0</v>
      </c>
      <c r="D20" s="128">
        <v>0</v>
      </c>
      <c r="E20" s="128">
        <v>0</v>
      </c>
      <c r="F20" s="27"/>
      <c r="G20" s="107"/>
      <c r="H20" s="107">
        <v>0</v>
      </c>
      <c r="I20" s="107">
        <v>0</v>
      </c>
      <c r="J20" s="107">
        <v>0</v>
      </c>
      <c r="K20"/>
    </row>
    <row r="21" spans="1:11" ht="15">
      <c r="A21" s="17" t="s">
        <v>9</v>
      </c>
      <c r="B21" s="30" t="s">
        <v>390</v>
      </c>
      <c r="C21" s="128">
        <v>0</v>
      </c>
      <c r="D21" s="128">
        <v>0</v>
      </c>
      <c r="E21" s="128">
        <v>0</v>
      </c>
      <c r="F21" s="27"/>
      <c r="G21" s="107"/>
      <c r="H21" s="107">
        <v>0</v>
      </c>
      <c r="I21" s="107">
        <v>0</v>
      </c>
      <c r="J21" s="107">
        <v>0</v>
      </c>
      <c r="K21"/>
    </row>
    <row r="22" spans="1:11" ht="15">
      <c r="A22" s="13" t="s">
        <v>10</v>
      </c>
      <c r="B22" s="30" t="s">
        <v>391</v>
      </c>
      <c r="C22" s="128">
        <v>0</v>
      </c>
      <c r="D22" s="128">
        <v>0</v>
      </c>
      <c r="E22" s="128">
        <v>0</v>
      </c>
      <c r="F22" s="27"/>
      <c r="G22" s="107"/>
      <c r="H22" s="107">
        <v>0</v>
      </c>
      <c r="I22" s="107">
        <v>0</v>
      </c>
      <c r="J22" s="107">
        <v>0</v>
      </c>
      <c r="K22"/>
    </row>
    <row r="23" spans="1:11" ht="15">
      <c r="A23" s="13" t="s">
        <v>11</v>
      </c>
      <c r="B23" s="30" t="s">
        <v>392</v>
      </c>
      <c r="C23" s="128">
        <v>0</v>
      </c>
      <c r="D23" s="128">
        <v>0</v>
      </c>
      <c r="E23" s="128">
        <v>0</v>
      </c>
      <c r="F23" s="27"/>
      <c r="G23" s="107"/>
      <c r="H23" s="107">
        <v>0</v>
      </c>
      <c r="I23" s="107">
        <v>0</v>
      </c>
      <c r="J23" s="107">
        <v>0</v>
      </c>
      <c r="K23"/>
    </row>
    <row r="24" spans="1:11" ht="15">
      <c r="A24" s="13" t="s">
        <v>12</v>
      </c>
      <c r="B24" s="30" t="s">
        <v>393</v>
      </c>
      <c r="C24" s="128">
        <v>0</v>
      </c>
      <c r="D24" s="128">
        <v>0</v>
      </c>
      <c r="E24" s="128">
        <v>0</v>
      </c>
      <c r="F24" s="27"/>
      <c r="G24" s="107"/>
      <c r="H24" s="107">
        <v>0</v>
      </c>
      <c r="I24" s="107">
        <v>0</v>
      </c>
      <c r="J24" s="107">
        <v>0</v>
      </c>
      <c r="K24"/>
    </row>
    <row r="25" spans="1:11" ht="15">
      <c r="A25" s="49" t="s">
        <v>702</v>
      </c>
      <c r="B25" s="52" t="s">
        <v>394</v>
      </c>
      <c r="C25" s="128">
        <v>0</v>
      </c>
      <c r="D25" s="128">
        <v>0</v>
      </c>
      <c r="E25" s="128">
        <v>0</v>
      </c>
      <c r="F25" s="27"/>
      <c r="G25" s="107"/>
      <c r="H25" s="107">
        <v>0</v>
      </c>
      <c r="I25" s="107">
        <v>0</v>
      </c>
      <c r="J25" s="107">
        <v>0</v>
      </c>
      <c r="K25"/>
    </row>
    <row r="26" spans="1:11" ht="15">
      <c r="A26" s="12" t="s">
        <v>13</v>
      </c>
      <c r="B26" s="30" t="s">
        <v>395</v>
      </c>
      <c r="C26" s="128">
        <v>0</v>
      </c>
      <c r="D26" s="128">
        <v>0</v>
      </c>
      <c r="E26" s="128">
        <v>0</v>
      </c>
      <c r="F26" s="27"/>
      <c r="G26" s="107"/>
      <c r="H26" s="107">
        <v>0</v>
      </c>
      <c r="I26" s="107">
        <v>0</v>
      </c>
      <c r="J26" s="107">
        <v>0</v>
      </c>
      <c r="K26"/>
    </row>
    <row r="27" spans="1:11" ht="15">
      <c r="A27" s="12" t="s">
        <v>396</v>
      </c>
      <c r="B27" s="30" t="s">
        <v>397</v>
      </c>
      <c r="C27" s="128">
        <v>0</v>
      </c>
      <c r="D27" s="128">
        <v>0</v>
      </c>
      <c r="E27" s="128">
        <v>0</v>
      </c>
      <c r="F27" s="27"/>
      <c r="G27" s="107"/>
      <c r="H27" s="107">
        <v>0</v>
      </c>
      <c r="I27" s="107">
        <v>0</v>
      </c>
      <c r="J27" s="107">
        <v>0</v>
      </c>
      <c r="K27"/>
    </row>
    <row r="28" spans="1:11" ht="15">
      <c r="A28" s="12" t="s">
        <v>398</v>
      </c>
      <c r="B28" s="30" t="s">
        <v>399</v>
      </c>
      <c r="C28" s="128">
        <v>0</v>
      </c>
      <c r="D28" s="128">
        <v>0</v>
      </c>
      <c r="E28" s="128">
        <v>0</v>
      </c>
      <c r="F28" s="27"/>
      <c r="G28" s="107"/>
      <c r="H28" s="107">
        <v>0</v>
      </c>
      <c r="I28" s="107">
        <v>0</v>
      </c>
      <c r="J28" s="107">
        <v>0</v>
      </c>
      <c r="K28"/>
    </row>
    <row r="29" spans="1:11" ht="15">
      <c r="A29" s="12" t="s">
        <v>705</v>
      </c>
      <c r="B29" s="30" t="s">
        <v>400</v>
      </c>
      <c r="C29" s="128">
        <v>0</v>
      </c>
      <c r="D29" s="128">
        <v>0</v>
      </c>
      <c r="E29" s="128">
        <v>0</v>
      </c>
      <c r="F29" s="27"/>
      <c r="G29" s="107"/>
      <c r="H29" s="107">
        <v>0</v>
      </c>
      <c r="I29" s="107">
        <v>0</v>
      </c>
      <c r="J29" s="107">
        <v>0</v>
      </c>
      <c r="K29"/>
    </row>
    <row r="30" spans="1:11" ht="15">
      <c r="A30" s="12" t="s">
        <v>14</v>
      </c>
      <c r="B30" s="30" t="s">
        <v>401</v>
      </c>
      <c r="C30" s="128">
        <v>0</v>
      </c>
      <c r="D30" s="128">
        <v>0</v>
      </c>
      <c r="E30" s="128">
        <v>0</v>
      </c>
      <c r="F30" s="27"/>
      <c r="G30" s="107"/>
      <c r="H30" s="107">
        <v>0</v>
      </c>
      <c r="I30" s="107">
        <v>0</v>
      </c>
      <c r="J30" s="107">
        <v>0</v>
      </c>
      <c r="K30"/>
    </row>
    <row r="31" spans="1:11" ht="15">
      <c r="A31" s="12" t="s">
        <v>1059</v>
      </c>
      <c r="B31" s="30" t="s">
        <v>402</v>
      </c>
      <c r="C31" s="128">
        <v>0</v>
      </c>
      <c r="D31" s="128">
        <v>0</v>
      </c>
      <c r="E31" s="128">
        <v>0</v>
      </c>
      <c r="F31" s="27"/>
      <c r="G31" s="107"/>
      <c r="H31" s="107">
        <v>0</v>
      </c>
      <c r="I31" s="107">
        <v>0</v>
      </c>
      <c r="J31" s="107">
        <v>0</v>
      </c>
      <c r="K31"/>
    </row>
    <row r="32" spans="1:11" ht="15">
      <c r="A32" s="12" t="s">
        <v>15</v>
      </c>
      <c r="B32" s="30" t="s">
        <v>403</v>
      </c>
      <c r="C32" s="128">
        <v>0</v>
      </c>
      <c r="D32" s="128">
        <v>0</v>
      </c>
      <c r="E32" s="128">
        <v>0</v>
      </c>
      <c r="F32" s="27"/>
      <c r="G32" s="107"/>
      <c r="H32" s="107">
        <v>0</v>
      </c>
      <c r="I32" s="107">
        <v>0</v>
      </c>
      <c r="J32" s="107">
        <v>0</v>
      </c>
      <c r="K32"/>
    </row>
    <row r="33" spans="1:11" ht="15">
      <c r="A33" s="12" t="s">
        <v>16</v>
      </c>
      <c r="B33" s="30" t="s">
        <v>404</v>
      </c>
      <c r="C33" s="128">
        <v>0</v>
      </c>
      <c r="D33" s="128">
        <v>0</v>
      </c>
      <c r="E33" s="128">
        <v>0</v>
      </c>
      <c r="F33" s="27"/>
      <c r="G33" s="107"/>
      <c r="H33" s="107">
        <v>0</v>
      </c>
      <c r="I33" s="107">
        <v>0</v>
      </c>
      <c r="J33" s="107">
        <v>0</v>
      </c>
      <c r="K33"/>
    </row>
    <row r="34" spans="1:11" ht="15">
      <c r="A34" s="12" t="s">
        <v>405</v>
      </c>
      <c r="B34" s="30" t="s">
        <v>406</v>
      </c>
      <c r="C34" s="128">
        <v>0</v>
      </c>
      <c r="D34" s="128">
        <v>0</v>
      </c>
      <c r="E34" s="128">
        <v>0</v>
      </c>
      <c r="F34" s="27"/>
      <c r="G34" s="107"/>
      <c r="H34" s="107">
        <v>0</v>
      </c>
      <c r="I34" s="107">
        <v>0</v>
      </c>
      <c r="J34" s="107">
        <v>0</v>
      </c>
      <c r="K34"/>
    </row>
    <row r="35" spans="1:11" ht="15">
      <c r="A35" s="20" t="s">
        <v>407</v>
      </c>
      <c r="B35" s="30" t="s">
        <v>408</v>
      </c>
      <c r="C35" s="128">
        <v>0</v>
      </c>
      <c r="D35" s="128">
        <v>0</v>
      </c>
      <c r="E35" s="128">
        <v>0</v>
      </c>
      <c r="F35" s="27"/>
      <c r="G35" s="107"/>
      <c r="H35" s="107">
        <v>0</v>
      </c>
      <c r="I35" s="107">
        <v>0</v>
      </c>
      <c r="J35" s="107">
        <v>0</v>
      </c>
      <c r="K35"/>
    </row>
    <row r="36" spans="1:11" ht="15">
      <c r="A36" s="12" t="s">
        <v>17</v>
      </c>
      <c r="B36" s="30" t="s">
        <v>409</v>
      </c>
      <c r="C36" s="128">
        <v>0</v>
      </c>
      <c r="D36" s="128">
        <v>0</v>
      </c>
      <c r="E36" s="128">
        <v>0</v>
      </c>
      <c r="F36" s="27"/>
      <c r="G36" s="107"/>
      <c r="H36" s="107">
        <v>0</v>
      </c>
      <c r="I36" s="107">
        <v>0</v>
      </c>
      <c r="J36" s="107">
        <v>0</v>
      </c>
      <c r="K36"/>
    </row>
    <row r="37" spans="1:11" ht="15">
      <c r="A37" s="20" t="s">
        <v>196</v>
      </c>
      <c r="B37" s="30" t="s">
        <v>410</v>
      </c>
      <c r="C37" s="128">
        <v>0</v>
      </c>
      <c r="D37" s="128">
        <v>130</v>
      </c>
      <c r="E37" s="128">
        <v>101</v>
      </c>
      <c r="F37" s="27"/>
      <c r="G37" s="107"/>
      <c r="H37" s="107">
        <v>0</v>
      </c>
      <c r="I37" s="107">
        <v>0</v>
      </c>
      <c r="J37" s="107">
        <v>0</v>
      </c>
      <c r="K37"/>
    </row>
    <row r="38" spans="1:11" ht="15">
      <c r="A38" s="20" t="s">
        <v>197</v>
      </c>
      <c r="B38" s="30" t="s">
        <v>410</v>
      </c>
      <c r="C38" s="128">
        <v>0</v>
      </c>
      <c r="D38" s="128"/>
      <c r="E38" s="128"/>
      <c r="F38" s="27"/>
      <c r="G38" s="107"/>
      <c r="H38" s="107">
        <v>0</v>
      </c>
      <c r="I38" s="107">
        <v>0</v>
      </c>
      <c r="J38" s="107">
        <v>0</v>
      </c>
      <c r="K38"/>
    </row>
    <row r="39" spans="1:11" ht="15">
      <c r="A39" s="49" t="s">
        <v>1062</v>
      </c>
      <c r="B39" s="52" t="s">
        <v>411</v>
      </c>
      <c r="C39" s="128">
        <v>0</v>
      </c>
      <c r="D39" s="128">
        <v>130</v>
      </c>
      <c r="E39" s="128">
        <v>101</v>
      </c>
      <c r="F39" s="27"/>
      <c r="G39" s="107"/>
      <c r="H39" s="107">
        <v>0</v>
      </c>
      <c r="I39" s="107">
        <v>0</v>
      </c>
      <c r="J39" s="107">
        <v>0</v>
      </c>
      <c r="K39"/>
    </row>
    <row r="40" spans="1:11" ht="15.75">
      <c r="A40" s="59" t="s">
        <v>146</v>
      </c>
      <c r="B40" s="95"/>
      <c r="C40" s="128">
        <v>19136.708</v>
      </c>
      <c r="D40" s="128">
        <v>23068.613999999998</v>
      </c>
      <c r="E40" s="128">
        <v>26412</v>
      </c>
      <c r="F40" s="27">
        <v>25502</v>
      </c>
      <c r="G40" s="107">
        <v>23561</v>
      </c>
      <c r="H40" s="107">
        <v>27450</v>
      </c>
      <c r="I40" s="107">
        <v>30685</v>
      </c>
      <c r="J40" s="107">
        <v>27188</v>
      </c>
      <c r="K40"/>
    </row>
    <row r="41" spans="1:11" ht="15">
      <c r="A41" s="34" t="s">
        <v>412</v>
      </c>
      <c r="B41" s="30" t="s">
        <v>413</v>
      </c>
      <c r="C41" s="128">
        <v>0</v>
      </c>
      <c r="D41" s="128">
        <v>0</v>
      </c>
      <c r="E41" s="128">
        <v>32</v>
      </c>
      <c r="F41" s="27">
        <v>32</v>
      </c>
      <c r="G41" s="107">
        <v>32</v>
      </c>
      <c r="H41" s="107">
        <v>0</v>
      </c>
      <c r="I41" s="107">
        <v>0</v>
      </c>
      <c r="J41" s="107">
        <v>0</v>
      </c>
      <c r="K41"/>
    </row>
    <row r="42" spans="1:11" ht="15">
      <c r="A42" s="34" t="s">
        <v>18</v>
      </c>
      <c r="B42" s="30" t="s">
        <v>414</v>
      </c>
      <c r="C42" s="128">
        <v>0</v>
      </c>
      <c r="D42" s="128">
        <v>0</v>
      </c>
      <c r="E42" s="128">
        <v>0</v>
      </c>
      <c r="F42" s="27"/>
      <c r="G42" s="107"/>
      <c r="H42" s="107">
        <v>0</v>
      </c>
      <c r="I42" s="107">
        <v>1669</v>
      </c>
      <c r="J42" s="107">
        <v>1669</v>
      </c>
      <c r="K42"/>
    </row>
    <row r="43" spans="1:11" ht="15">
      <c r="A43" s="34" t="s">
        <v>415</v>
      </c>
      <c r="B43" s="30" t="s">
        <v>416</v>
      </c>
      <c r="C43" s="128">
        <v>0</v>
      </c>
      <c r="D43" s="128">
        <v>88.801</v>
      </c>
      <c r="E43" s="128">
        <v>0</v>
      </c>
      <c r="F43" s="27"/>
      <c r="G43" s="107"/>
      <c r="H43" s="107">
        <v>0</v>
      </c>
      <c r="I43" s="107">
        <v>0</v>
      </c>
      <c r="J43" s="107">
        <v>0</v>
      </c>
      <c r="K43"/>
    </row>
    <row r="44" spans="1:11" ht="15">
      <c r="A44" s="34" t="s">
        <v>417</v>
      </c>
      <c r="B44" s="30" t="s">
        <v>418</v>
      </c>
      <c r="C44" s="128">
        <v>358.984</v>
      </c>
      <c r="D44" s="128">
        <v>763.244</v>
      </c>
      <c r="E44" s="128">
        <v>780</v>
      </c>
      <c r="F44" s="27">
        <v>1690</v>
      </c>
      <c r="G44" s="107">
        <v>1689</v>
      </c>
      <c r="H44" s="107">
        <v>2915</v>
      </c>
      <c r="I44" s="107">
        <v>3320</v>
      </c>
      <c r="J44" s="107">
        <v>3320</v>
      </c>
      <c r="K44"/>
    </row>
    <row r="45" spans="1:11" ht="15">
      <c r="A45" s="6" t="s">
        <v>419</v>
      </c>
      <c r="B45" s="30" t="s">
        <v>420</v>
      </c>
      <c r="C45" s="128">
        <v>0</v>
      </c>
      <c r="D45" s="128">
        <v>0</v>
      </c>
      <c r="E45" s="128">
        <v>0</v>
      </c>
      <c r="F45" s="27"/>
      <c r="G45" s="107"/>
      <c r="H45" s="107">
        <v>0</v>
      </c>
      <c r="I45" s="107">
        <v>0</v>
      </c>
      <c r="J45" s="107">
        <v>0</v>
      </c>
      <c r="K45"/>
    </row>
    <row r="46" spans="1:11" ht="15">
      <c r="A46" s="6" t="s">
        <v>421</v>
      </c>
      <c r="B46" s="30" t="s">
        <v>422</v>
      </c>
      <c r="C46" s="128">
        <v>0</v>
      </c>
      <c r="D46" s="128">
        <v>0</v>
      </c>
      <c r="E46" s="128">
        <v>0</v>
      </c>
      <c r="F46" s="27"/>
      <c r="G46" s="107"/>
      <c r="H46" s="107">
        <v>0</v>
      </c>
      <c r="I46" s="107">
        <v>0</v>
      </c>
      <c r="J46" s="107">
        <v>0</v>
      </c>
      <c r="K46"/>
    </row>
    <row r="47" spans="1:11" ht="15">
      <c r="A47" s="6" t="s">
        <v>423</v>
      </c>
      <c r="B47" s="30" t="s">
        <v>424</v>
      </c>
      <c r="C47" s="128">
        <v>96.926</v>
      </c>
      <c r="D47" s="128">
        <v>0</v>
      </c>
      <c r="E47" s="128">
        <v>221</v>
      </c>
      <c r="F47" s="27">
        <v>221</v>
      </c>
      <c r="G47" s="107">
        <v>196</v>
      </c>
      <c r="H47" s="107">
        <v>787</v>
      </c>
      <c r="I47" s="107">
        <v>787</v>
      </c>
      <c r="J47" s="107">
        <v>415</v>
      </c>
      <c r="K47"/>
    </row>
    <row r="48" spans="1:11" ht="15">
      <c r="A48" s="50" t="s">
        <v>1064</v>
      </c>
      <c r="B48" s="52" t="s">
        <v>425</v>
      </c>
      <c r="C48" s="128">
        <v>455.91</v>
      </c>
      <c r="D48" s="128">
        <v>852.045</v>
      </c>
      <c r="E48" s="128">
        <v>1033</v>
      </c>
      <c r="F48" s="27">
        <v>1943</v>
      </c>
      <c r="G48" s="107">
        <v>1917</v>
      </c>
      <c r="H48" s="107">
        <v>3702</v>
      </c>
      <c r="I48" s="107">
        <v>5776</v>
      </c>
      <c r="J48" s="107">
        <v>5404</v>
      </c>
      <c r="K48"/>
    </row>
    <row r="49" spans="1:11" ht="15">
      <c r="A49" s="13" t="s">
        <v>426</v>
      </c>
      <c r="B49" s="30" t="s">
        <v>427</v>
      </c>
      <c r="C49" s="128">
        <v>0</v>
      </c>
      <c r="D49" s="128">
        <v>0</v>
      </c>
      <c r="E49" s="128">
        <v>4000</v>
      </c>
      <c r="F49" s="27">
        <v>4000</v>
      </c>
      <c r="G49" s="107">
        <v>138</v>
      </c>
      <c r="H49" s="107">
        <v>4650</v>
      </c>
      <c r="I49" s="107">
        <v>578</v>
      </c>
      <c r="J49" s="107">
        <v>575</v>
      </c>
      <c r="K49"/>
    </row>
    <row r="50" spans="1:11" ht="15">
      <c r="A50" s="13" t="s">
        <v>428</v>
      </c>
      <c r="B50" s="30" t="s">
        <v>429</v>
      </c>
      <c r="C50" s="128">
        <v>0</v>
      </c>
      <c r="D50" s="128">
        <v>0</v>
      </c>
      <c r="E50" s="128">
        <v>0</v>
      </c>
      <c r="F50" s="27"/>
      <c r="G50" s="107"/>
      <c r="H50" s="107">
        <v>0</v>
      </c>
      <c r="I50" s="107">
        <v>0</v>
      </c>
      <c r="J50" s="107">
        <v>0</v>
      </c>
      <c r="K50"/>
    </row>
    <row r="51" spans="1:11" ht="15">
      <c r="A51" s="13" t="s">
        <v>430</v>
      </c>
      <c r="B51" s="30" t="s">
        <v>431</v>
      </c>
      <c r="C51" s="128">
        <v>0</v>
      </c>
      <c r="D51" s="128">
        <v>0</v>
      </c>
      <c r="E51" s="128">
        <v>0</v>
      </c>
      <c r="F51" s="27"/>
      <c r="G51" s="107"/>
      <c r="H51" s="107">
        <v>0</v>
      </c>
      <c r="I51" s="107">
        <v>0</v>
      </c>
      <c r="J51" s="107">
        <v>0</v>
      </c>
      <c r="K51"/>
    </row>
    <row r="52" spans="1:11" ht="15">
      <c r="A52" s="13" t="s">
        <v>432</v>
      </c>
      <c r="B52" s="30" t="s">
        <v>433</v>
      </c>
      <c r="C52" s="128">
        <v>0</v>
      </c>
      <c r="D52" s="128">
        <v>109.685</v>
      </c>
      <c r="E52" s="128">
        <v>1080</v>
      </c>
      <c r="F52" s="27">
        <v>1080</v>
      </c>
      <c r="G52" s="107"/>
      <c r="H52" s="107">
        <v>1256</v>
      </c>
      <c r="I52" s="107">
        <v>19</v>
      </c>
      <c r="J52" s="107">
        <v>14</v>
      </c>
      <c r="K52"/>
    </row>
    <row r="53" spans="1:11" ht="15">
      <c r="A53" s="49" t="s">
        <v>1065</v>
      </c>
      <c r="B53" s="52" t="s">
        <v>434</v>
      </c>
      <c r="C53" s="128">
        <v>0</v>
      </c>
      <c r="D53" s="128">
        <v>109.685</v>
      </c>
      <c r="E53" s="128">
        <v>5080</v>
      </c>
      <c r="F53" s="27">
        <v>5080</v>
      </c>
      <c r="G53" s="107">
        <v>138</v>
      </c>
      <c r="H53" s="107">
        <v>5906</v>
      </c>
      <c r="I53" s="107">
        <v>597</v>
      </c>
      <c r="J53" s="107">
        <v>589</v>
      </c>
      <c r="K53"/>
    </row>
    <row r="54" spans="1:11" ht="15">
      <c r="A54" s="13" t="s">
        <v>435</v>
      </c>
      <c r="B54" s="30" t="s">
        <v>436</v>
      </c>
      <c r="C54" s="128">
        <v>0</v>
      </c>
      <c r="D54" s="128">
        <v>0</v>
      </c>
      <c r="E54" s="128">
        <v>0</v>
      </c>
      <c r="F54" s="27"/>
      <c r="G54" s="107"/>
      <c r="H54" s="107">
        <v>0</v>
      </c>
      <c r="I54" s="107">
        <v>0</v>
      </c>
      <c r="J54" s="107">
        <v>0</v>
      </c>
      <c r="K54"/>
    </row>
    <row r="55" spans="1:11" ht="15">
      <c r="A55" s="13" t="s">
        <v>19</v>
      </c>
      <c r="B55" s="30" t="s">
        <v>437</v>
      </c>
      <c r="C55" s="128">
        <v>0</v>
      </c>
      <c r="D55" s="128">
        <v>0</v>
      </c>
      <c r="E55" s="128">
        <v>0</v>
      </c>
      <c r="F55" s="27"/>
      <c r="G55" s="107"/>
      <c r="H55" s="107">
        <v>0</v>
      </c>
      <c r="I55" s="107">
        <v>0</v>
      </c>
      <c r="J55" s="107">
        <v>0</v>
      </c>
      <c r="K55"/>
    </row>
    <row r="56" spans="1:11" ht="15">
      <c r="A56" s="13" t="s">
        <v>20</v>
      </c>
      <c r="B56" s="30" t="s">
        <v>438</v>
      </c>
      <c r="C56" s="128">
        <v>0</v>
      </c>
      <c r="D56" s="128">
        <v>0</v>
      </c>
      <c r="E56" s="128">
        <v>0</v>
      </c>
      <c r="F56" s="27"/>
      <c r="G56" s="107"/>
      <c r="H56" s="107">
        <v>0</v>
      </c>
      <c r="I56" s="107">
        <v>0</v>
      </c>
      <c r="J56" s="107">
        <v>0</v>
      </c>
      <c r="K56"/>
    </row>
    <row r="57" spans="1:11" ht="15">
      <c r="A57" s="13" t="s">
        <v>21</v>
      </c>
      <c r="B57" s="30" t="s">
        <v>439</v>
      </c>
      <c r="C57" s="128">
        <v>0</v>
      </c>
      <c r="D57" s="128">
        <v>0</v>
      </c>
      <c r="E57" s="128">
        <v>0</v>
      </c>
      <c r="F57" s="27"/>
      <c r="G57" s="107"/>
      <c r="H57" s="107">
        <v>0</v>
      </c>
      <c r="I57" s="107">
        <v>0</v>
      </c>
      <c r="J57" s="107">
        <v>0</v>
      </c>
      <c r="K57"/>
    </row>
    <row r="58" spans="1:11" ht="15">
      <c r="A58" s="13" t="s">
        <v>22</v>
      </c>
      <c r="B58" s="30" t="s">
        <v>440</v>
      </c>
      <c r="C58" s="128">
        <v>0</v>
      </c>
      <c r="D58" s="128">
        <v>0</v>
      </c>
      <c r="E58" s="128">
        <v>0</v>
      </c>
      <c r="F58" s="27"/>
      <c r="G58" s="107"/>
      <c r="H58" s="107">
        <v>0</v>
      </c>
      <c r="I58" s="107">
        <v>0</v>
      </c>
      <c r="J58" s="107">
        <v>0</v>
      </c>
      <c r="K58"/>
    </row>
    <row r="59" spans="1:11" ht="15">
      <c r="A59" s="13" t="s">
        <v>23</v>
      </c>
      <c r="B59" s="30" t="s">
        <v>441</v>
      </c>
      <c r="C59" s="128">
        <v>0</v>
      </c>
      <c r="D59" s="128">
        <v>0</v>
      </c>
      <c r="E59" s="128">
        <v>0</v>
      </c>
      <c r="F59" s="27"/>
      <c r="G59" s="107"/>
      <c r="H59" s="107">
        <v>0</v>
      </c>
      <c r="I59" s="107">
        <v>0</v>
      </c>
      <c r="J59" s="107">
        <v>0</v>
      </c>
      <c r="K59"/>
    </row>
    <row r="60" spans="1:11" ht="15">
      <c r="A60" s="13" t="s">
        <v>442</v>
      </c>
      <c r="B60" s="30" t="s">
        <v>443</v>
      </c>
      <c r="C60" s="128">
        <v>0</v>
      </c>
      <c r="D60" s="128">
        <v>0</v>
      </c>
      <c r="E60" s="128">
        <v>0</v>
      </c>
      <c r="F60" s="27"/>
      <c r="G60" s="107"/>
      <c r="H60" s="107">
        <v>0</v>
      </c>
      <c r="I60" s="107">
        <v>0</v>
      </c>
      <c r="J60" s="107">
        <v>0</v>
      </c>
      <c r="K60"/>
    </row>
    <row r="61" spans="1:11" ht="15">
      <c r="A61" s="13" t="s">
        <v>24</v>
      </c>
      <c r="B61" s="30" t="s">
        <v>444</v>
      </c>
      <c r="C61" s="128">
        <v>0</v>
      </c>
      <c r="D61" s="128">
        <v>0</v>
      </c>
      <c r="E61" s="128">
        <v>0</v>
      </c>
      <c r="F61" s="27"/>
      <c r="G61" s="107"/>
      <c r="H61" s="107">
        <v>0</v>
      </c>
      <c r="I61" s="107">
        <v>0</v>
      </c>
      <c r="J61" s="107">
        <v>0</v>
      </c>
      <c r="K61"/>
    </row>
    <row r="62" spans="1:11" ht="15">
      <c r="A62" s="49" t="s">
        <v>1066</v>
      </c>
      <c r="B62" s="52" t="s">
        <v>445</v>
      </c>
      <c r="C62" s="128">
        <v>0</v>
      </c>
      <c r="D62" s="128">
        <v>0</v>
      </c>
      <c r="E62" s="128">
        <v>0</v>
      </c>
      <c r="F62" s="27"/>
      <c r="G62" s="107"/>
      <c r="H62" s="117">
        <v>0</v>
      </c>
      <c r="I62" s="107">
        <v>0</v>
      </c>
      <c r="J62" s="107">
        <v>0</v>
      </c>
      <c r="K62"/>
    </row>
    <row r="63" spans="1:11" ht="15.75">
      <c r="A63" s="59" t="s">
        <v>145</v>
      </c>
      <c r="B63" s="95"/>
      <c r="C63" s="128">
        <v>455.91</v>
      </c>
      <c r="D63" s="128">
        <v>961.73</v>
      </c>
      <c r="E63" s="128">
        <v>6113</v>
      </c>
      <c r="F63" s="27">
        <v>7023</v>
      </c>
      <c r="G63" s="107">
        <v>2055</v>
      </c>
      <c r="H63" s="107">
        <v>9608</v>
      </c>
      <c r="I63" s="107">
        <v>6373</v>
      </c>
      <c r="J63" s="107">
        <v>5993</v>
      </c>
      <c r="K63"/>
    </row>
    <row r="64" spans="1:11" ht="15.75">
      <c r="A64" s="35" t="s">
        <v>32</v>
      </c>
      <c r="B64" s="36" t="s">
        <v>446</v>
      </c>
      <c r="C64" s="128">
        <v>19592.618</v>
      </c>
      <c r="D64" s="128">
        <v>24030.343999999997</v>
      </c>
      <c r="E64" s="128">
        <v>32525</v>
      </c>
      <c r="F64" s="27">
        <v>32525</v>
      </c>
      <c r="G64" s="107">
        <v>25616</v>
      </c>
      <c r="H64" s="107">
        <v>37058</v>
      </c>
      <c r="I64" s="107">
        <v>37058</v>
      </c>
      <c r="J64" s="107">
        <v>33181</v>
      </c>
      <c r="K64"/>
    </row>
    <row r="65" spans="1:11" ht="15">
      <c r="A65" s="15" t="s">
        <v>1071</v>
      </c>
      <c r="B65" s="7" t="s">
        <v>452</v>
      </c>
      <c r="C65" s="128">
        <v>0</v>
      </c>
      <c r="D65" s="128">
        <v>0</v>
      </c>
      <c r="E65" s="128">
        <v>0</v>
      </c>
      <c r="F65" s="27"/>
      <c r="G65" s="107"/>
      <c r="H65" s="111">
        <v>0</v>
      </c>
      <c r="I65" s="107">
        <v>0</v>
      </c>
      <c r="J65" s="107">
        <v>0</v>
      </c>
      <c r="K65"/>
    </row>
    <row r="66" spans="1:11" ht="15">
      <c r="A66" s="14" t="s">
        <v>1072</v>
      </c>
      <c r="B66" s="7" t="s">
        <v>460</v>
      </c>
      <c r="C66" s="128">
        <v>0</v>
      </c>
      <c r="D66" s="128">
        <v>0</v>
      </c>
      <c r="E66" s="128">
        <v>0</v>
      </c>
      <c r="F66" s="27"/>
      <c r="G66" s="107"/>
      <c r="H66" s="115">
        <v>0</v>
      </c>
      <c r="I66" s="107">
        <v>0</v>
      </c>
      <c r="J66" s="107">
        <v>0</v>
      </c>
      <c r="K66"/>
    </row>
    <row r="67" spans="1:11" ht="15">
      <c r="A67" s="37" t="s">
        <v>461</v>
      </c>
      <c r="B67" s="5" t="s">
        <v>462</v>
      </c>
      <c r="C67" s="128">
        <v>0</v>
      </c>
      <c r="D67" s="128">
        <v>0</v>
      </c>
      <c r="E67" s="128">
        <v>0</v>
      </c>
      <c r="F67" s="27"/>
      <c r="G67" s="107"/>
      <c r="H67" s="113">
        <v>0</v>
      </c>
      <c r="I67" s="107">
        <v>0</v>
      </c>
      <c r="J67" s="107">
        <v>0</v>
      </c>
      <c r="K67"/>
    </row>
    <row r="68" spans="1:11" ht="15">
      <c r="A68" s="37" t="s">
        <v>463</v>
      </c>
      <c r="B68" s="5" t="s">
        <v>464</v>
      </c>
      <c r="C68" s="128">
        <v>0</v>
      </c>
      <c r="D68" s="128">
        <v>0</v>
      </c>
      <c r="E68" s="128">
        <v>0</v>
      </c>
      <c r="F68" s="27"/>
      <c r="G68" s="107"/>
      <c r="H68" s="113">
        <v>0</v>
      </c>
      <c r="I68" s="107">
        <v>0</v>
      </c>
      <c r="J68" s="107">
        <v>0</v>
      </c>
      <c r="K68"/>
    </row>
    <row r="69" spans="1:11" ht="15">
      <c r="A69" s="14" t="s">
        <v>465</v>
      </c>
      <c r="B69" s="7" t="s">
        <v>466</v>
      </c>
      <c r="C69" s="128">
        <v>0</v>
      </c>
      <c r="D69" s="128">
        <v>0</v>
      </c>
      <c r="E69" s="128">
        <v>0</v>
      </c>
      <c r="F69" s="27"/>
      <c r="G69" s="107"/>
      <c r="H69" s="113">
        <v>0</v>
      </c>
      <c r="I69" s="107">
        <v>0</v>
      </c>
      <c r="J69" s="107">
        <v>0</v>
      </c>
      <c r="K69"/>
    </row>
    <row r="70" spans="1:11" ht="15">
      <c r="A70" s="37" t="s">
        <v>467</v>
      </c>
      <c r="B70" s="5" t="s">
        <v>468</v>
      </c>
      <c r="C70" s="128">
        <v>0</v>
      </c>
      <c r="D70" s="128">
        <v>0</v>
      </c>
      <c r="E70" s="128">
        <v>0</v>
      </c>
      <c r="F70" s="27"/>
      <c r="G70" s="107"/>
      <c r="H70" s="113">
        <v>0</v>
      </c>
      <c r="I70" s="107">
        <v>0</v>
      </c>
      <c r="J70" s="107">
        <v>0</v>
      </c>
      <c r="K70"/>
    </row>
    <row r="71" spans="1:11" ht="15">
      <c r="A71" s="37" t="s">
        <v>469</v>
      </c>
      <c r="B71" s="5" t="s">
        <v>470</v>
      </c>
      <c r="C71" s="128">
        <v>0</v>
      </c>
      <c r="D71" s="128">
        <v>0</v>
      </c>
      <c r="E71" s="128">
        <v>0</v>
      </c>
      <c r="F71" s="27"/>
      <c r="G71" s="107"/>
      <c r="H71" s="113">
        <v>0</v>
      </c>
      <c r="I71" s="107">
        <v>0</v>
      </c>
      <c r="J71" s="107">
        <v>0</v>
      </c>
      <c r="K71"/>
    </row>
    <row r="72" spans="1:11" ht="15">
      <c r="A72" s="37" t="s">
        <v>471</v>
      </c>
      <c r="B72" s="5" t="s">
        <v>472</v>
      </c>
      <c r="C72" s="128">
        <v>0</v>
      </c>
      <c r="D72" s="128">
        <v>0</v>
      </c>
      <c r="E72" s="128">
        <v>0</v>
      </c>
      <c r="F72" s="27"/>
      <c r="G72" s="107"/>
      <c r="H72" s="113">
        <v>0</v>
      </c>
      <c r="I72" s="107">
        <v>0</v>
      </c>
      <c r="J72" s="107">
        <v>0</v>
      </c>
      <c r="K72"/>
    </row>
    <row r="73" spans="1:11" ht="15">
      <c r="A73" s="38" t="s">
        <v>1073</v>
      </c>
      <c r="B73" s="39" t="s">
        <v>473</v>
      </c>
      <c r="C73" s="128">
        <v>0</v>
      </c>
      <c r="D73" s="128">
        <v>0</v>
      </c>
      <c r="E73" s="128">
        <v>0</v>
      </c>
      <c r="F73" s="27"/>
      <c r="G73" s="107"/>
      <c r="H73" s="115">
        <v>0</v>
      </c>
      <c r="I73" s="107">
        <v>0</v>
      </c>
      <c r="J73" s="107">
        <v>0</v>
      </c>
      <c r="K73"/>
    </row>
    <row r="74" spans="1:11" ht="15">
      <c r="A74" s="37" t="s">
        <v>474</v>
      </c>
      <c r="B74" s="5" t="s">
        <v>475</v>
      </c>
      <c r="C74" s="128">
        <v>0</v>
      </c>
      <c r="D74" s="128">
        <v>0</v>
      </c>
      <c r="E74" s="128">
        <v>0</v>
      </c>
      <c r="F74" s="27"/>
      <c r="G74" s="107"/>
      <c r="H74" s="113">
        <v>0</v>
      </c>
      <c r="I74" s="107">
        <v>0</v>
      </c>
      <c r="J74" s="107">
        <v>0</v>
      </c>
      <c r="K74"/>
    </row>
    <row r="75" spans="1:11" ht="15">
      <c r="A75" s="13" t="s">
        <v>476</v>
      </c>
      <c r="B75" s="5" t="s">
        <v>477</v>
      </c>
      <c r="C75" s="128">
        <v>0</v>
      </c>
      <c r="D75" s="128">
        <v>0</v>
      </c>
      <c r="E75" s="128">
        <v>0</v>
      </c>
      <c r="F75" s="27"/>
      <c r="G75" s="107"/>
      <c r="H75" s="109">
        <v>0</v>
      </c>
      <c r="I75" s="107">
        <v>0</v>
      </c>
      <c r="J75" s="107">
        <v>0</v>
      </c>
      <c r="K75"/>
    </row>
    <row r="76" spans="1:11" ht="15">
      <c r="A76" s="37" t="s">
        <v>29</v>
      </c>
      <c r="B76" s="5" t="s">
        <v>478</v>
      </c>
      <c r="C76" s="128">
        <v>0</v>
      </c>
      <c r="D76" s="128">
        <v>0</v>
      </c>
      <c r="E76" s="128">
        <v>0</v>
      </c>
      <c r="F76" s="27"/>
      <c r="G76" s="107"/>
      <c r="H76" s="113">
        <v>0</v>
      </c>
      <c r="I76" s="107">
        <v>0</v>
      </c>
      <c r="J76" s="107">
        <v>0</v>
      </c>
      <c r="K76"/>
    </row>
    <row r="77" spans="1:11" ht="15">
      <c r="A77" s="37" t="s">
        <v>1075</v>
      </c>
      <c r="B77" s="5" t="s">
        <v>479</v>
      </c>
      <c r="C77" s="128">
        <v>0</v>
      </c>
      <c r="D77" s="128">
        <v>0</v>
      </c>
      <c r="E77" s="128">
        <v>0</v>
      </c>
      <c r="F77" s="27"/>
      <c r="G77" s="107"/>
      <c r="H77" s="113">
        <v>0</v>
      </c>
      <c r="I77" s="107">
        <v>0</v>
      </c>
      <c r="J77" s="107">
        <v>0</v>
      </c>
      <c r="K77"/>
    </row>
    <row r="78" spans="1:11" ht="15">
      <c r="A78" s="38" t="s">
        <v>1076</v>
      </c>
      <c r="B78" s="39" t="s">
        <v>483</v>
      </c>
      <c r="C78" s="128">
        <v>0</v>
      </c>
      <c r="D78" s="128">
        <v>0</v>
      </c>
      <c r="E78" s="128">
        <v>0</v>
      </c>
      <c r="F78" s="27"/>
      <c r="G78" s="107"/>
      <c r="H78" s="115">
        <v>0</v>
      </c>
      <c r="I78" s="107">
        <v>0</v>
      </c>
      <c r="J78" s="107">
        <v>0</v>
      </c>
      <c r="K78"/>
    </row>
    <row r="79" spans="1:11" ht="15">
      <c r="A79" s="13" t="s">
        <v>484</v>
      </c>
      <c r="B79" s="5" t="s">
        <v>485</v>
      </c>
      <c r="C79" s="128">
        <v>0</v>
      </c>
      <c r="D79" s="128">
        <v>0</v>
      </c>
      <c r="E79" s="128">
        <v>0</v>
      </c>
      <c r="F79" s="27"/>
      <c r="G79" s="107"/>
      <c r="H79" s="109">
        <v>0</v>
      </c>
      <c r="I79" s="107">
        <v>0</v>
      </c>
      <c r="J79" s="107">
        <v>0</v>
      </c>
      <c r="K79"/>
    </row>
    <row r="80" spans="1:11" ht="15.75">
      <c r="A80" s="40" t="s">
        <v>33</v>
      </c>
      <c r="B80" s="41" t="s">
        <v>486</v>
      </c>
      <c r="C80" s="128">
        <v>0</v>
      </c>
      <c r="D80" s="128">
        <v>0</v>
      </c>
      <c r="E80" s="128">
        <v>0</v>
      </c>
      <c r="F80" s="27"/>
      <c r="G80" s="107"/>
      <c r="H80" s="115">
        <v>0</v>
      </c>
      <c r="I80" s="107">
        <v>0</v>
      </c>
      <c r="J80" s="107">
        <v>0</v>
      </c>
      <c r="K80"/>
    </row>
    <row r="81" spans="1:11" ht="15.75">
      <c r="A81" s="125" t="s">
        <v>69</v>
      </c>
      <c r="B81" s="126"/>
      <c r="C81" s="128">
        <v>19592.618</v>
      </c>
      <c r="D81" s="128">
        <v>24030.343999999997</v>
      </c>
      <c r="E81" s="128">
        <v>32525</v>
      </c>
      <c r="F81" s="27">
        <v>35525</v>
      </c>
      <c r="G81" s="107">
        <v>25616</v>
      </c>
      <c r="H81" s="107">
        <v>37058</v>
      </c>
      <c r="I81" s="107">
        <v>37058</v>
      </c>
      <c r="J81" s="107">
        <v>33181</v>
      </c>
      <c r="K81"/>
    </row>
    <row r="82" spans="1:11" ht="45">
      <c r="A82" s="2" t="s">
        <v>309</v>
      </c>
      <c r="B82" s="3" t="s">
        <v>258</v>
      </c>
      <c r="C82" s="121" t="s">
        <v>273</v>
      </c>
      <c r="D82" s="121" t="s">
        <v>274</v>
      </c>
      <c r="E82" s="128" t="s">
        <v>239</v>
      </c>
      <c r="F82" s="104" t="s">
        <v>1016</v>
      </c>
      <c r="G82" s="104" t="s">
        <v>1017</v>
      </c>
      <c r="H82" s="122" t="s">
        <v>1026</v>
      </c>
      <c r="I82" s="122" t="s">
        <v>1027</v>
      </c>
      <c r="J82" s="122" t="s">
        <v>1028</v>
      </c>
      <c r="K82"/>
    </row>
    <row r="83" spans="1:11" ht="15">
      <c r="A83" s="5" t="s">
        <v>72</v>
      </c>
      <c r="B83" s="6" t="s">
        <v>499</v>
      </c>
      <c r="C83" s="128">
        <v>0</v>
      </c>
      <c r="D83" s="128">
        <v>0</v>
      </c>
      <c r="E83" s="128">
        <v>0</v>
      </c>
      <c r="F83" s="27"/>
      <c r="G83" s="107"/>
      <c r="H83" s="107"/>
      <c r="I83" s="107"/>
      <c r="J83" s="107"/>
      <c r="K83"/>
    </row>
    <row r="84" spans="1:11" ht="15">
      <c r="A84" s="5" t="s">
        <v>500</v>
      </c>
      <c r="B84" s="6" t="s">
        <v>501</v>
      </c>
      <c r="C84" s="128">
        <v>0</v>
      </c>
      <c r="D84" s="128">
        <v>0</v>
      </c>
      <c r="E84" s="128">
        <v>0</v>
      </c>
      <c r="F84" s="27"/>
      <c r="G84" s="107"/>
      <c r="H84" s="107"/>
      <c r="I84" s="107"/>
      <c r="J84" s="107"/>
      <c r="K84"/>
    </row>
    <row r="85" spans="1:11" ht="15">
      <c r="A85" s="5" t="s">
        <v>502</v>
      </c>
      <c r="B85" s="6" t="s">
        <v>503</v>
      </c>
      <c r="C85" s="128">
        <v>0</v>
      </c>
      <c r="D85" s="128">
        <v>0</v>
      </c>
      <c r="E85" s="128">
        <v>0</v>
      </c>
      <c r="F85" s="27"/>
      <c r="G85" s="107"/>
      <c r="H85" s="107"/>
      <c r="I85" s="107"/>
      <c r="J85" s="107"/>
      <c r="K85"/>
    </row>
    <row r="86" spans="1:11" ht="15">
      <c r="A86" s="5" t="s">
        <v>34</v>
      </c>
      <c r="B86" s="6" t="s">
        <v>504</v>
      </c>
      <c r="C86" s="128">
        <v>0</v>
      </c>
      <c r="D86" s="128">
        <v>0</v>
      </c>
      <c r="E86" s="128">
        <v>0</v>
      </c>
      <c r="F86" s="27"/>
      <c r="G86" s="107"/>
      <c r="H86" s="107"/>
      <c r="I86" s="107"/>
      <c r="J86" s="107"/>
      <c r="K86"/>
    </row>
    <row r="87" spans="1:11" ht="15">
      <c r="A87" s="5" t="s">
        <v>35</v>
      </c>
      <c r="B87" s="6" t="s">
        <v>505</v>
      </c>
      <c r="C87" s="128">
        <v>0</v>
      </c>
      <c r="D87" s="128">
        <v>0</v>
      </c>
      <c r="E87" s="128">
        <v>0</v>
      </c>
      <c r="F87" s="27"/>
      <c r="G87" s="107"/>
      <c r="H87" s="107"/>
      <c r="I87" s="107"/>
      <c r="J87" s="107"/>
      <c r="K87"/>
    </row>
    <row r="88" spans="1:11" ht="15">
      <c r="A88" s="5" t="s">
        <v>36</v>
      </c>
      <c r="B88" s="6" t="s">
        <v>506</v>
      </c>
      <c r="C88" s="128">
        <v>0</v>
      </c>
      <c r="D88" s="128">
        <v>0</v>
      </c>
      <c r="E88" s="128">
        <v>0</v>
      </c>
      <c r="F88" s="27"/>
      <c r="G88" s="107"/>
      <c r="H88" s="107"/>
      <c r="I88" s="107"/>
      <c r="J88" s="107"/>
      <c r="K88"/>
    </row>
    <row r="89" spans="1:11" ht="15">
      <c r="A89" s="39" t="s">
        <v>73</v>
      </c>
      <c r="B89" s="50" t="s">
        <v>507</v>
      </c>
      <c r="C89" s="128">
        <v>0</v>
      </c>
      <c r="D89" s="128">
        <v>0</v>
      </c>
      <c r="E89" s="128">
        <v>0</v>
      </c>
      <c r="F89" s="27"/>
      <c r="G89" s="107"/>
      <c r="H89" s="107"/>
      <c r="I89" s="107"/>
      <c r="J89" s="107"/>
      <c r="K89"/>
    </row>
    <row r="90" spans="1:11" ht="15">
      <c r="A90" s="5" t="s">
        <v>75</v>
      </c>
      <c r="B90" s="6" t="s">
        <v>518</v>
      </c>
      <c r="C90" s="128">
        <v>0</v>
      </c>
      <c r="D90" s="128">
        <v>0</v>
      </c>
      <c r="E90" s="128">
        <v>0</v>
      </c>
      <c r="F90" s="27"/>
      <c r="G90" s="107"/>
      <c r="H90" s="107"/>
      <c r="I90" s="107"/>
      <c r="J90" s="107"/>
      <c r="K90"/>
    </row>
    <row r="91" spans="1:11" ht="15">
      <c r="A91" s="5" t="s">
        <v>42</v>
      </c>
      <c r="B91" s="6" t="s">
        <v>519</v>
      </c>
      <c r="C91" s="128">
        <v>0</v>
      </c>
      <c r="D91" s="128">
        <v>0</v>
      </c>
      <c r="E91" s="128">
        <v>0</v>
      </c>
      <c r="F91" s="27"/>
      <c r="G91" s="107"/>
      <c r="H91" s="107"/>
      <c r="I91" s="107"/>
      <c r="J91" s="107"/>
      <c r="K91"/>
    </row>
    <row r="92" spans="1:11" ht="15">
      <c r="A92" s="5" t="s">
        <v>43</v>
      </c>
      <c r="B92" s="6" t="s">
        <v>520</v>
      </c>
      <c r="C92" s="128">
        <v>0</v>
      </c>
      <c r="D92" s="128">
        <v>0</v>
      </c>
      <c r="E92" s="128">
        <v>0</v>
      </c>
      <c r="F92" s="27"/>
      <c r="G92" s="107"/>
      <c r="H92" s="107"/>
      <c r="I92" s="107"/>
      <c r="J92" s="107"/>
      <c r="K92"/>
    </row>
    <row r="93" spans="1:11" ht="15">
      <c r="A93" s="5" t="s">
        <v>44</v>
      </c>
      <c r="B93" s="6" t="s">
        <v>521</v>
      </c>
      <c r="C93" s="128">
        <v>0</v>
      </c>
      <c r="D93" s="128">
        <v>0</v>
      </c>
      <c r="E93" s="128">
        <v>0</v>
      </c>
      <c r="F93" s="27"/>
      <c r="G93" s="107"/>
      <c r="H93" s="107"/>
      <c r="I93" s="107"/>
      <c r="J93" s="107"/>
      <c r="K93"/>
    </row>
    <row r="94" spans="1:11" ht="15">
      <c r="A94" s="5" t="s">
        <v>76</v>
      </c>
      <c r="B94" s="6" t="s">
        <v>535</v>
      </c>
      <c r="C94" s="128">
        <v>0</v>
      </c>
      <c r="D94" s="128">
        <v>0</v>
      </c>
      <c r="E94" s="128">
        <v>0</v>
      </c>
      <c r="F94" s="27"/>
      <c r="G94" s="107"/>
      <c r="H94" s="107"/>
      <c r="I94" s="107"/>
      <c r="J94" s="107"/>
      <c r="K94"/>
    </row>
    <row r="95" spans="1:11" ht="15">
      <c r="A95" s="5" t="s">
        <v>49</v>
      </c>
      <c r="B95" s="6" t="s">
        <v>536</v>
      </c>
      <c r="C95" s="128">
        <v>0</v>
      </c>
      <c r="D95" s="128">
        <v>0</v>
      </c>
      <c r="E95" s="128">
        <v>0</v>
      </c>
      <c r="F95" s="27"/>
      <c r="G95" s="107"/>
      <c r="H95" s="107"/>
      <c r="I95" s="107"/>
      <c r="J95" s="107"/>
      <c r="K95"/>
    </row>
    <row r="96" spans="1:11" ht="15">
      <c r="A96" s="39" t="s">
        <v>77</v>
      </c>
      <c r="B96" s="50" t="s">
        <v>537</v>
      </c>
      <c r="C96" s="128">
        <v>0</v>
      </c>
      <c r="D96" s="128">
        <v>0</v>
      </c>
      <c r="E96" s="128">
        <v>0</v>
      </c>
      <c r="F96" s="27"/>
      <c r="G96" s="107"/>
      <c r="H96" s="107"/>
      <c r="I96" s="107"/>
      <c r="J96" s="107"/>
      <c r="K96"/>
    </row>
    <row r="97" spans="1:11" ht="15">
      <c r="A97" s="13" t="s">
        <v>538</v>
      </c>
      <c r="B97" s="6" t="s">
        <v>539</v>
      </c>
      <c r="C97" s="128">
        <v>0</v>
      </c>
      <c r="D97" s="128">
        <v>0</v>
      </c>
      <c r="E97" s="128">
        <v>0</v>
      </c>
      <c r="F97" s="27"/>
      <c r="G97" s="107"/>
      <c r="H97" s="107"/>
      <c r="I97" s="107"/>
      <c r="J97" s="107"/>
      <c r="K97"/>
    </row>
    <row r="98" spans="1:11" ht="15">
      <c r="A98" s="13" t="s">
        <v>50</v>
      </c>
      <c r="B98" s="6" t="s">
        <v>540</v>
      </c>
      <c r="C98" s="128">
        <v>619.954</v>
      </c>
      <c r="D98" s="128">
        <v>948.096</v>
      </c>
      <c r="E98" s="128">
        <v>1223</v>
      </c>
      <c r="F98" s="27">
        <v>1223</v>
      </c>
      <c r="G98" s="107">
        <v>1152</v>
      </c>
      <c r="H98" s="107">
        <v>1500</v>
      </c>
      <c r="I98" s="107">
        <v>1500</v>
      </c>
      <c r="J98" s="107">
        <v>1766</v>
      </c>
      <c r="K98"/>
    </row>
    <row r="99" spans="1:11" ht="15">
      <c r="A99" s="13" t="s">
        <v>51</v>
      </c>
      <c r="B99" s="6" t="s">
        <v>541</v>
      </c>
      <c r="C99" s="128">
        <v>4.602</v>
      </c>
      <c r="D99" s="128">
        <v>142.364</v>
      </c>
      <c r="E99" s="128">
        <v>120</v>
      </c>
      <c r="F99" s="27">
        <v>120</v>
      </c>
      <c r="G99" s="107"/>
      <c r="H99" s="107"/>
      <c r="I99" s="107"/>
      <c r="J99" s="107"/>
      <c r="K99"/>
    </row>
    <row r="100" spans="1:11" ht="15">
      <c r="A100" s="13" t="s">
        <v>52</v>
      </c>
      <c r="B100" s="6" t="s">
        <v>542</v>
      </c>
      <c r="C100" s="128">
        <v>0</v>
      </c>
      <c r="D100" s="128">
        <v>0</v>
      </c>
      <c r="E100" s="128">
        <v>0</v>
      </c>
      <c r="F100" s="27"/>
      <c r="G100" s="107"/>
      <c r="H100" s="107"/>
      <c r="I100" s="107"/>
      <c r="J100" s="107"/>
      <c r="K100"/>
    </row>
    <row r="101" spans="1:11" ht="15">
      <c r="A101" s="13" t="s">
        <v>543</v>
      </c>
      <c r="B101" s="6" t="s">
        <v>544</v>
      </c>
      <c r="C101" s="128">
        <v>0</v>
      </c>
      <c r="D101" s="128">
        <v>0</v>
      </c>
      <c r="E101" s="128">
        <v>0</v>
      </c>
      <c r="F101" s="27"/>
      <c r="G101" s="107">
        <v>27</v>
      </c>
      <c r="H101" s="107"/>
      <c r="I101" s="107"/>
      <c r="J101" s="107"/>
      <c r="K101"/>
    </row>
    <row r="102" spans="1:11" ht="15">
      <c r="A102" s="13" t="s">
        <v>545</v>
      </c>
      <c r="B102" s="6" t="s">
        <v>546</v>
      </c>
      <c r="C102" s="128">
        <v>6.565</v>
      </c>
      <c r="D102" s="128">
        <v>48.354</v>
      </c>
      <c r="E102" s="128">
        <v>0</v>
      </c>
      <c r="F102" s="27"/>
      <c r="G102" s="107"/>
      <c r="H102" s="107"/>
      <c r="I102" s="107"/>
      <c r="J102" s="107">
        <v>553</v>
      </c>
      <c r="K102"/>
    </row>
    <row r="103" spans="1:11" ht="15">
      <c r="A103" s="13" t="s">
        <v>547</v>
      </c>
      <c r="B103" s="6" t="s">
        <v>548</v>
      </c>
      <c r="C103" s="128">
        <v>0</v>
      </c>
      <c r="D103" s="128">
        <v>0</v>
      </c>
      <c r="E103" s="128">
        <v>0</v>
      </c>
      <c r="F103" s="27"/>
      <c r="G103" s="107"/>
      <c r="H103" s="107"/>
      <c r="I103" s="107"/>
      <c r="J103" s="107"/>
      <c r="K103"/>
    </row>
    <row r="104" spans="1:11" ht="15">
      <c r="A104" s="13" t="s">
        <v>53</v>
      </c>
      <c r="B104" s="6" t="s">
        <v>549</v>
      </c>
      <c r="C104" s="128">
        <v>0</v>
      </c>
      <c r="D104" s="128">
        <v>0</v>
      </c>
      <c r="E104" s="128">
        <v>0</v>
      </c>
      <c r="F104" s="27"/>
      <c r="G104" s="107"/>
      <c r="H104" s="107"/>
      <c r="I104" s="107"/>
      <c r="J104" s="107"/>
      <c r="K104"/>
    </row>
    <row r="105" spans="1:11" ht="15">
      <c r="A105" s="13" t="s">
        <v>54</v>
      </c>
      <c r="B105" s="6" t="s">
        <v>550</v>
      </c>
      <c r="C105" s="128">
        <v>0</v>
      </c>
      <c r="D105" s="128">
        <v>0</v>
      </c>
      <c r="E105" s="128">
        <v>0</v>
      </c>
      <c r="F105" s="27"/>
      <c r="G105" s="107"/>
      <c r="H105" s="107"/>
      <c r="I105" s="107"/>
      <c r="J105" s="107"/>
      <c r="K105"/>
    </row>
    <row r="106" spans="1:11" ht="15">
      <c r="A106" s="13" t="s">
        <v>55</v>
      </c>
      <c r="B106" s="6" t="s">
        <v>551</v>
      </c>
      <c r="C106" s="128">
        <v>0</v>
      </c>
      <c r="D106" s="128">
        <v>0</v>
      </c>
      <c r="E106" s="128">
        <v>0</v>
      </c>
      <c r="F106" s="27"/>
      <c r="G106" s="107"/>
      <c r="H106" s="107"/>
      <c r="I106" s="107"/>
      <c r="J106" s="107"/>
      <c r="K106"/>
    </row>
    <row r="107" spans="1:11" ht="15">
      <c r="A107" s="49" t="s">
        <v>78</v>
      </c>
      <c r="B107" s="50" t="s">
        <v>552</v>
      </c>
      <c r="C107" s="128">
        <v>631.121</v>
      </c>
      <c r="D107" s="128">
        <v>1138.814</v>
      </c>
      <c r="E107" s="128">
        <v>1343</v>
      </c>
      <c r="F107" s="27">
        <v>1343</v>
      </c>
      <c r="G107" s="107">
        <v>1179</v>
      </c>
      <c r="H107" s="107"/>
      <c r="I107" s="107"/>
      <c r="J107" s="107"/>
      <c r="K107"/>
    </row>
    <row r="108" spans="1:11" ht="15">
      <c r="A108" s="13" t="s">
        <v>561</v>
      </c>
      <c r="B108" s="6" t="s">
        <v>562</v>
      </c>
      <c r="C108" s="128">
        <v>0</v>
      </c>
      <c r="D108" s="128">
        <v>0</v>
      </c>
      <c r="E108" s="128">
        <v>0</v>
      </c>
      <c r="F108" s="27"/>
      <c r="G108" s="107"/>
      <c r="H108" s="107"/>
      <c r="I108" s="107"/>
      <c r="J108" s="107"/>
      <c r="K108"/>
    </row>
    <row r="109" spans="1:11" ht="15">
      <c r="A109" s="5" t="s">
        <v>59</v>
      </c>
      <c r="B109" s="6" t="s">
        <v>563</v>
      </c>
      <c r="C109" s="128">
        <v>0</v>
      </c>
      <c r="D109" s="128">
        <v>0</v>
      </c>
      <c r="E109" s="128">
        <v>0</v>
      </c>
      <c r="F109" s="27"/>
      <c r="G109" s="107"/>
      <c r="H109" s="107"/>
      <c r="I109" s="107"/>
      <c r="J109" s="107"/>
      <c r="K109"/>
    </row>
    <row r="110" spans="1:11" ht="15">
      <c r="A110" s="13" t="s">
        <v>60</v>
      </c>
      <c r="B110" s="6" t="s">
        <v>564</v>
      </c>
      <c r="C110" s="128">
        <v>0</v>
      </c>
      <c r="D110" s="128">
        <v>0</v>
      </c>
      <c r="E110" s="128">
        <v>0</v>
      </c>
      <c r="F110" s="27"/>
      <c r="G110" s="107"/>
      <c r="H110" s="107"/>
      <c r="I110" s="107"/>
      <c r="J110" s="107"/>
      <c r="K110"/>
    </row>
    <row r="111" spans="1:11" ht="15">
      <c r="A111" s="39" t="s">
        <v>80</v>
      </c>
      <c r="B111" s="50" t="s">
        <v>565</v>
      </c>
      <c r="C111" s="128">
        <v>0</v>
      </c>
      <c r="D111" s="128">
        <v>0</v>
      </c>
      <c r="E111" s="128">
        <v>0</v>
      </c>
      <c r="F111" s="27"/>
      <c r="G111" s="107"/>
      <c r="H111" s="107"/>
      <c r="I111" s="107"/>
      <c r="J111" s="107"/>
      <c r="K111"/>
    </row>
    <row r="112" spans="1:11" ht="15.75">
      <c r="A112" s="59" t="s">
        <v>146</v>
      </c>
      <c r="B112" s="63"/>
      <c r="C112" s="128">
        <v>631.121</v>
      </c>
      <c r="D112" s="128">
        <v>1138.814</v>
      </c>
      <c r="E112" s="128">
        <v>1343</v>
      </c>
      <c r="F112" s="27">
        <f>F111+F107+F96+F89</f>
        <v>1343</v>
      </c>
      <c r="G112" s="107">
        <f>G111+G107+G96+G89</f>
        <v>1179</v>
      </c>
      <c r="H112" s="107">
        <v>1500</v>
      </c>
      <c r="I112" s="107">
        <v>1500</v>
      </c>
      <c r="J112" s="107">
        <v>2319</v>
      </c>
      <c r="K112"/>
    </row>
    <row r="113" spans="1:11" ht="15">
      <c r="A113" s="5" t="s">
        <v>508</v>
      </c>
      <c r="B113" s="6" t="s">
        <v>509</v>
      </c>
      <c r="C113" s="128">
        <v>0</v>
      </c>
      <c r="D113" s="128">
        <v>0</v>
      </c>
      <c r="E113" s="128">
        <v>0</v>
      </c>
      <c r="F113" s="27"/>
      <c r="G113" s="107"/>
      <c r="H113" s="107"/>
      <c r="I113" s="107"/>
      <c r="J113" s="107"/>
      <c r="K113"/>
    </row>
    <row r="114" spans="1:11" ht="15">
      <c r="A114" s="5" t="s">
        <v>510</v>
      </c>
      <c r="B114" s="6" t="s">
        <v>511</v>
      </c>
      <c r="C114" s="128">
        <v>0</v>
      </c>
      <c r="D114" s="128">
        <v>0</v>
      </c>
      <c r="E114" s="128">
        <v>0</v>
      </c>
      <c r="F114" s="27"/>
      <c r="G114" s="107"/>
      <c r="H114" s="107"/>
      <c r="I114" s="107"/>
      <c r="J114" s="107"/>
      <c r="K114"/>
    </row>
    <row r="115" spans="1:11" ht="15">
      <c r="A115" s="5" t="s">
        <v>37</v>
      </c>
      <c r="B115" s="6" t="s">
        <v>512</v>
      </c>
      <c r="C115" s="128">
        <v>0</v>
      </c>
      <c r="D115" s="128">
        <v>0</v>
      </c>
      <c r="E115" s="128">
        <v>0</v>
      </c>
      <c r="F115" s="27"/>
      <c r="G115" s="107"/>
      <c r="H115" s="107"/>
      <c r="I115" s="107"/>
      <c r="J115" s="107"/>
      <c r="K115"/>
    </row>
    <row r="116" spans="1:11" ht="15">
      <c r="A116" s="5" t="s">
        <v>38</v>
      </c>
      <c r="B116" s="6" t="s">
        <v>513</v>
      </c>
      <c r="C116" s="128">
        <v>0</v>
      </c>
      <c r="D116" s="128">
        <v>0</v>
      </c>
      <c r="E116" s="128">
        <v>0</v>
      </c>
      <c r="F116" s="27"/>
      <c r="G116" s="107"/>
      <c r="H116" s="107"/>
      <c r="I116" s="107"/>
      <c r="J116" s="107"/>
      <c r="K116"/>
    </row>
    <row r="117" spans="1:11" ht="15">
      <c r="A117" s="5" t="s">
        <v>39</v>
      </c>
      <c r="B117" s="6" t="s">
        <v>514</v>
      </c>
      <c r="C117" s="128">
        <v>0</v>
      </c>
      <c r="D117" s="128">
        <v>0</v>
      </c>
      <c r="E117" s="128">
        <v>0</v>
      </c>
      <c r="F117" s="27"/>
      <c r="G117" s="107"/>
      <c r="H117" s="107"/>
      <c r="I117" s="107"/>
      <c r="J117" s="107"/>
      <c r="K117"/>
    </row>
    <row r="118" spans="1:11" ht="15">
      <c r="A118" s="39" t="s">
        <v>74</v>
      </c>
      <c r="B118" s="50" t="s">
        <v>515</v>
      </c>
      <c r="C118" s="128">
        <v>0</v>
      </c>
      <c r="D118" s="128">
        <v>0</v>
      </c>
      <c r="E118" s="128">
        <v>0</v>
      </c>
      <c r="F118" s="27"/>
      <c r="G118" s="107"/>
      <c r="H118" s="107"/>
      <c r="I118" s="107"/>
      <c r="J118" s="107"/>
      <c r="K118"/>
    </row>
    <row r="119" spans="1:11" ht="15">
      <c r="A119" s="13" t="s">
        <v>56</v>
      </c>
      <c r="B119" s="6" t="s">
        <v>553</v>
      </c>
      <c r="C119" s="128">
        <v>0</v>
      </c>
      <c r="D119" s="128">
        <v>0</v>
      </c>
      <c r="E119" s="128">
        <v>0</v>
      </c>
      <c r="F119" s="27"/>
      <c r="G119" s="107"/>
      <c r="H119" s="107"/>
      <c r="I119" s="107"/>
      <c r="J119" s="107"/>
      <c r="K119"/>
    </row>
    <row r="120" spans="1:11" ht="15">
      <c r="A120" s="13" t="s">
        <v>57</v>
      </c>
      <c r="B120" s="6" t="s">
        <v>554</v>
      </c>
      <c r="C120" s="128">
        <v>0</v>
      </c>
      <c r="D120" s="128">
        <v>0</v>
      </c>
      <c r="E120" s="128">
        <v>0</v>
      </c>
      <c r="F120" s="27"/>
      <c r="G120" s="107"/>
      <c r="H120" s="107"/>
      <c r="I120" s="107"/>
      <c r="J120" s="107"/>
      <c r="K120"/>
    </row>
    <row r="121" spans="1:11" ht="15">
      <c r="A121" s="13" t="s">
        <v>555</v>
      </c>
      <c r="B121" s="6" t="s">
        <v>556</v>
      </c>
      <c r="C121" s="128">
        <v>0</v>
      </c>
      <c r="D121" s="128">
        <v>0</v>
      </c>
      <c r="E121" s="128">
        <v>0</v>
      </c>
      <c r="F121" s="27"/>
      <c r="G121" s="107"/>
      <c r="H121" s="107"/>
      <c r="I121" s="107"/>
      <c r="J121" s="107"/>
      <c r="K121"/>
    </row>
    <row r="122" spans="1:11" ht="15">
      <c r="A122" s="13" t="s">
        <v>58</v>
      </c>
      <c r="B122" s="6" t="s">
        <v>557</v>
      </c>
      <c r="C122" s="128">
        <v>0</v>
      </c>
      <c r="D122" s="128">
        <v>0</v>
      </c>
      <c r="E122" s="128">
        <v>0</v>
      </c>
      <c r="F122" s="27"/>
      <c r="G122" s="107"/>
      <c r="H122" s="107"/>
      <c r="I122" s="107"/>
      <c r="J122" s="107"/>
      <c r="K122"/>
    </row>
    <row r="123" spans="1:11" ht="15">
      <c r="A123" s="13" t="s">
        <v>558</v>
      </c>
      <c r="B123" s="6" t="s">
        <v>559</v>
      </c>
      <c r="C123" s="128">
        <v>0</v>
      </c>
      <c r="D123" s="128">
        <v>0</v>
      </c>
      <c r="E123" s="128">
        <v>0</v>
      </c>
      <c r="F123" s="27"/>
      <c r="G123" s="107"/>
      <c r="H123" s="107"/>
      <c r="I123" s="107"/>
      <c r="J123" s="107"/>
      <c r="K123"/>
    </row>
    <row r="124" spans="1:11" ht="15">
      <c r="A124" s="39" t="s">
        <v>79</v>
      </c>
      <c r="B124" s="50" t="s">
        <v>560</v>
      </c>
      <c r="C124" s="128">
        <v>0</v>
      </c>
      <c r="D124" s="128">
        <v>0</v>
      </c>
      <c r="E124" s="128">
        <v>0</v>
      </c>
      <c r="F124" s="27"/>
      <c r="G124" s="107"/>
      <c r="H124" s="107"/>
      <c r="I124" s="107"/>
      <c r="J124" s="107"/>
      <c r="K124"/>
    </row>
    <row r="125" spans="1:11" ht="15">
      <c r="A125" s="13" t="s">
        <v>566</v>
      </c>
      <c r="B125" s="6" t="s">
        <v>567</v>
      </c>
      <c r="C125" s="128">
        <v>0</v>
      </c>
      <c r="D125" s="128">
        <v>0</v>
      </c>
      <c r="E125" s="128">
        <v>0</v>
      </c>
      <c r="F125" s="27"/>
      <c r="G125" s="107"/>
      <c r="H125" s="107"/>
      <c r="I125" s="107"/>
      <c r="J125" s="107"/>
      <c r="K125"/>
    </row>
    <row r="126" spans="1:11" ht="15">
      <c r="A126" s="5" t="s">
        <v>61</v>
      </c>
      <c r="B126" s="6" t="s">
        <v>568</v>
      </c>
      <c r="C126" s="128">
        <v>0</v>
      </c>
      <c r="D126" s="128">
        <v>0</v>
      </c>
      <c r="E126" s="128">
        <v>0</v>
      </c>
      <c r="F126" s="27"/>
      <c r="G126" s="107"/>
      <c r="H126" s="107"/>
      <c r="I126" s="107"/>
      <c r="J126" s="107"/>
      <c r="K126"/>
    </row>
    <row r="127" spans="1:11" ht="15">
      <c r="A127" s="13" t="s">
        <v>62</v>
      </c>
      <c r="B127" s="6" t="s">
        <v>569</v>
      </c>
      <c r="C127" s="128">
        <v>0</v>
      </c>
      <c r="D127" s="128">
        <v>0</v>
      </c>
      <c r="E127" s="128">
        <v>0</v>
      </c>
      <c r="F127" s="27"/>
      <c r="G127" s="107"/>
      <c r="H127" s="107"/>
      <c r="I127" s="107"/>
      <c r="J127" s="107"/>
      <c r="K127"/>
    </row>
    <row r="128" spans="1:11" ht="15">
      <c r="A128" s="39" t="s">
        <v>82</v>
      </c>
      <c r="B128" s="50" t="s">
        <v>577</v>
      </c>
      <c r="C128" s="128">
        <v>0</v>
      </c>
      <c r="D128" s="128">
        <v>0</v>
      </c>
      <c r="E128" s="128">
        <v>0</v>
      </c>
      <c r="F128" s="27"/>
      <c r="G128" s="107"/>
      <c r="H128" s="107"/>
      <c r="I128" s="107"/>
      <c r="J128" s="107"/>
      <c r="K128"/>
    </row>
    <row r="129" spans="1:11" ht="15.75">
      <c r="A129" s="59" t="s">
        <v>145</v>
      </c>
      <c r="B129" s="63"/>
      <c r="C129" s="128">
        <v>0</v>
      </c>
      <c r="D129" s="128">
        <v>0</v>
      </c>
      <c r="E129" s="128">
        <v>0</v>
      </c>
      <c r="F129" s="27">
        <f>F128+F124+F118</f>
        <v>0</v>
      </c>
      <c r="G129" s="107">
        <f>G128+G124+G118</f>
        <v>0</v>
      </c>
      <c r="H129" s="107"/>
      <c r="I129" s="107"/>
      <c r="J129" s="107"/>
      <c r="K129"/>
    </row>
    <row r="130" spans="1:11" ht="15.75">
      <c r="A130" s="47" t="s">
        <v>81</v>
      </c>
      <c r="B130" s="35" t="s">
        <v>578</v>
      </c>
      <c r="C130" s="128">
        <v>631.121</v>
      </c>
      <c r="D130" s="128">
        <v>1138.814</v>
      </c>
      <c r="E130" s="128">
        <v>1343</v>
      </c>
      <c r="F130" s="27">
        <v>1343</v>
      </c>
      <c r="G130" s="107">
        <v>1179</v>
      </c>
      <c r="H130" s="107">
        <f>H112</f>
        <v>1500</v>
      </c>
      <c r="I130" s="107">
        <f>I112</f>
        <v>1500</v>
      </c>
      <c r="J130" s="107">
        <f>J112</f>
        <v>2319</v>
      </c>
      <c r="K130"/>
    </row>
    <row r="131" spans="1:11" ht="15.75">
      <c r="A131" s="124" t="s">
        <v>194</v>
      </c>
      <c r="B131" s="61"/>
      <c r="C131" s="128">
        <v>-18505.587</v>
      </c>
      <c r="D131" s="128">
        <v>-21929.8</v>
      </c>
      <c r="E131" s="128">
        <v>-25069</v>
      </c>
      <c r="F131" s="27">
        <f>F112-F40</f>
        <v>-24159</v>
      </c>
      <c r="G131" s="107">
        <f>G112-G40</f>
        <v>-22382</v>
      </c>
      <c r="H131" s="107"/>
      <c r="I131" s="107"/>
      <c r="J131" s="107"/>
      <c r="K131"/>
    </row>
    <row r="132" spans="1:11" ht="15.75">
      <c r="A132" s="124" t="s">
        <v>195</v>
      </c>
      <c r="B132" s="61"/>
      <c r="C132" s="128">
        <v>-455.91</v>
      </c>
      <c r="D132" s="128">
        <v>-961.73</v>
      </c>
      <c r="E132" s="128">
        <v>-6113</v>
      </c>
      <c r="F132" s="27">
        <f>F129-F63</f>
        <v>-7023</v>
      </c>
      <c r="G132" s="107">
        <f>G129-G63</f>
        <v>-2055</v>
      </c>
      <c r="H132" s="107"/>
      <c r="I132" s="107"/>
      <c r="J132" s="107"/>
      <c r="K132"/>
    </row>
    <row r="133" spans="1:11" ht="15">
      <c r="A133" s="15" t="s">
        <v>83</v>
      </c>
      <c r="B133" s="7" t="s">
        <v>583</v>
      </c>
      <c r="C133" s="128">
        <v>0</v>
      </c>
      <c r="D133" s="128">
        <v>0</v>
      </c>
      <c r="E133" s="128">
        <v>0</v>
      </c>
      <c r="F133" s="27"/>
      <c r="G133" s="107"/>
      <c r="H133" s="107"/>
      <c r="I133" s="107"/>
      <c r="J133" s="107"/>
      <c r="K133"/>
    </row>
    <row r="134" spans="1:11" ht="15">
      <c r="A134" s="14" t="s">
        <v>84</v>
      </c>
      <c r="B134" s="7" t="s">
        <v>590</v>
      </c>
      <c r="C134" s="128">
        <v>0</v>
      </c>
      <c r="D134" s="128">
        <v>0</v>
      </c>
      <c r="E134" s="128">
        <v>0</v>
      </c>
      <c r="F134" s="27"/>
      <c r="G134" s="107"/>
      <c r="H134" s="107"/>
      <c r="I134" s="107"/>
      <c r="J134" s="107"/>
      <c r="K134"/>
    </row>
    <row r="135" spans="1:11" ht="15">
      <c r="A135" s="5" t="s">
        <v>192</v>
      </c>
      <c r="B135" s="5" t="s">
        <v>591</v>
      </c>
      <c r="C135" s="128">
        <v>0</v>
      </c>
      <c r="D135" s="128">
        <v>0</v>
      </c>
      <c r="E135" s="128">
        <v>0</v>
      </c>
      <c r="F135" s="27"/>
      <c r="G135" s="107"/>
      <c r="H135" s="107"/>
      <c r="I135" s="107">
        <v>1066</v>
      </c>
      <c r="J135" s="107">
        <v>1066</v>
      </c>
      <c r="K135"/>
    </row>
    <row r="136" spans="1:11" ht="15">
      <c r="A136" s="5" t="s">
        <v>193</v>
      </c>
      <c r="B136" s="5" t="s">
        <v>591</v>
      </c>
      <c r="C136" s="128">
        <v>0</v>
      </c>
      <c r="D136" s="128">
        <v>0</v>
      </c>
      <c r="E136" s="128">
        <v>0</v>
      </c>
      <c r="F136" s="27"/>
      <c r="G136" s="107"/>
      <c r="H136" s="107"/>
      <c r="I136" s="107"/>
      <c r="J136" s="107"/>
      <c r="K136"/>
    </row>
    <row r="137" spans="1:11" ht="15">
      <c r="A137" s="5" t="s">
        <v>190</v>
      </c>
      <c r="B137" s="5" t="s">
        <v>592</v>
      </c>
      <c r="C137" s="128">
        <v>0</v>
      </c>
      <c r="D137" s="128">
        <v>0</v>
      </c>
      <c r="E137" s="128">
        <v>0</v>
      </c>
      <c r="F137" s="27"/>
      <c r="G137" s="107"/>
      <c r="H137" s="107"/>
      <c r="I137" s="107"/>
      <c r="J137" s="107"/>
      <c r="K137"/>
    </row>
    <row r="138" spans="1:11" ht="15">
      <c r="A138" s="5" t="s">
        <v>191</v>
      </c>
      <c r="B138" s="5" t="s">
        <v>592</v>
      </c>
      <c r="C138" s="128">
        <v>0</v>
      </c>
      <c r="D138" s="128">
        <v>0</v>
      </c>
      <c r="E138" s="128">
        <v>0</v>
      </c>
      <c r="F138" s="27"/>
      <c r="G138" s="107"/>
      <c r="H138" s="107"/>
      <c r="I138" s="107"/>
      <c r="J138" s="107"/>
      <c r="K138"/>
    </row>
    <row r="139" spans="1:11" ht="15">
      <c r="A139" s="7" t="s">
        <v>85</v>
      </c>
      <c r="B139" s="7" t="s">
        <v>593</v>
      </c>
      <c r="C139" s="128">
        <v>0</v>
      </c>
      <c r="D139" s="128">
        <v>0</v>
      </c>
      <c r="E139" s="128">
        <v>0</v>
      </c>
      <c r="F139" s="27"/>
      <c r="G139" s="107"/>
      <c r="H139" s="107"/>
      <c r="I139" s="107">
        <v>1066</v>
      </c>
      <c r="J139" s="107">
        <v>1066</v>
      </c>
      <c r="K139"/>
    </row>
    <row r="140" spans="1:11" ht="15">
      <c r="A140" s="37" t="s">
        <v>594</v>
      </c>
      <c r="B140" s="5" t="s">
        <v>595</v>
      </c>
      <c r="C140" s="128">
        <v>0</v>
      </c>
      <c r="D140" s="128">
        <v>0</v>
      </c>
      <c r="E140" s="128">
        <v>0</v>
      </c>
      <c r="F140" s="27"/>
      <c r="G140" s="107"/>
      <c r="H140" s="107"/>
      <c r="I140" s="107"/>
      <c r="J140" s="107"/>
      <c r="K140"/>
    </row>
    <row r="141" spans="1:11" ht="15">
      <c r="A141" s="37" t="s">
        <v>596</v>
      </c>
      <c r="B141" s="5" t="s">
        <v>597</v>
      </c>
      <c r="C141" s="128">
        <v>0</v>
      </c>
      <c r="D141" s="128">
        <v>0</v>
      </c>
      <c r="E141" s="128">
        <v>0</v>
      </c>
      <c r="F141" s="27"/>
      <c r="G141" s="107"/>
      <c r="H141" s="107"/>
      <c r="I141" s="107"/>
      <c r="J141" s="107"/>
      <c r="K141"/>
    </row>
    <row r="142" spans="1:11" ht="15">
      <c r="A142" s="37" t="s">
        <v>598</v>
      </c>
      <c r="B142" s="5" t="s">
        <v>599</v>
      </c>
      <c r="C142" s="128">
        <v>19425.029</v>
      </c>
      <c r="D142" s="128">
        <v>22017.301</v>
      </c>
      <c r="E142" s="128">
        <v>31182</v>
      </c>
      <c r="F142" s="27">
        <v>31182</v>
      </c>
      <c r="G142" s="107">
        <v>25502</v>
      </c>
      <c r="H142" s="107">
        <v>35558</v>
      </c>
      <c r="I142" s="107">
        <v>34492</v>
      </c>
      <c r="J142" s="107">
        <v>30771</v>
      </c>
      <c r="K142"/>
    </row>
    <row r="143" spans="1:11" ht="15">
      <c r="A143" s="37" t="s">
        <v>600</v>
      </c>
      <c r="B143" s="5" t="s">
        <v>601</v>
      </c>
      <c r="C143" s="128">
        <v>0</v>
      </c>
      <c r="D143" s="128">
        <v>0</v>
      </c>
      <c r="E143" s="128">
        <v>0</v>
      </c>
      <c r="F143" s="27"/>
      <c r="G143" s="107"/>
      <c r="H143" s="107"/>
      <c r="I143" s="107"/>
      <c r="J143" s="107"/>
      <c r="K143"/>
    </row>
    <row r="144" spans="1:11" ht="15">
      <c r="A144" s="13" t="s">
        <v>67</v>
      </c>
      <c r="B144" s="5" t="s">
        <v>602</v>
      </c>
      <c r="C144" s="128">
        <v>0</v>
      </c>
      <c r="D144" s="128">
        <v>0</v>
      </c>
      <c r="E144" s="128">
        <v>0</v>
      </c>
      <c r="F144" s="27"/>
      <c r="G144" s="107"/>
      <c r="H144" s="107"/>
      <c r="I144" s="107"/>
      <c r="J144" s="107"/>
      <c r="K144"/>
    </row>
    <row r="145" spans="1:11" ht="15">
      <c r="A145" s="15" t="s">
        <v>86</v>
      </c>
      <c r="B145" s="7" t="s">
        <v>603</v>
      </c>
      <c r="C145" s="128">
        <v>19425.029</v>
      </c>
      <c r="D145" s="128">
        <v>22017.301</v>
      </c>
      <c r="E145" s="128">
        <v>31182</v>
      </c>
      <c r="F145" s="27">
        <v>31182</v>
      </c>
      <c r="G145" s="107">
        <v>25502</v>
      </c>
      <c r="H145" s="107">
        <v>35558</v>
      </c>
      <c r="I145" s="107">
        <f>I142+I139</f>
        <v>35558</v>
      </c>
      <c r="J145" s="107">
        <f>J142+J139</f>
        <v>31837</v>
      </c>
      <c r="K145"/>
    </row>
    <row r="146" spans="1:11" ht="15">
      <c r="A146" s="13" t="s">
        <v>604</v>
      </c>
      <c r="B146" s="5" t="s">
        <v>605</v>
      </c>
      <c r="C146" s="128">
        <v>0</v>
      </c>
      <c r="D146" s="128">
        <v>0</v>
      </c>
      <c r="E146" s="128">
        <v>0</v>
      </c>
      <c r="F146" s="27"/>
      <c r="G146" s="107"/>
      <c r="H146" s="107"/>
      <c r="I146" s="107"/>
      <c r="J146" s="107"/>
      <c r="K146"/>
    </row>
    <row r="147" spans="1:11" ht="15">
      <c r="A147" s="13" t="s">
        <v>606</v>
      </c>
      <c r="B147" s="5" t="s">
        <v>607</v>
      </c>
      <c r="C147" s="128">
        <v>0</v>
      </c>
      <c r="D147" s="128">
        <v>0</v>
      </c>
      <c r="E147" s="128">
        <v>0</v>
      </c>
      <c r="F147" s="27"/>
      <c r="G147" s="107"/>
      <c r="H147" s="107"/>
      <c r="I147" s="107"/>
      <c r="J147" s="107"/>
      <c r="K147"/>
    </row>
    <row r="148" spans="1:11" ht="15">
      <c r="A148" s="37" t="s">
        <v>608</v>
      </c>
      <c r="B148" s="5" t="s">
        <v>609</v>
      </c>
      <c r="C148" s="128">
        <v>0</v>
      </c>
      <c r="D148" s="128">
        <v>0</v>
      </c>
      <c r="E148" s="128">
        <v>0</v>
      </c>
      <c r="F148" s="27"/>
      <c r="G148" s="107"/>
      <c r="H148" s="107"/>
      <c r="I148" s="107"/>
      <c r="J148" s="107"/>
      <c r="K148"/>
    </row>
    <row r="149" spans="1:11" ht="15">
      <c r="A149" s="37" t="s">
        <v>68</v>
      </c>
      <c r="B149" s="5" t="s">
        <v>610</v>
      </c>
      <c r="C149" s="128">
        <v>0</v>
      </c>
      <c r="D149" s="128">
        <v>0</v>
      </c>
      <c r="E149" s="128">
        <v>0</v>
      </c>
      <c r="F149" s="27"/>
      <c r="G149" s="107"/>
      <c r="H149" s="107"/>
      <c r="I149" s="107"/>
      <c r="J149" s="107"/>
      <c r="K149"/>
    </row>
    <row r="150" spans="1:11" ht="15">
      <c r="A150" s="14" t="s">
        <v>87</v>
      </c>
      <c r="B150" s="7" t="s">
        <v>611</v>
      </c>
      <c r="C150" s="128">
        <v>0</v>
      </c>
      <c r="D150" s="128">
        <v>0</v>
      </c>
      <c r="E150" s="128">
        <v>0</v>
      </c>
      <c r="F150" s="27"/>
      <c r="G150" s="107"/>
      <c r="H150" s="107"/>
      <c r="I150" s="107"/>
      <c r="J150" s="107"/>
      <c r="K150"/>
    </row>
    <row r="151" spans="1:11" ht="15">
      <c r="A151" s="15" t="s">
        <v>612</v>
      </c>
      <c r="B151" s="7" t="s">
        <v>613</v>
      </c>
      <c r="C151" s="128">
        <v>0</v>
      </c>
      <c r="D151" s="128">
        <v>0</v>
      </c>
      <c r="E151" s="128">
        <v>0</v>
      </c>
      <c r="F151" s="27"/>
      <c r="G151" s="107"/>
      <c r="H151" s="107"/>
      <c r="I151" s="107"/>
      <c r="J151" s="107"/>
      <c r="K151"/>
    </row>
    <row r="152" spans="1:11" ht="15.75">
      <c r="A152" s="40" t="s">
        <v>88</v>
      </c>
      <c r="B152" s="41" t="s">
        <v>614</v>
      </c>
      <c r="C152" s="128">
        <v>19425.029</v>
      </c>
      <c r="D152" s="128">
        <v>22017.301</v>
      </c>
      <c r="E152" s="128">
        <v>31182</v>
      </c>
      <c r="F152" s="27">
        <v>31182</v>
      </c>
      <c r="G152" s="107">
        <v>25502</v>
      </c>
      <c r="H152" s="107">
        <v>35558</v>
      </c>
      <c r="I152" s="107">
        <v>35558</v>
      </c>
      <c r="J152" s="107">
        <v>31837</v>
      </c>
      <c r="K152"/>
    </row>
    <row r="153" spans="1:11" ht="15.75">
      <c r="A153" s="125" t="s">
        <v>70</v>
      </c>
      <c r="B153" s="126"/>
      <c r="C153" s="128">
        <v>20056.15</v>
      </c>
      <c r="D153" s="128">
        <v>23156.114999999998</v>
      </c>
      <c r="E153" s="128">
        <f>E152+E130</f>
        <v>32525</v>
      </c>
      <c r="F153" s="27">
        <v>32525</v>
      </c>
      <c r="G153" s="107">
        <v>26681</v>
      </c>
      <c r="H153" s="107">
        <f>H152+H130</f>
        <v>37058</v>
      </c>
      <c r="I153" s="107">
        <f>I152+I130</f>
        <v>37058</v>
      </c>
      <c r="J153" s="107">
        <f>J152+J130</f>
        <v>34156</v>
      </c>
      <c r="K153"/>
    </row>
  </sheetData>
  <sheetProtection/>
  <mergeCells count="2">
    <mergeCell ref="A2:E2"/>
    <mergeCell ref="A3:E3"/>
  </mergeCells>
  <printOptions/>
  <pageMargins left="0.29" right="0.23" top="0.7480314960629921" bottom="0.7480314960629921" header="0.31496062992125984" footer="0.31496062992125984"/>
  <pageSetup fitToHeight="2" fitToWidth="1" horizontalDpi="300" verticalDpi="300" orientation="portrait" paperSize="9" scale="56" r:id="rId1"/>
  <headerFooter alignWithMargins="0">
    <oddHeader>&amp;R27.sz.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155"/>
  <sheetViews>
    <sheetView zoomScale="80" zoomScaleNormal="80" zoomScalePageLayoutView="0" workbookViewId="0" topLeftCell="A1">
      <pane xSplit="2" ySplit="7" topLeftCell="H145" activePane="bottomRight" state="frozen"/>
      <selection pane="topLeft" activeCell="A156" sqref="A156"/>
      <selection pane="topRight" activeCell="A156" sqref="A156"/>
      <selection pane="bottomLeft" activeCell="A156" sqref="A156"/>
      <selection pane="bottomRight" activeCell="I150" sqref="I150"/>
    </sheetView>
  </sheetViews>
  <sheetFormatPr defaultColWidth="9.140625" defaultRowHeight="15"/>
  <cols>
    <col min="1" max="1" width="101.28125" style="0" customWidth="1"/>
    <col min="3" max="3" width="13.8515625" style="103" customWidth="1"/>
    <col min="4" max="4" width="12.140625" style="103" customWidth="1"/>
    <col min="5" max="5" width="15.7109375" style="120" customWidth="1"/>
    <col min="6" max="7" width="13.140625" style="103" customWidth="1"/>
    <col min="8" max="10" width="15.7109375" style="120" customWidth="1"/>
  </cols>
  <sheetData>
    <row r="1" spans="1:10" s="96" customFormat="1" ht="15">
      <c r="A1" s="160"/>
      <c r="C1" s="163"/>
      <c r="D1" s="163"/>
      <c r="E1" s="161"/>
      <c r="F1" s="163"/>
      <c r="G1" s="163"/>
      <c r="I1" s="172"/>
      <c r="J1" s="172"/>
    </row>
    <row r="2" spans="1:10" ht="26.25" customHeight="1">
      <c r="A2" s="330" t="s">
        <v>766</v>
      </c>
      <c r="B2" s="338"/>
      <c r="C2" s="338"/>
      <c r="D2" s="338"/>
      <c r="E2" s="338"/>
      <c r="H2"/>
      <c r="I2" s="172"/>
      <c r="J2" s="172"/>
    </row>
    <row r="3" spans="1:5" ht="30" customHeight="1">
      <c r="A3" s="337" t="s">
        <v>234</v>
      </c>
      <c r="B3" s="334"/>
      <c r="C3" s="334"/>
      <c r="D3" s="334"/>
      <c r="E3" s="334"/>
    </row>
    <row r="4" spans="1:5" ht="30" customHeight="1">
      <c r="A4" s="173"/>
      <c r="B4" s="68"/>
      <c r="C4" s="68"/>
      <c r="D4" s="68"/>
      <c r="E4" s="68"/>
    </row>
    <row r="6" ht="15">
      <c r="A6" s="127" t="s">
        <v>708</v>
      </c>
    </row>
    <row r="7" spans="1:10" ht="45">
      <c r="A7" s="2" t="s">
        <v>309</v>
      </c>
      <c r="B7" s="3" t="s">
        <v>310</v>
      </c>
      <c r="C7" s="121" t="s">
        <v>273</v>
      </c>
      <c r="D7" s="121" t="s">
        <v>274</v>
      </c>
      <c r="E7" s="121" t="s">
        <v>272</v>
      </c>
      <c r="F7" s="104" t="s">
        <v>1016</v>
      </c>
      <c r="G7" s="104" t="s">
        <v>1017</v>
      </c>
      <c r="H7" s="122" t="s">
        <v>1026</v>
      </c>
      <c r="I7" s="122" t="s">
        <v>1027</v>
      </c>
      <c r="J7" s="122" t="s">
        <v>1028</v>
      </c>
    </row>
    <row r="8" spans="1:10" ht="15">
      <c r="A8" s="31" t="s">
        <v>615</v>
      </c>
      <c r="B8" s="30" t="s">
        <v>336</v>
      </c>
      <c r="C8" s="128">
        <v>29572.971</v>
      </c>
      <c r="D8" s="128">
        <v>32621.194</v>
      </c>
      <c r="E8" s="128">
        <f>37365+5386</f>
        <v>42751</v>
      </c>
      <c r="F8" s="107">
        <v>42972</v>
      </c>
      <c r="G8" s="107">
        <v>42240</v>
      </c>
      <c r="H8" s="123">
        <v>50045</v>
      </c>
      <c r="I8" s="123">
        <v>56234</v>
      </c>
      <c r="J8" s="123">
        <v>41585</v>
      </c>
    </row>
    <row r="9" spans="1:10" ht="15">
      <c r="A9" s="5" t="s">
        <v>616</v>
      </c>
      <c r="B9" s="30" t="s">
        <v>343</v>
      </c>
      <c r="C9" s="128">
        <v>215.1</v>
      </c>
      <c r="D9" s="128">
        <v>887.414</v>
      </c>
      <c r="E9" s="128">
        <v>600</v>
      </c>
      <c r="F9" s="107">
        <v>651</v>
      </c>
      <c r="G9" s="107">
        <v>651</v>
      </c>
      <c r="H9" s="123">
        <v>700</v>
      </c>
      <c r="I9" s="123">
        <v>1372</v>
      </c>
      <c r="J9" s="123">
        <v>576</v>
      </c>
    </row>
    <row r="10" spans="1:10" ht="15">
      <c r="A10" s="51" t="s">
        <v>30</v>
      </c>
      <c r="B10" s="52" t="s">
        <v>344</v>
      </c>
      <c r="C10" s="128">
        <f>C9+C8</f>
        <v>29788.071</v>
      </c>
      <c r="D10" s="128">
        <f>D9+D8</f>
        <v>33508.608</v>
      </c>
      <c r="E10" s="128">
        <f>37965+5386</f>
        <v>43351</v>
      </c>
      <c r="F10" s="107">
        <v>43623</v>
      </c>
      <c r="G10" s="107">
        <v>42891</v>
      </c>
      <c r="H10" s="123">
        <v>50745</v>
      </c>
      <c r="I10" s="123">
        <v>57606</v>
      </c>
      <c r="J10" s="123">
        <v>42161</v>
      </c>
    </row>
    <row r="11" spans="1:10" ht="15">
      <c r="A11" s="39" t="s">
        <v>1</v>
      </c>
      <c r="B11" s="52" t="s">
        <v>345</v>
      </c>
      <c r="C11" s="128">
        <v>8232.794</v>
      </c>
      <c r="D11" s="128">
        <v>9290.726</v>
      </c>
      <c r="E11" s="128">
        <f>9427+1454</f>
        <v>10881</v>
      </c>
      <c r="F11" s="107">
        <v>11627</v>
      </c>
      <c r="G11" s="107">
        <v>11626</v>
      </c>
      <c r="H11" s="123">
        <v>13914</v>
      </c>
      <c r="I11" s="123">
        <v>16465</v>
      </c>
      <c r="J11" s="123">
        <v>11521</v>
      </c>
    </row>
    <row r="12" spans="1:10" ht="15">
      <c r="A12" s="5" t="s">
        <v>617</v>
      </c>
      <c r="B12" s="30" t="s">
        <v>352</v>
      </c>
      <c r="C12" s="128">
        <v>2339.803</v>
      </c>
      <c r="D12" s="128">
        <v>2121.002</v>
      </c>
      <c r="E12" s="128">
        <v>2670</v>
      </c>
      <c r="F12" s="107">
        <v>2451</v>
      </c>
      <c r="G12" s="107">
        <v>2450</v>
      </c>
      <c r="H12" s="123">
        <v>2524</v>
      </c>
      <c r="I12" s="123">
        <v>2568</v>
      </c>
      <c r="J12" s="123">
        <v>2345</v>
      </c>
    </row>
    <row r="13" spans="1:10" ht="15">
      <c r="A13" s="5" t="s">
        <v>31</v>
      </c>
      <c r="B13" s="30" t="s">
        <v>357</v>
      </c>
      <c r="C13" s="128">
        <v>253.594</v>
      </c>
      <c r="D13" s="128">
        <v>254.95</v>
      </c>
      <c r="E13" s="128">
        <v>270</v>
      </c>
      <c r="F13" s="107">
        <v>246</v>
      </c>
      <c r="G13" s="107">
        <v>245</v>
      </c>
      <c r="H13" s="123">
        <v>310</v>
      </c>
      <c r="I13" s="123">
        <v>306</v>
      </c>
      <c r="J13" s="123">
        <v>208</v>
      </c>
    </row>
    <row r="14" spans="1:10" ht="15">
      <c r="A14" s="5" t="s">
        <v>618</v>
      </c>
      <c r="B14" s="30" t="s">
        <v>369</v>
      </c>
      <c r="C14" s="128">
        <v>3750.255</v>
      </c>
      <c r="D14" s="128">
        <v>2695.425</v>
      </c>
      <c r="E14" s="128">
        <v>3230</v>
      </c>
      <c r="F14" s="107">
        <v>137</v>
      </c>
      <c r="G14" s="107">
        <v>137</v>
      </c>
      <c r="H14" s="123">
        <v>2574</v>
      </c>
      <c r="I14" s="123">
        <v>2665</v>
      </c>
      <c r="J14" s="123">
        <v>2530</v>
      </c>
    </row>
    <row r="15" spans="1:10" ht="15">
      <c r="A15" s="5" t="s">
        <v>633</v>
      </c>
      <c r="B15" s="30" t="s">
        <v>374</v>
      </c>
      <c r="C15" s="128">
        <v>333.93</v>
      </c>
      <c r="D15" s="128">
        <v>258.34</v>
      </c>
      <c r="E15" s="128">
        <v>150</v>
      </c>
      <c r="F15" s="107">
        <v>137</v>
      </c>
      <c r="G15" s="107">
        <v>137</v>
      </c>
      <c r="H15" s="123">
        <v>141</v>
      </c>
      <c r="I15" s="123">
        <v>141</v>
      </c>
      <c r="J15" s="123">
        <v>71</v>
      </c>
    </row>
    <row r="16" spans="1:10" ht="15">
      <c r="A16" s="5" t="s">
        <v>634</v>
      </c>
      <c r="B16" s="30" t="s">
        <v>383</v>
      </c>
      <c r="C16" s="128">
        <v>1425.1</v>
      </c>
      <c r="D16" s="128">
        <v>963.526</v>
      </c>
      <c r="E16" s="128">
        <v>1639</v>
      </c>
      <c r="F16" s="107">
        <v>2218</v>
      </c>
      <c r="G16" s="107">
        <v>1081</v>
      </c>
      <c r="H16" s="123">
        <v>1447</v>
      </c>
      <c r="I16" s="123">
        <v>1128</v>
      </c>
      <c r="J16" s="123">
        <v>1083</v>
      </c>
    </row>
    <row r="17" spans="1:10" ht="15">
      <c r="A17" s="39" t="s">
        <v>635</v>
      </c>
      <c r="B17" s="52" t="s">
        <v>384</v>
      </c>
      <c r="C17" s="128">
        <f>SUM(C12:C16)</f>
        <v>8102.682000000001</v>
      </c>
      <c r="D17" s="128">
        <f>SUM(D12:D16)</f>
        <v>6293.243</v>
      </c>
      <c r="E17" s="128">
        <v>7959</v>
      </c>
      <c r="F17" s="107">
        <v>7236</v>
      </c>
      <c r="G17" s="107">
        <v>6085</v>
      </c>
      <c r="H17" s="123">
        <v>6996</v>
      </c>
      <c r="I17" s="123">
        <v>6808</v>
      </c>
      <c r="J17" s="123">
        <v>6237</v>
      </c>
    </row>
    <row r="18" spans="1:10" ht="15">
      <c r="A18" s="13" t="s">
        <v>385</v>
      </c>
      <c r="B18" s="30" t="s">
        <v>386</v>
      </c>
      <c r="C18" s="128">
        <v>0</v>
      </c>
      <c r="D18" s="128">
        <v>0</v>
      </c>
      <c r="E18" s="128">
        <v>0</v>
      </c>
      <c r="F18" s="107"/>
      <c r="G18" s="107"/>
      <c r="H18" s="123">
        <v>0</v>
      </c>
      <c r="I18" s="123">
        <v>0</v>
      </c>
      <c r="J18" s="123">
        <v>0</v>
      </c>
    </row>
    <row r="19" spans="1:10" ht="15">
      <c r="A19" s="13" t="s">
        <v>636</v>
      </c>
      <c r="B19" s="30" t="s">
        <v>387</v>
      </c>
      <c r="C19" s="128">
        <v>0</v>
      </c>
      <c r="D19" s="128">
        <v>0</v>
      </c>
      <c r="E19" s="128">
        <v>0</v>
      </c>
      <c r="F19" s="107"/>
      <c r="G19" s="107"/>
      <c r="H19" s="123">
        <v>0</v>
      </c>
      <c r="I19" s="123">
        <v>0</v>
      </c>
      <c r="J19" s="123">
        <v>0</v>
      </c>
    </row>
    <row r="20" spans="1:10" ht="15">
      <c r="A20" s="17" t="s">
        <v>7</v>
      </c>
      <c r="B20" s="30" t="s">
        <v>388</v>
      </c>
      <c r="C20" s="128">
        <v>0</v>
      </c>
      <c r="D20" s="128">
        <v>0</v>
      </c>
      <c r="E20" s="128">
        <v>0</v>
      </c>
      <c r="F20" s="107"/>
      <c r="G20" s="107"/>
      <c r="H20" s="123">
        <v>0</v>
      </c>
      <c r="I20" s="123">
        <v>0</v>
      </c>
      <c r="J20" s="123">
        <v>0</v>
      </c>
    </row>
    <row r="21" spans="1:10" ht="15">
      <c r="A21" s="17" t="s">
        <v>8</v>
      </c>
      <c r="B21" s="30" t="s">
        <v>389</v>
      </c>
      <c r="C21" s="128">
        <v>0</v>
      </c>
      <c r="D21" s="128">
        <v>0</v>
      </c>
      <c r="E21" s="128">
        <v>0</v>
      </c>
      <c r="F21" s="107"/>
      <c r="G21" s="107"/>
      <c r="H21" s="123">
        <v>0</v>
      </c>
      <c r="I21" s="123">
        <v>0</v>
      </c>
      <c r="J21" s="123">
        <v>0</v>
      </c>
    </row>
    <row r="22" spans="1:10" ht="15">
      <c r="A22" s="17" t="s">
        <v>9</v>
      </c>
      <c r="B22" s="30" t="s">
        <v>390</v>
      </c>
      <c r="C22" s="128">
        <v>0</v>
      </c>
      <c r="D22" s="128">
        <v>0</v>
      </c>
      <c r="E22" s="128">
        <v>0</v>
      </c>
      <c r="F22" s="107"/>
      <c r="G22" s="107"/>
      <c r="H22" s="123">
        <v>0</v>
      </c>
      <c r="I22" s="123">
        <v>0</v>
      </c>
      <c r="J22" s="123">
        <v>0</v>
      </c>
    </row>
    <row r="23" spans="1:10" ht="15">
      <c r="A23" s="13" t="s">
        <v>10</v>
      </c>
      <c r="B23" s="30" t="s">
        <v>391</v>
      </c>
      <c r="C23" s="128">
        <v>0</v>
      </c>
      <c r="D23" s="128">
        <v>0</v>
      </c>
      <c r="E23" s="128">
        <v>0</v>
      </c>
      <c r="F23" s="107"/>
      <c r="G23" s="107"/>
      <c r="H23" s="123">
        <v>0</v>
      </c>
      <c r="I23" s="123">
        <v>0</v>
      </c>
      <c r="J23" s="123">
        <v>0</v>
      </c>
    </row>
    <row r="24" spans="1:10" ht="15">
      <c r="A24" s="13" t="s">
        <v>11</v>
      </c>
      <c r="B24" s="30" t="s">
        <v>392</v>
      </c>
      <c r="C24" s="128">
        <v>0</v>
      </c>
      <c r="D24" s="128">
        <v>0</v>
      </c>
      <c r="E24" s="128">
        <v>0</v>
      </c>
      <c r="F24" s="107"/>
      <c r="G24" s="107"/>
      <c r="H24" s="123">
        <v>0</v>
      </c>
      <c r="I24" s="123">
        <v>0</v>
      </c>
      <c r="J24" s="123">
        <v>0</v>
      </c>
    </row>
    <row r="25" spans="1:10" ht="15">
      <c r="A25" s="13" t="s">
        <v>12</v>
      </c>
      <c r="B25" s="30" t="s">
        <v>393</v>
      </c>
      <c r="C25" s="128">
        <v>0</v>
      </c>
      <c r="D25" s="128">
        <v>0</v>
      </c>
      <c r="E25" s="128">
        <v>0</v>
      </c>
      <c r="F25" s="107"/>
      <c r="G25" s="107"/>
      <c r="H25" s="123">
        <v>0</v>
      </c>
      <c r="I25" s="123">
        <v>0</v>
      </c>
      <c r="J25" s="123">
        <v>0</v>
      </c>
    </row>
    <row r="26" spans="1:10" ht="15">
      <c r="A26" s="49" t="s">
        <v>702</v>
      </c>
      <c r="B26" s="52" t="s">
        <v>394</v>
      </c>
      <c r="C26" s="128">
        <v>0</v>
      </c>
      <c r="D26" s="128">
        <v>0</v>
      </c>
      <c r="E26" s="128">
        <v>0</v>
      </c>
      <c r="F26" s="107"/>
      <c r="G26" s="107"/>
      <c r="H26" s="123">
        <v>0</v>
      </c>
      <c r="I26" s="123">
        <v>0</v>
      </c>
      <c r="J26" s="123">
        <v>0</v>
      </c>
    </row>
    <row r="27" spans="1:10" ht="15">
      <c r="A27" s="12" t="s">
        <v>13</v>
      </c>
      <c r="B27" s="30" t="s">
        <v>395</v>
      </c>
      <c r="C27" s="128">
        <v>0</v>
      </c>
      <c r="D27" s="128">
        <v>0</v>
      </c>
      <c r="E27" s="128">
        <v>0</v>
      </c>
      <c r="F27" s="107"/>
      <c r="G27" s="107"/>
      <c r="H27" s="123">
        <v>0</v>
      </c>
      <c r="I27" s="123">
        <v>0</v>
      </c>
      <c r="J27" s="123">
        <v>0</v>
      </c>
    </row>
    <row r="28" spans="1:10" ht="15">
      <c r="A28" s="12" t="s">
        <v>396</v>
      </c>
      <c r="B28" s="30" t="s">
        <v>397</v>
      </c>
      <c r="C28" s="128">
        <v>0</v>
      </c>
      <c r="D28" s="128">
        <v>0</v>
      </c>
      <c r="E28" s="128">
        <v>0</v>
      </c>
      <c r="F28" s="107"/>
      <c r="G28" s="107"/>
      <c r="H28" s="123">
        <v>0</v>
      </c>
      <c r="I28" s="123">
        <v>0</v>
      </c>
      <c r="J28" s="123">
        <v>0</v>
      </c>
    </row>
    <row r="29" spans="1:10" ht="15">
      <c r="A29" s="12" t="s">
        <v>398</v>
      </c>
      <c r="B29" s="30" t="s">
        <v>399</v>
      </c>
      <c r="C29" s="128">
        <v>0</v>
      </c>
      <c r="D29" s="128">
        <v>0</v>
      </c>
      <c r="E29" s="128">
        <v>0</v>
      </c>
      <c r="F29" s="107"/>
      <c r="G29" s="107"/>
      <c r="H29" s="123">
        <v>0</v>
      </c>
      <c r="I29" s="123">
        <v>0</v>
      </c>
      <c r="J29" s="123">
        <v>0</v>
      </c>
    </row>
    <row r="30" spans="1:10" ht="15">
      <c r="A30" s="12" t="s">
        <v>705</v>
      </c>
      <c r="B30" s="30" t="s">
        <v>400</v>
      </c>
      <c r="C30" s="128">
        <v>0</v>
      </c>
      <c r="D30" s="128">
        <v>0</v>
      </c>
      <c r="E30" s="128">
        <v>0</v>
      </c>
      <c r="F30" s="107"/>
      <c r="G30" s="107"/>
      <c r="H30" s="123">
        <v>0</v>
      </c>
      <c r="I30" s="123">
        <v>0</v>
      </c>
      <c r="J30" s="123">
        <v>0</v>
      </c>
    </row>
    <row r="31" spans="1:10" ht="15">
      <c r="A31" s="12" t="s">
        <v>14</v>
      </c>
      <c r="B31" s="30" t="s">
        <v>401</v>
      </c>
      <c r="C31" s="128">
        <v>0</v>
      </c>
      <c r="D31" s="128">
        <v>0</v>
      </c>
      <c r="E31" s="128">
        <v>0</v>
      </c>
      <c r="F31" s="107"/>
      <c r="G31" s="107"/>
      <c r="H31" s="123">
        <v>0</v>
      </c>
      <c r="I31" s="123">
        <v>0</v>
      </c>
      <c r="J31" s="123">
        <v>0</v>
      </c>
    </row>
    <row r="32" spans="1:10" ht="15">
      <c r="A32" s="12" t="s">
        <v>1059</v>
      </c>
      <c r="B32" s="30" t="s">
        <v>402</v>
      </c>
      <c r="C32" s="128">
        <v>0</v>
      </c>
      <c r="D32" s="128">
        <v>0</v>
      </c>
      <c r="E32" s="128">
        <v>0</v>
      </c>
      <c r="F32" s="107"/>
      <c r="G32" s="107"/>
      <c r="H32" s="123">
        <v>0</v>
      </c>
      <c r="I32" s="123">
        <v>0</v>
      </c>
      <c r="J32" s="123">
        <v>0</v>
      </c>
    </row>
    <row r="33" spans="1:10" ht="15">
      <c r="A33" s="12" t="s">
        <v>15</v>
      </c>
      <c r="B33" s="30" t="s">
        <v>403</v>
      </c>
      <c r="C33" s="128">
        <v>0</v>
      </c>
      <c r="D33" s="128">
        <v>0</v>
      </c>
      <c r="E33" s="128">
        <v>0</v>
      </c>
      <c r="F33" s="107"/>
      <c r="G33" s="107"/>
      <c r="H33" s="123">
        <v>0</v>
      </c>
      <c r="I33" s="123">
        <v>0</v>
      </c>
      <c r="J33" s="123">
        <v>0</v>
      </c>
    </row>
    <row r="34" spans="1:10" ht="15">
      <c r="A34" s="12" t="s">
        <v>16</v>
      </c>
      <c r="B34" s="30" t="s">
        <v>404</v>
      </c>
      <c r="C34" s="128">
        <v>0</v>
      </c>
      <c r="D34" s="128">
        <v>0</v>
      </c>
      <c r="E34" s="128">
        <v>0</v>
      </c>
      <c r="F34" s="107">
        <v>600</v>
      </c>
      <c r="G34" s="107">
        <v>600</v>
      </c>
      <c r="H34" s="123">
        <v>0</v>
      </c>
      <c r="I34" s="123">
        <v>0</v>
      </c>
      <c r="J34" s="123">
        <v>0</v>
      </c>
    </row>
    <row r="35" spans="1:10" ht="15">
      <c r="A35" s="12" t="s">
        <v>405</v>
      </c>
      <c r="B35" s="30" t="s">
        <v>406</v>
      </c>
      <c r="C35" s="128">
        <v>0</v>
      </c>
      <c r="D35" s="128">
        <v>0</v>
      </c>
      <c r="E35" s="128">
        <v>0</v>
      </c>
      <c r="F35" s="107"/>
      <c r="G35" s="107"/>
      <c r="H35" s="123">
        <v>0</v>
      </c>
      <c r="I35" s="123">
        <v>0</v>
      </c>
      <c r="J35" s="123">
        <v>0</v>
      </c>
    </row>
    <row r="36" spans="1:10" ht="15">
      <c r="A36" s="20" t="s">
        <v>407</v>
      </c>
      <c r="B36" s="30" t="s">
        <v>408</v>
      </c>
      <c r="C36" s="128">
        <v>0</v>
      </c>
      <c r="D36" s="128">
        <v>0</v>
      </c>
      <c r="E36" s="128">
        <v>0</v>
      </c>
      <c r="F36" s="107"/>
      <c r="G36" s="107"/>
      <c r="H36" s="123">
        <v>0</v>
      </c>
      <c r="I36" s="123">
        <v>0</v>
      </c>
      <c r="J36" s="123">
        <v>0</v>
      </c>
    </row>
    <row r="37" spans="1:10" ht="15">
      <c r="A37" s="12" t="s">
        <v>17</v>
      </c>
      <c r="B37" s="30" t="s">
        <v>409</v>
      </c>
      <c r="C37" s="128">
        <v>0</v>
      </c>
      <c r="D37" s="128">
        <v>0</v>
      </c>
      <c r="E37" s="128">
        <v>0</v>
      </c>
      <c r="F37" s="107"/>
      <c r="G37" s="107"/>
      <c r="H37" s="123">
        <v>0</v>
      </c>
      <c r="I37" s="123">
        <v>0</v>
      </c>
      <c r="J37" s="123">
        <v>0</v>
      </c>
    </row>
    <row r="38" spans="1:10" ht="15">
      <c r="A38" s="20" t="s">
        <v>196</v>
      </c>
      <c r="B38" s="30" t="s">
        <v>410</v>
      </c>
      <c r="C38" s="128">
        <v>0</v>
      </c>
      <c r="D38" s="128">
        <v>0</v>
      </c>
      <c r="E38" s="128">
        <v>0</v>
      </c>
      <c r="F38" s="107"/>
      <c r="G38" s="107"/>
      <c r="H38" s="123">
        <v>0</v>
      </c>
      <c r="I38" s="123">
        <v>0</v>
      </c>
      <c r="J38" s="123">
        <v>0</v>
      </c>
    </row>
    <row r="39" spans="1:10" ht="15">
      <c r="A39" s="20" t="s">
        <v>197</v>
      </c>
      <c r="B39" s="30" t="s">
        <v>410</v>
      </c>
      <c r="C39" s="128">
        <v>0</v>
      </c>
      <c r="D39" s="128">
        <v>0</v>
      </c>
      <c r="E39" s="128">
        <v>0</v>
      </c>
      <c r="F39" s="107"/>
      <c r="G39" s="107"/>
      <c r="H39" s="123">
        <v>0</v>
      </c>
      <c r="I39" s="123">
        <v>0</v>
      </c>
      <c r="J39" s="123">
        <v>0</v>
      </c>
    </row>
    <row r="40" spans="1:10" ht="15">
      <c r="A40" s="49" t="s">
        <v>1062</v>
      </c>
      <c r="B40" s="52" t="s">
        <v>411</v>
      </c>
      <c r="C40" s="128">
        <v>0</v>
      </c>
      <c r="D40" s="128">
        <v>0</v>
      </c>
      <c r="E40" s="128">
        <v>0</v>
      </c>
      <c r="F40" s="107">
        <v>600</v>
      </c>
      <c r="G40" s="107">
        <v>600</v>
      </c>
      <c r="H40" s="123">
        <v>0</v>
      </c>
      <c r="I40" s="123">
        <v>0</v>
      </c>
      <c r="J40" s="123">
        <v>0</v>
      </c>
    </row>
    <row r="41" spans="1:10" ht="15.75">
      <c r="A41" s="59" t="s">
        <v>146</v>
      </c>
      <c r="B41" s="95"/>
      <c r="C41" s="128">
        <f>C40+C26+C17+C11+C10</f>
        <v>46123.547</v>
      </c>
      <c r="D41" s="128">
        <f>D40+D26+D17+D11+D10</f>
        <v>49092.577000000005</v>
      </c>
      <c r="E41" s="128">
        <f>55351+6840</f>
        <v>62191</v>
      </c>
      <c r="F41" s="107">
        <f>F40+F26+F17+F11+F10</f>
        <v>63086</v>
      </c>
      <c r="G41" s="107">
        <f>G40+G26+G17+G11+G10</f>
        <v>61202</v>
      </c>
      <c r="H41" s="123">
        <v>71655</v>
      </c>
      <c r="I41" s="123">
        <v>80879</v>
      </c>
      <c r="J41" s="123">
        <v>59919</v>
      </c>
    </row>
    <row r="42" spans="1:10" ht="15">
      <c r="A42" s="34" t="s">
        <v>412</v>
      </c>
      <c r="B42" s="30" t="s">
        <v>413</v>
      </c>
      <c r="C42" s="128">
        <v>0</v>
      </c>
      <c r="D42" s="128">
        <v>0</v>
      </c>
      <c r="E42" s="128">
        <v>32</v>
      </c>
      <c r="F42" s="107">
        <v>32</v>
      </c>
      <c r="G42" s="107">
        <v>32</v>
      </c>
      <c r="H42" s="123">
        <v>0</v>
      </c>
      <c r="I42" s="123">
        <v>0</v>
      </c>
      <c r="J42" s="123">
        <v>0</v>
      </c>
    </row>
    <row r="43" spans="1:10" ht="15">
      <c r="A43" s="34" t="s">
        <v>18</v>
      </c>
      <c r="B43" s="30" t="s">
        <v>414</v>
      </c>
      <c r="C43" s="128">
        <v>0</v>
      </c>
      <c r="D43" s="128">
        <v>0</v>
      </c>
      <c r="E43" s="128">
        <v>0</v>
      </c>
      <c r="F43" s="107">
        <v>230</v>
      </c>
      <c r="G43" s="107">
        <v>250</v>
      </c>
      <c r="H43" s="123">
        <v>0</v>
      </c>
      <c r="I43" s="123">
        <v>0</v>
      </c>
      <c r="J43" s="123">
        <v>0</v>
      </c>
    </row>
    <row r="44" spans="1:10" ht="15">
      <c r="A44" s="34" t="s">
        <v>415</v>
      </c>
      <c r="B44" s="30" t="s">
        <v>416</v>
      </c>
      <c r="C44" s="128">
        <v>0</v>
      </c>
      <c r="D44" s="128">
        <v>121.732</v>
      </c>
      <c r="E44" s="128">
        <v>0</v>
      </c>
      <c r="F44" s="107"/>
      <c r="G44" s="107"/>
      <c r="H44" s="123">
        <v>0</v>
      </c>
      <c r="I44" s="123">
        <v>114</v>
      </c>
      <c r="J44" s="123">
        <v>114</v>
      </c>
    </row>
    <row r="45" spans="1:10" ht="15">
      <c r="A45" s="34" t="s">
        <v>417</v>
      </c>
      <c r="B45" s="30" t="s">
        <v>418</v>
      </c>
      <c r="C45" s="128">
        <v>0</v>
      </c>
      <c r="D45" s="128">
        <v>0</v>
      </c>
      <c r="E45" s="128">
        <v>0</v>
      </c>
      <c r="F45" s="107"/>
      <c r="G45" s="107"/>
      <c r="H45" s="123">
        <v>0</v>
      </c>
      <c r="I45" s="123">
        <v>0</v>
      </c>
      <c r="J45" s="123">
        <v>0</v>
      </c>
    </row>
    <row r="46" spans="1:10" ht="15">
      <c r="A46" s="6" t="s">
        <v>419</v>
      </c>
      <c r="B46" s="30" t="s">
        <v>420</v>
      </c>
      <c r="C46" s="128">
        <v>0</v>
      </c>
      <c r="D46" s="128">
        <v>0</v>
      </c>
      <c r="E46" s="128">
        <v>0</v>
      </c>
      <c r="F46" s="107"/>
      <c r="G46" s="107"/>
      <c r="H46" s="123">
        <v>0</v>
      </c>
      <c r="I46" s="123">
        <v>0</v>
      </c>
      <c r="J46" s="123">
        <v>0</v>
      </c>
    </row>
    <row r="47" spans="1:10" ht="15">
      <c r="A47" s="6" t="s">
        <v>421</v>
      </c>
      <c r="B47" s="30" t="s">
        <v>422</v>
      </c>
      <c r="C47" s="128">
        <v>0</v>
      </c>
      <c r="D47" s="128">
        <v>0</v>
      </c>
      <c r="E47" s="128">
        <v>0</v>
      </c>
      <c r="F47" s="107"/>
      <c r="G47" s="107"/>
      <c r="H47" s="123">
        <v>0</v>
      </c>
      <c r="I47" s="123">
        <v>0</v>
      </c>
      <c r="J47" s="123">
        <v>0</v>
      </c>
    </row>
    <row r="48" spans="1:10" ht="15">
      <c r="A48" s="6" t="s">
        <v>423</v>
      </c>
      <c r="B48" s="30" t="s">
        <v>424</v>
      </c>
      <c r="C48" s="128">
        <v>0</v>
      </c>
      <c r="D48" s="128">
        <v>32.868</v>
      </c>
      <c r="E48" s="128">
        <v>9</v>
      </c>
      <c r="F48" s="107"/>
      <c r="G48" s="107"/>
      <c r="H48" s="123">
        <v>0</v>
      </c>
      <c r="I48" s="123">
        <v>31</v>
      </c>
      <c r="J48" s="123">
        <v>31</v>
      </c>
    </row>
    <row r="49" spans="1:10" ht="15">
      <c r="A49" s="50" t="s">
        <v>1064</v>
      </c>
      <c r="B49" s="52" t="s">
        <v>425</v>
      </c>
      <c r="C49" s="128">
        <f>SUM(C42:C48)</f>
        <v>0</v>
      </c>
      <c r="D49" s="128">
        <f>SUM(D42:D48)</f>
        <v>154.6</v>
      </c>
      <c r="E49" s="128">
        <v>41</v>
      </c>
      <c r="F49" s="107">
        <v>282</v>
      </c>
      <c r="G49" s="107">
        <v>282</v>
      </c>
      <c r="H49" s="123">
        <v>0</v>
      </c>
      <c r="I49" s="123">
        <v>145</v>
      </c>
      <c r="J49" s="123">
        <v>145</v>
      </c>
    </row>
    <row r="50" spans="1:10" ht="15">
      <c r="A50" s="13" t="s">
        <v>426</v>
      </c>
      <c r="B50" s="30" t="s">
        <v>427</v>
      </c>
      <c r="C50" s="128">
        <v>0</v>
      </c>
      <c r="D50" s="128">
        <v>0</v>
      </c>
      <c r="E50" s="128">
        <v>0</v>
      </c>
      <c r="F50" s="107"/>
      <c r="G50" s="107"/>
      <c r="H50" s="123">
        <v>0</v>
      </c>
      <c r="I50" s="123">
        <v>0</v>
      </c>
      <c r="J50" s="123">
        <v>0</v>
      </c>
    </row>
    <row r="51" spans="1:10" ht="15">
      <c r="A51" s="13" t="s">
        <v>428</v>
      </c>
      <c r="B51" s="30" t="s">
        <v>429</v>
      </c>
      <c r="C51" s="128">
        <v>0</v>
      </c>
      <c r="D51" s="128">
        <v>0</v>
      </c>
      <c r="E51" s="128">
        <v>0</v>
      </c>
      <c r="F51" s="107"/>
      <c r="G51" s="107"/>
      <c r="H51" s="123">
        <v>0</v>
      </c>
      <c r="I51" s="123">
        <v>0</v>
      </c>
      <c r="J51" s="123">
        <v>0</v>
      </c>
    </row>
    <row r="52" spans="1:10" ht="15">
      <c r="A52" s="13" t="s">
        <v>430</v>
      </c>
      <c r="B52" s="30" t="s">
        <v>431</v>
      </c>
      <c r="C52" s="128">
        <v>0</v>
      </c>
      <c r="D52" s="128">
        <v>0</v>
      </c>
      <c r="E52" s="128">
        <v>0</v>
      </c>
      <c r="F52" s="107"/>
      <c r="G52" s="107"/>
      <c r="H52" s="123">
        <v>0</v>
      </c>
      <c r="I52" s="123">
        <v>0</v>
      </c>
      <c r="J52" s="123">
        <v>0</v>
      </c>
    </row>
    <row r="53" spans="1:10" ht="15">
      <c r="A53" s="13" t="s">
        <v>432</v>
      </c>
      <c r="B53" s="30" t="s">
        <v>433</v>
      </c>
      <c r="C53" s="128">
        <v>0</v>
      </c>
      <c r="D53" s="128">
        <v>94.5</v>
      </c>
      <c r="E53" s="128">
        <v>0</v>
      </c>
      <c r="F53" s="107"/>
      <c r="G53" s="107"/>
      <c r="H53" s="123">
        <v>0</v>
      </c>
      <c r="I53" s="123">
        <v>0</v>
      </c>
      <c r="J53" s="123">
        <v>0</v>
      </c>
    </row>
    <row r="54" spans="1:10" ht="15">
      <c r="A54" s="49" t="s">
        <v>1065</v>
      </c>
      <c r="B54" s="52" t="s">
        <v>434</v>
      </c>
      <c r="C54" s="128">
        <f>SUM(C50:C53)</f>
        <v>0</v>
      </c>
      <c r="D54" s="128">
        <f>SUM(D50:D53)</f>
        <v>94.5</v>
      </c>
      <c r="E54" s="128">
        <v>0</v>
      </c>
      <c r="F54" s="107"/>
      <c r="G54" s="107"/>
      <c r="H54" s="123">
        <v>0</v>
      </c>
      <c r="I54" s="123">
        <v>0</v>
      </c>
      <c r="J54" s="123">
        <v>0</v>
      </c>
    </row>
    <row r="55" spans="1:10" ht="15">
      <c r="A55" s="13" t="s">
        <v>435</v>
      </c>
      <c r="B55" s="30" t="s">
        <v>436</v>
      </c>
      <c r="C55" s="128">
        <v>0</v>
      </c>
      <c r="D55" s="128">
        <v>0</v>
      </c>
      <c r="E55" s="128">
        <v>0</v>
      </c>
      <c r="F55" s="107"/>
      <c r="G55" s="107"/>
      <c r="H55" s="123">
        <v>0</v>
      </c>
      <c r="I55" s="123">
        <v>0</v>
      </c>
      <c r="J55" s="123">
        <v>0</v>
      </c>
    </row>
    <row r="56" spans="1:10" ht="15">
      <c r="A56" s="13" t="s">
        <v>19</v>
      </c>
      <c r="B56" s="30" t="s">
        <v>437</v>
      </c>
      <c r="C56" s="128">
        <v>0</v>
      </c>
      <c r="D56" s="128">
        <v>0</v>
      </c>
      <c r="E56" s="128">
        <v>0</v>
      </c>
      <c r="F56" s="107"/>
      <c r="G56" s="107"/>
      <c r="H56" s="123">
        <v>0</v>
      </c>
      <c r="I56" s="123">
        <v>0</v>
      </c>
      <c r="J56" s="123">
        <v>0</v>
      </c>
    </row>
    <row r="57" spans="1:10" ht="15">
      <c r="A57" s="13" t="s">
        <v>20</v>
      </c>
      <c r="B57" s="30" t="s">
        <v>438</v>
      </c>
      <c r="C57" s="128">
        <v>0</v>
      </c>
      <c r="D57" s="128">
        <v>0</v>
      </c>
      <c r="E57" s="128">
        <v>0</v>
      </c>
      <c r="F57" s="107"/>
      <c r="G57" s="107"/>
      <c r="H57" s="123">
        <v>0</v>
      </c>
      <c r="I57" s="123">
        <v>0</v>
      </c>
      <c r="J57" s="123">
        <v>0</v>
      </c>
    </row>
    <row r="58" spans="1:10" ht="15">
      <c r="A58" s="13" t="s">
        <v>21</v>
      </c>
      <c r="B58" s="30" t="s">
        <v>439</v>
      </c>
      <c r="C58" s="128">
        <v>0</v>
      </c>
      <c r="D58" s="128">
        <v>0</v>
      </c>
      <c r="E58" s="128">
        <v>0</v>
      </c>
      <c r="F58" s="107"/>
      <c r="G58" s="107"/>
      <c r="H58" s="123">
        <v>0</v>
      </c>
      <c r="I58" s="123">
        <v>0</v>
      </c>
      <c r="J58" s="123">
        <v>0</v>
      </c>
    </row>
    <row r="59" spans="1:10" ht="15">
      <c r="A59" s="13" t="s">
        <v>22</v>
      </c>
      <c r="B59" s="30" t="s">
        <v>440</v>
      </c>
      <c r="C59" s="128">
        <v>0</v>
      </c>
      <c r="D59" s="128">
        <v>0</v>
      </c>
      <c r="E59" s="128">
        <v>0</v>
      </c>
      <c r="F59" s="107"/>
      <c r="G59" s="107"/>
      <c r="H59" s="123">
        <v>0</v>
      </c>
      <c r="I59" s="123">
        <v>0</v>
      </c>
      <c r="J59" s="123">
        <v>0</v>
      </c>
    </row>
    <row r="60" spans="1:10" ht="15">
      <c r="A60" s="13" t="s">
        <v>23</v>
      </c>
      <c r="B60" s="30" t="s">
        <v>441</v>
      </c>
      <c r="C60" s="128">
        <v>0</v>
      </c>
      <c r="D60" s="128">
        <v>0</v>
      </c>
      <c r="E60" s="128">
        <v>0</v>
      </c>
      <c r="F60" s="107"/>
      <c r="G60" s="107"/>
      <c r="H60" s="123">
        <v>0</v>
      </c>
      <c r="I60" s="123">
        <v>0</v>
      </c>
      <c r="J60" s="123">
        <v>0</v>
      </c>
    </row>
    <row r="61" spans="1:10" ht="15">
      <c r="A61" s="13" t="s">
        <v>442</v>
      </c>
      <c r="B61" s="30" t="s">
        <v>443</v>
      </c>
      <c r="C61" s="128">
        <v>0</v>
      </c>
      <c r="D61" s="128">
        <v>0</v>
      </c>
      <c r="E61" s="128">
        <v>0</v>
      </c>
      <c r="F61" s="107"/>
      <c r="G61" s="107"/>
      <c r="H61" s="123">
        <v>0</v>
      </c>
      <c r="I61" s="123">
        <v>0</v>
      </c>
      <c r="J61" s="123">
        <v>0</v>
      </c>
    </row>
    <row r="62" spans="1:10" ht="15">
      <c r="A62" s="13" t="s">
        <v>24</v>
      </c>
      <c r="B62" s="30" t="s">
        <v>444</v>
      </c>
      <c r="C62" s="128">
        <v>0</v>
      </c>
      <c r="D62" s="128">
        <v>0</v>
      </c>
      <c r="E62" s="128">
        <v>0</v>
      </c>
      <c r="F62" s="107"/>
      <c r="G62" s="107"/>
      <c r="H62" s="123">
        <v>0</v>
      </c>
      <c r="I62" s="123">
        <v>0</v>
      </c>
      <c r="J62" s="123">
        <v>0</v>
      </c>
    </row>
    <row r="63" spans="1:10" ht="15">
      <c r="A63" s="49" t="s">
        <v>1066</v>
      </c>
      <c r="B63" s="52" t="s">
        <v>445</v>
      </c>
      <c r="C63" s="128">
        <v>0</v>
      </c>
      <c r="D63" s="128">
        <v>0</v>
      </c>
      <c r="E63" s="128">
        <v>0</v>
      </c>
      <c r="F63" s="107"/>
      <c r="G63" s="107"/>
      <c r="H63" s="117">
        <v>0</v>
      </c>
      <c r="I63" s="123">
        <v>0</v>
      </c>
      <c r="J63" s="123">
        <v>0</v>
      </c>
    </row>
    <row r="64" spans="1:10" ht="15.75">
      <c r="A64" s="59" t="s">
        <v>145</v>
      </c>
      <c r="B64" s="95"/>
      <c r="C64" s="128">
        <f>C63+C54+C49</f>
        <v>0</v>
      </c>
      <c r="D64" s="128">
        <f>D63+D54+D49</f>
        <v>249.1</v>
      </c>
      <c r="E64" s="128">
        <v>41</v>
      </c>
      <c r="F64" s="107">
        <v>282</v>
      </c>
      <c r="G64" s="107">
        <v>282</v>
      </c>
      <c r="H64" s="123">
        <v>0</v>
      </c>
      <c r="I64" s="123">
        <v>145</v>
      </c>
      <c r="J64" s="123">
        <v>145</v>
      </c>
    </row>
    <row r="65" spans="1:10" ht="15.75">
      <c r="A65" s="35" t="s">
        <v>32</v>
      </c>
      <c r="B65" s="36" t="s">
        <v>446</v>
      </c>
      <c r="C65" s="128">
        <f>C64+C41</f>
        <v>46123.547</v>
      </c>
      <c r="D65" s="128">
        <f>D64+D41</f>
        <v>49341.677</v>
      </c>
      <c r="E65" s="128">
        <f>55392+6840</f>
        <v>62232</v>
      </c>
      <c r="F65" s="107">
        <v>63368</v>
      </c>
      <c r="G65" s="107">
        <v>61483</v>
      </c>
      <c r="H65" s="123">
        <v>71655</v>
      </c>
      <c r="I65" s="123">
        <v>81024</v>
      </c>
      <c r="J65" s="123">
        <v>60064</v>
      </c>
    </row>
    <row r="66" spans="1:10" ht="15">
      <c r="A66" s="15" t="s">
        <v>1071</v>
      </c>
      <c r="B66" s="7" t="s">
        <v>452</v>
      </c>
      <c r="C66" s="128">
        <v>0</v>
      </c>
      <c r="D66" s="128">
        <v>0</v>
      </c>
      <c r="E66" s="128">
        <v>0</v>
      </c>
      <c r="F66" s="107"/>
      <c r="G66" s="107"/>
      <c r="H66" s="111">
        <v>0</v>
      </c>
      <c r="I66" s="123">
        <v>0</v>
      </c>
      <c r="J66" s="123">
        <v>0</v>
      </c>
    </row>
    <row r="67" spans="1:10" ht="15">
      <c r="A67" s="14" t="s">
        <v>1072</v>
      </c>
      <c r="B67" s="7" t="s">
        <v>460</v>
      </c>
      <c r="C67" s="128">
        <v>0</v>
      </c>
      <c r="D67" s="128">
        <v>0</v>
      </c>
      <c r="E67" s="128">
        <v>0</v>
      </c>
      <c r="F67" s="107"/>
      <c r="G67" s="107"/>
      <c r="H67" s="115">
        <v>0</v>
      </c>
      <c r="I67" s="123">
        <v>0</v>
      </c>
      <c r="J67" s="123">
        <v>0</v>
      </c>
    </row>
    <row r="68" spans="1:10" ht="15">
      <c r="A68" s="37" t="s">
        <v>461</v>
      </c>
      <c r="B68" s="5" t="s">
        <v>462</v>
      </c>
      <c r="C68" s="128">
        <v>0</v>
      </c>
      <c r="D68" s="128">
        <v>0</v>
      </c>
      <c r="E68" s="128">
        <v>0</v>
      </c>
      <c r="F68" s="107"/>
      <c r="G68" s="107"/>
      <c r="H68" s="113">
        <v>0</v>
      </c>
      <c r="I68" s="123">
        <v>0</v>
      </c>
      <c r="J68" s="123">
        <v>0</v>
      </c>
    </row>
    <row r="69" spans="1:10" ht="15">
      <c r="A69" s="37" t="s">
        <v>463</v>
      </c>
      <c r="B69" s="5" t="s">
        <v>464</v>
      </c>
      <c r="C69" s="128">
        <v>0</v>
      </c>
      <c r="D69" s="128">
        <v>0</v>
      </c>
      <c r="E69" s="128">
        <v>0</v>
      </c>
      <c r="F69" s="107"/>
      <c r="G69" s="107"/>
      <c r="H69" s="113">
        <v>0</v>
      </c>
      <c r="I69" s="123">
        <v>0</v>
      </c>
      <c r="J69" s="123">
        <v>0</v>
      </c>
    </row>
    <row r="70" spans="1:10" ht="15">
      <c r="A70" s="14" t="s">
        <v>465</v>
      </c>
      <c r="B70" s="7" t="s">
        <v>466</v>
      </c>
      <c r="C70" s="128">
        <v>0</v>
      </c>
      <c r="D70" s="128">
        <v>0</v>
      </c>
      <c r="E70" s="128">
        <v>0</v>
      </c>
      <c r="F70" s="107"/>
      <c r="G70" s="107"/>
      <c r="H70" s="113">
        <v>0</v>
      </c>
      <c r="I70" s="123">
        <v>0</v>
      </c>
      <c r="J70" s="123">
        <v>0</v>
      </c>
    </row>
    <row r="71" spans="1:10" ht="15">
      <c r="A71" s="37" t="s">
        <v>467</v>
      </c>
      <c r="B71" s="5" t="s">
        <v>468</v>
      </c>
      <c r="C71" s="128">
        <v>0</v>
      </c>
      <c r="D71" s="128">
        <v>0</v>
      </c>
      <c r="E71" s="128">
        <v>0</v>
      </c>
      <c r="F71" s="107"/>
      <c r="G71" s="107"/>
      <c r="H71" s="113">
        <v>0</v>
      </c>
      <c r="I71" s="123">
        <v>0</v>
      </c>
      <c r="J71" s="123">
        <v>0</v>
      </c>
    </row>
    <row r="72" spans="1:10" ht="15">
      <c r="A72" s="37" t="s">
        <v>469</v>
      </c>
      <c r="B72" s="5" t="s">
        <v>470</v>
      </c>
      <c r="C72" s="128">
        <v>0</v>
      </c>
      <c r="D72" s="128">
        <v>0</v>
      </c>
      <c r="E72" s="128">
        <v>0</v>
      </c>
      <c r="F72" s="107"/>
      <c r="G72" s="107"/>
      <c r="H72" s="113">
        <v>0</v>
      </c>
      <c r="I72" s="123">
        <v>0</v>
      </c>
      <c r="J72" s="123">
        <v>0</v>
      </c>
    </row>
    <row r="73" spans="1:10" ht="15">
      <c r="A73" s="37" t="s">
        <v>471</v>
      </c>
      <c r="B73" s="5" t="s">
        <v>472</v>
      </c>
      <c r="C73" s="128">
        <v>0</v>
      </c>
      <c r="D73" s="128">
        <v>0</v>
      </c>
      <c r="E73" s="128">
        <v>0</v>
      </c>
      <c r="F73" s="107"/>
      <c r="G73" s="107"/>
      <c r="H73" s="113">
        <v>0</v>
      </c>
      <c r="I73" s="123">
        <v>0</v>
      </c>
      <c r="J73" s="123">
        <v>0</v>
      </c>
    </row>
    <row r="74" spans="1:10" ht="15">
      <c r="A74" s="38" t="s">
        <v>1073</v>
      </c>
      <c r="B74" s="39" t="s">
        <v>473</v>
      </c>
      <c r="C74" s="128">
        <v>0</v>
      </c>
      <c r="D74" s="128">
        <v>0</v>
      </c>
      <c r="E74" s="128">
        <v>0</v>
      </c>
      <c r="F74" s="107"/>
      <c r="G74" s="107"/>
      <c r="H74" s="115">
        <v>0</v>
      </c>
      <c r="I74" s="123">
        <v>0</v>
      </c>
      <c r="J74" s="123">
        <v>0</v>
      </c>
    </row>
    <row r="75" spans="1:10" ht="15">
      <c r="A75" s="37" t="s">
        <v>474</v>
      </c>
      <c r="B75" s="5" t="s">
        <v>475</v>
      </c>
      <c r="C75" s="128">
        <v>0</v>
      </c>
      <c r="D75" s="128">
        <v>0</v>
      </c>
      <c r="E75" s="128">
        <v>0</v>
      </c>
      <c r="F75" s="107"/>
      <c r="G75" s="107"/>
      <c r="H75" s="113">
        <v>0</v>
      </c>
      <c r="I75" s="123">
        <v>0</v>
      </c>
      <c r="J75" s="123">
        <v>0</v>
      </c>
    </row>
    <row r="76" spans="1:10" ht="15">
      <c r="A76" s="13" t="s">
        <v>476</v>
      </c>
      <c r="B76" s="5" t="s">
        <v>477</v>
      </c>
      <c r="C76" s="128">
        <v>0</v>
      </c>
      <c r="D76" s="128">
        <v>0</v>
      </c>
      <c r="E76" s="128">
        <v>0</v>
      </c>
      <c r="F76" s="107"/>
      <c r="G76" s="107"/>
      <c r="H76" s="109">
        <v>0</v>
      </c>
      <c r="I76" s="123">
        <v>0</v>
      </c>
      <c r="J76" s="123">
        <v>0</v>
      </c>
    </row>
    <row r="77" spans="1:10" ht="15">
      <c r="A77" s="37" t="s">
        <v>29</v>
      </c>
      <c r="B77" s="5" t="s">
        <v>478</v>
      </c>
      <c r="C77" s="128">
        <v>0</v>
      </c>
      <c r="D77" s="128">
        <v>0</v>
      </c>
      <c r="E77" s="128">
        <v>0</v>
      </c>
      <c r="F77" s="107"/>
      <c r="G77" s="107"/>
      <c r="H77" s="113">
        <v>0</v>
      </c>
      <c r="I77" s="123">
        <v>0</v>
      </c>
      <c r="J77" s="123">
        <v>0</v>
      </c>
    </row>
    <row r="78" spans="1:10" ht="15">
      <c r="A78" s="37" t="s">
        <v>1075</v>
      </c>
      <c r="B78" s="5" t="s">
        <v>479</v>
      </c>
      <c r="C78" s="128">
        <v>0</v>
      </c>
      <c r="D78" s="128">
        <v>0</v>
      </c>
      <c r="E78" s="128">
        <v>0</v>
      </c>
      <c r="F78" s="107"/>
      <c r="G78" s="107"/>
      <c r="H78" s="113">
        <v>0</v>
      </c>
      <c r="I78" s="123">
        <v>0</v>
      </c>
      <c r="J78" s="123">
        <v>0</v>
      </c>
    </row>
    <row r="79" spans="1:10" ht="15">
      <c r="A79" s="38" t="s">
        <v>1076</v>
      </c>
      <c r="B79" s="39" t="s">
        <v>483</v>
      </c>
      <c r="C79" s="128">
        <v>0</v>
      </c>
      <c r="D79" s="128">
        <v>0</v>
      </c>
      <c r="E79" s="128">
        <v>0</v>
      </c>
      <c r="F79" s="107"/>
      <c r="G79" s="107"/>
      <c r="H79" s="115">
        <v>0</v>
      </c>
      <c r="I79" s="123">
        <v>0</v>
      </c>
      <c r="J79" s="123">
        <v>0</v>
      </c>
    </row>
    <row r="80" spans="1:10" ht="15">
      <c r="A80" s="13" t="s">
        <v>484</v>
      </c>
      <c r="B80" s="5" t="s">
        <v>485</v>
      </c>
      <c r="C80" s="128">
        <v>0</v>
      </c>
      <c r="D80" s="128">
        <v>0</v>
      </c>
      <c r="E80" s="128">
        <v>0</v>
      </c>
      <c r="F80" s="107"/>
      <c r="G80" s="107"/>
      <c r="H80" s="109">
        <v>0</v>
      </c>
      <c r="I80" s="123">
        <v>0</v>
      </c>
      <c r="J80" s="123">
        <v>0</v>
      </c>
    </row>
    <row r="81" spans="1:10" ht="15.75">
      <c r="A81" s="40" t="s">
        <v>33</v>
      </c>
      <c r="B81" s="41" t="s">
        <v>486</v>
      </c>
      <c r="C81" s="128">
        <v>0</v>
      </c>
      <c r="D81" s="128">
        <v>0</v>
      </c>
      <c r="E81" s="128">
        <v>0</v>
      </c>
      <c r="F81" s="107"/>
      <c r="G81" s="107"/>
      <c r="H81" s="115">
        <v>0</v>
      </c>
      <c r="I81" s="123">
        <v>0</v>
      </c>
      <c r="J81" s="123">
        <v>0</v>
      </c>
    </row>
    <row r="82" spans="1:10" ht="15.75">
      <c r="A82" s="125" t="s">
        <v>69</v>
      </c>
      <c r="B82" s="126"/>
      <c r="C82" s="128">
        <v>0</v>
      </c>
      <c r="D82" s="128">
        <v>0</v>
      </c>
      <c r="E82" s="128">
        <f>55392+6840</f>
        <v>62232</v>
      </c>
      <c r="F82" s="107">
        <v>63368</v>
      </c>
      <c r="G82" s="107">
        <v>61483</v>
      </c>
      <c r="H82" s="123">
        <v>71655</v>
      </c>
      <c r="I82" s="123">
        <v>81024</v>
      </c>
      <c r="J82" s="123">
        <v>60064</v>
      </c>
    </row>
    <row r="83" spans="1:10" ht="45">
      <c r="A83" s="2" t="s">
        <v>309</v>
      </c>
      <c r="B83" s="3" t="s">
        <v>258</v>
      </c>
      <c r="C83" s="121" t="s">
        <v>273</v>
      </c>
      <c r="D83" s="121" t="s">
        <v>274</v>
      </c>
      <c r="E83" s="128" t="s">
        <v>239</v>
      </c>
      <c r="F83" s="104" t="s">
        <v>1016</v>
      </c>
      <c r="G83" s="104" t="s">
        <v>1017</v>
      </c>
      <c r="H83" s="122" t="s">
        <v>1026</v>
      </c>
      <c r="I83" s="122" t="s">
        <v>1027</v>
      </c>
      <c r="J83" s="122" t="s">
        <v>1028</v>
      </c>
    </row>
    <row r="84" spans="1:10" ht="15">
      <c r="A84" s="5" t="s">
        <v>72</v>
      </c>
      <c r="B84" s="6" t="s">
        <v>499</v>
      </c>
      <c r="C84" s="128">
        <v>0</v>
      </c>
      <c r="D84" s="128">
        <v>0</v>
      </c>
      <c r="E84" s="128">
        <v>0</v>
      </c>
      <c r="F84" s="107"/>
      <c r="G84" s="107"/>
      <c r="H84" s="123"/>
      <c r="I84" s="123"/>
      <c r="J84" s="123"/>
    </row>
    <row r="85" spans="1:10" ht="15">
      <c r="A85" s="5" t="s">
        <v>500</v>
      </c>
      <c r="B85" s="6" t="s">
        <v>501</v>
      </c>
      <c r="C85" s="128">
        <v>0</v>
      </c>
      <c r="D85" s="128">
        <v>0</v>
      </c>
      <c r="E85" s="128">
        <v>0</v>
      </c>
      <c r="F85" s="107"/>
      <c r="G85" s="107"/>
      <c r="H85" s="123"/>
      <c r="I85" s="123"/>
      <c r="J85" s="123"/>
    </row>
    <row r="86" spans="1:10" ht="15">
      <c r="A86" s="5" t="s">
        <v>502</v>
      </c>
      <c r="B86" s="6" t="s">
        <v>503</v>
      </c>
      <c r="C86" s="128">
        <v>0</v>
      </c>
      <c r="D86" s="128">
        <v>0</v>
      </c>
      <c r="E86" s="128">
        <v>0</v>
      </c>
      <c r="F86" s="107"/>
      <c r="G86" s="107"/>
      <c r="H86" s="123"/>
      <c r="I86" s="123"/>
      <c r="J86" s="123"/>
    </row>
    <row r="87" spans="1:10" ht="15">
      <c r="A87" s="5" t="s">
        <v>34</v>
      </c>
      <c r="B87" s="6" t="s">
        <v>504</v>
      </c>
      <c r="C87" s="128">
        <v>0</v>
      </c>
      <c r="D87" s="128">
        <v>0</v>
      </c>
      <c r="E87" s="128">
        <v>0</v>
      </c>
      <c r="F87" s="107"/>
      <c r="G87" s="107"/>
      <c r="H87" s="123"/>
      <c r="I87" s="123"/>
      <c r="J87" s="123"/>
    </row>
    <row r="88" spans="1:10" ht="15">
      <c r="A88" s="5" t="s">
        <v>35</v>
      </c>
      <c r="B88" s="6" t="s">
        <v>505</v>
      </c>
      <c r="C88" s="128">
        <v>0</v>
      </c>
      <c r="D88" s="128">
        <v>0</v>
      </c>
      <c r="E88" s="128">
        <v>0</v>
      </c>
      <c r="F88" s="107"/>
      <c r="G88" s="107"/>
      <c r="H88" s="123"/>
      <c r="I88" s="123"/>
      <c r="J88" s="123"/>
    </row>
    <row r="89" spans="1:10" ht="15">
      <c r="A89" s="5" t="s">
        <v>36</v>
      </c>
      <c r="B89" s="6" t="s">
        <v>506</v>
      </c>
      <c r="C89" s="128">
        <v>0</v>
      </c>
      <c r="D89" s="128">
        <v>0</v>
      </c>
      <c r="E89" s="128">
        <v>0</v>
      </c>
      <c r="F89" s="107"/>
      <c r="G89" s="107"/>
      <c r="H89" s="123"/>
      <c r="I89" s="123"/>
      <c r="J89" s="123"/>
    </row>
    <row r="90" spans="1:10" ht="15">
      <c r="A90" s="39" t="s">
        <v>73</v>
      </c>
      <c r="B90" s="50" t="s">
        <v>507</v>
      </c>
      <c r="C90" s="128">
        <v>0</v>
      </c>
      <c r="D90" s="128">
        <v>0</v>
      </c>
      <c r="E90" s="128">
        <v>0</v>
      </c>
      <c r="F90" s="107"/>
      <c r="G90" s="107"/>
      <c r="H90" s="123"/>
      <c r="I90" s="123"/>
      <c r="J90" s="123"/>
    </row>
    <row r="91" spans="1:10" ht="15">
      <c r="A91" s="5" t="s">
        <v>75</v>
      </c>
      <c r="B91" s="6" t="s">
        <v>518</v>
      </c>
      <c r="C91" s="128">
        <v>0</v>
      </c>
      <c r="D91" s="128">
        <v>0</v>
      </c>
      <c r="E91" s="128">
        <v>0</v>
      </c>
      <c r="F91" s="107"/>
      <c r="G91" s="107"/>
      <c r="H91" s="123"/>
      <c r="I91" s="123"/>
      <c r="J91" s="123"/>
    </row>
    <row r="92" spans="1:10" ht="15">
      <c r="A92" s="5" t="s">
        <v>42</v>
      </c>
      <c r="B92" s="6" t="s">
        <v>519</v>
      </c>
      <c r="C92" s="128">
        <v>0</v>
      </c>
      <c r="D92" s="128">
        <v>0</v>
      </c>
      <c r="E92" s="128">
        <v>0</v>
      </c>
      <c r="F92" s="107"/>
      <c r="G92" s="107"/>
      <c r="H92" s="123"/>
      <c r="I92" s="123"/>
      <c r="J92" s="123"/>
    </row>
    <row r="93" spans="1:10" ht="15">
      <c r="A93" s="5" t="s">
        <v>43</v>
      </c>
      <c r="B93" s="6" t="s">
        <v>520</v>
      </c>
      <c r="C93" s="128">
        <v>0</v>
      </c>
      <c r="D93" s="128">
        <v>0</v>
      </c>
      <c r="E93" s="128">
        <v>0</v>
      </c>
      <c r="F93" s="107"/>
      <c r="G93" s="107"/>
      <c r="H93" s="123"/>
      <c r="I93" s="123"/>
      <c r="J93" s="123"/>
    </row>
    <row r="94" spans="1:10" ht="15">
      <c r="A94" s="5" t="s">
        <v>44</v>
      </c>
      <c r="B94" s="6" t="s">
        <v>521</v>
      </c>
      <c r="C94" s="128">
        <v>0</v>
      </c>
      <c r="D94" s="128">
        <v>0</v>
      </c>
      <c r="E94" s="128">
        <v>0</v>
      </c>
      <c r="F94" s="107"/>
      <c r="G94" s="107"/>
      <c r="H94" s="123"/>
      <c r="I94" s="123"/>
      <c r="J94" s="123"/>
    </row>
    <row r="95" spans="1:10" ht="15">
      <c r="A95" s="5" t="s">
        <v>76</v>
      </c>
      <c r="B95" s="6" t="s">
        <v>535</v>
      </c>
      <c r="C95" s="128">
        <v>0</v>
      </c>
      <c r="D95" s="128">
        <v>0</v>
      </c>
      <c r="E95" s="128">
        <v>0</v>
      </c>
      <c r="F95" s="107"/>
      <c r="G95" s="107"/>
      <c r="H95" s="123"/>
      <c r="I95" s="123"/>
      <c r="J95" s="123"/>
    </row>
    <row r="96" spans="1:10" ht="15">
      <c r="A96" s="5" t="s">
        <v>49</v>
      </c>
      <c r="B96" s="6" t="s">
        <v>536</v>
      </c>
      <c r="C96" s="128">
        <v>0</v>
      </c>
      <c r="D96" s="128">
        <v>0</v>
      </c>
      <c r="E96" s="128">
        <v>0</v>
      </c>
      <c r="F96" s="107"/>
      <c r="G96" s="107"/>
      <c r="H96" s="123"/>
      <c r="I96" s="123"/>
      <c r="J96" s="123"/>
    </row>
    <row r="97" spans="1:10" ht="15">
      <c r="A97" s="39" t="s">
        <v>77</v>
      </c>
      <c r="B97" s="50" t="s">
        <v>537</v>
      </c>
      <c r="C97" s="128">
        <v>0</v>
      </c>
      <c r="D97" s="128">
        <v>0</v>
      </c>
      <c r="E97" s="128">
        <v>0</v>
      </c>
      <c r="F97" s="107"/>
      <c r="G97" s="107"/>
      <c r="H97" s="123"/>
      <c r="I97" s="123"/>
      <c r="J97" s="123"/>
    </row>
    <row r="98" spans="1:10" ht="15">
      <c r="A98" s="13" t="s">
        <v>538</v>
      </c>
      <c r="B98" s="6" t="s">
        <v>539</v>
      </c>
      <c r="C98" s="128">
        <v>0</v>
      </c>
      <c r="D98" s="128">
        <v>0</v>
      </c>
      <c r="E98" s="128">
        <v>0</v>
      </c>
      <c r="F98" s="107"/>
      <c r="G98" s="107"/>
      <c r="H98" s="123"/>
      <c r="I98" s="123"/>
      <c r="J98" s="123"/>
    </row>
    <row r="99" spans="1:10" ht="15">
      <c r="A99" s="13" t="s">
        <v>50</v>
      </c>
      <c r="B99" s="6" t="s">
        <v>540</v>
      </c>
      <c r="C99" s="128">
        <v>0</v>
      </c>
      <c r="D99" s="128">
        <v>0</v>
      </c>
      <c r="E99" s="128">
        <v>0</v>
      </c>
      <c r="F99" s="107"/>
      <c r="G99" s="107"/>
      <c r="H99" s="123"/>
      <c r="I99" s="123"/>
      <c r="J99" s="123"/>
    </row>
    <row r="100" spans="1:10" ht="15">
      <c r="A100" s="13" t="s">
        <v>51</v>
      </c>
      <c r="B100" s="6" t="s">
        <v>541</v>
      </c>
      <c r="C100" s="128">
        <v>605.322</v>
      </c>
      <c r="D100" s="128">
        <v>0.238</v>
      </c>
      <c r="E100" s="128">
        <v>0</v>
      </c>
      <c r="F100" s="107"/>
      <c r="G100" s="107"/>
      <c r="H100" s="123"/>
      <c r="I100" s="123"/>
      <c r="J100" s="123"/>
    </row>
    <row r="101" spans="1:10" ht="15">
      <c r="A101" s="13" t="s">
        <v>52</v>
      </c>
      <c r="B101" s="6" t="s">
        <v>542</v>
      </c>
      <c r="C101" s="128">
        <v>0</v>
      </c>
      <c r="D101" s="128">
        <v>0</v>
      </c>
      <c r="E101" s="128">
        <v>0</v>
      </c>
      <c r="F101" s="107"/>
      <c r="G101" s="107"/>
      <c r="H101" s="123"/>
      <c r="I101" s="123"/>
      <c r="J101" s="123"/>
    </row>
    <row r="102" spans="1:10" ht="15">
      <c r="A102" s="13" t="s">
        <v>543</v>
      </c>
      <c r="B102" s="6" t="s">
        <v>544</v>
      </c>
      <c r="C102" s="128">
        <v>0</v>
      </c>
      <c r="D102" s="128">
        <v>0</v>
      </c>
      <c r="E102" s="128">
        <v>0</v>
      </c>
      <c r="F102" s="107"/>
      <c r="G102" s="107"/>
      <c r="H102" s="123"/>
      <c r="I102" s="123"/>
      <c r="J102" s="123"/>
    </row>
    <row r="103" spans="1:10" ht="15">
      <c r="A103" s="13" t="s">
        <v>545</v>
      </c>
      <c r="B103" s="6" t="s">
        <v>546</v>
      </c>
      <c r="C103" s="128">
        <v>0</v>
      </c>
      <c r="D103" s="128">
        <v>0</v>
      </c>
      <c r="E103" s="128">
        <v>0</v>
      </c>
      <c r="F103" s="107"/>
      <c r="G103" s="107"/>
      <c r="H103" s="123"/>
      <c r="I103" s="123"/>
      <c r="J103" s="123"/>
    </row>
    <row r="104" spans="1:10" ht="15">
      <c r="A104" s="13" t="s">
        <v>547</v>
      </c>
      <c r="B104" s="6" t="s">
        <v>548</v>
      </c>
      <c r="C104" s="128">
        <v>0</v>
      </c>
      <c r="D104" s="128">
        <v>0</v>
      </c>
      <c r="E104" s="128">
        <v>0</v>
      </c>
      <c r="F104" s="107"/>
      <c r="G104" s="107"/>
      <c r="H104" s="123"/>
      <c r="I104" s="123"/>
      <c r="J104" s="123"/>
    </row>
    <row r="105" spans="1:10" ht="15">
      <c r="A105" s="13" t="s">
        <v>53</v>
      </c>
      <c r="B105" s="6" t="s">
        <v>549</v>
      </c>
      <c r="C105" s="128">
        <v>0</v>
      </c>
      <c r="D105" s="128">
        <v>0</v>
      </c>
      <c r="E105" s="128">
        <v>0</v>
      </c>
      <c r="F105" s="107"/>
      <c r="G105" s="107"/>
      <c r="H105" s="123"/>
      <c r="I105" s="123"/>
      <c r="J105" s="123"/>
    </row>
    <row r="106" spans="1:10" ht="15">
      <c r="A106" s="13" t="s">
        <v>54</v>
      </c>
      <c r="B106" s="6" t="s">
        <v>550</v>
      </c>
      <c r="C106" s="128">
        <v>0</v>
      </c>
      <c r="D106" s="128">
        <v>0</v>
      </c>
      <c r="E106" s="128">
        <v>0</v>
      </c>
      <c r="F106" s="107"/>
      <c r="G106" s="107"/>
      <c r="H106" s="123"/>
      <c r="I106" s="123"/>
      <c r="J106" s="123"/>
    </row>
    <row r="107" spans="1:10" ht="15">
      <c r="A107" s="13" t="s">
        <v>55</v>
      </c>
      <c r="B107" s="6" t="s">
        <v>551</v>
      </c>
      <c r="C107" s="128">
        <v>0</v>
      </c>
      <c r="D107" s="128">
        <v>0</v>
      </c>
      <c r="E107" s="128">
        <v>0</v>
      </c>
      <c r="F107" s="107"/>
      <c r="G107" s="107"/>
      <c r="H107" s="123"/>
      <c r="I107" s="123"/>
      <c r="J107" s="123"/>
    </row>
    <row r="108" spans="1:10" ht="15">
      <c r="A108" s="49" t="s">
        <v>78</v>
      </c>
      <c r="B108" s="50" t="s">
        <v>552</v>
      </c>
      <c r="C108" s="128">
        <f>SUM(C100:C107)</f>
        <v>605.322</v>
      </c>
      <c r="D108" s="128">
        <f>SUM(D100:D107)</f>
        <v>0.238</v>
      </c>
      <c r="E108" s="128">
        <v>0</v>
      </c>
      <c r="F108" s="107"/>
      <c r="G108" s="107"/>
      <c r="H108" s="123"/>
      <c r="I108" s="123"/>
      <c r="J108" s="123"/>
    </row>
    <row r="109" spans="1:10" ht="15">
      <c r="A109" s="13" t="s">
        <v>561</v>
      </c>
      <c r="B109" s="6" t="s">
        <v>562</v>
      </c>
      <c r="C109" s="128">
        <v>0</v>
      </c>
      <c r="D109" s="128">
        <v>0</v>
      </c>
      <c r="E109" s="128">
        <v>0</v>
      </c>
      <c r="F109" s="107"/>
      <c r="G109" s="107"/>
      <c r="H109" s="123"/>
      <c r="I109" s="123"/>
      <c r="J109" s="123"/>
    </row>
    <row r="110" spans="1:10" ht="15">
      <c r="A110" s="5" t="s">
        <v>59</v>
      </c>
      <c r="B110" s="6" t="s">
        <v>563</v>
      </c>
      <c r="C110" s="128">
        <v>0</v>
      </c>
      <c r="D110" s="128">
        <v>0</v>
      </c>
      <c r="E110" s="128">
        <v>0</v>
      </c>
      <c r="F110" s="107"/>
      <c r="G110" s="107"/>
      <c r="H110" s="123"/>
      <c r="I110" s="123"/>
      <c r="J110" s="123"/>
    </row>
    <row r="111" spans="1:10" ht="15">
      <c r="A111" s="13" t="s">
        <v>60</v>
      </c>
      <c r="B111" s="6" t="s">
        <v>564</v>
      </c>
      <c r="C111" s="128">
        <v>0</v>
      </c>
      <c r="D111" s="128">
        <v>0</v>
      </c>
      <c r="E111" s="128">
        <v>0</v>
      </c>
      <c r="F111" s="107"/>
      <c r="G111" s="107"/>
      <c r="H111" s="123"/>
      <c r="I111" s="123"/>
      <c r="J111" s="123"/>
    </row>
    <row r="112" spans="1:10" ht="15">
      <c r="A112" s="39" t="s">
        <v>80</v>
      </c>
      <c r="B112" s="50" t="s">
        <v>565</v>
      </c>
      <c r="C112" s="128">
        <v>0</v>
      </c>
      <c r="D112" s="128">
        <v>0</v>
      </c>
      <c r="E112" s="128">
        <v>0</v>
      </c>
      <c r="F112" s="107"/>
      <c r="G112" s="107"/>
      <c r="H112" s="123"/>
      <c r="I112" s="123"/>
      <c r="J112" s="123"/>
    </row>
    <row r="113" spans="1:10" ht="15.75">
      <c r="A113" s="59" t="s">
        <v>146</v>
      </c>
      <c r="B113" s="63"/>
      <c r="C113" s="128">
        <f>C112+C108+C97+C90</f>
        <v>605.322</v>
      </c>
      <c r="D113" s="128">
        <f>D112+D108+D97+D90</f>
        <v>0.238</v>
      </c>
      <c r="E113" s="128">
        <v>0</v>
      </c>
      <c r="F113" s="107"/>
      <c r="G113" s="107"/>
      <c r="H113" s="123"/>
      <c r="I113" s="123"/>
      <c r="J113" s="123"/>
    </row>
    <row r="114" spans="1:10" ht="15">
      <c r="A114" s="5" t="s">
        <v>508</v>
      </c>
      <c r="B114" s="6" t="s">
        <v>509</v>
      </c>
      <c r="C114" s="128">
        <v>0</v>
      </c>
      <c r="D114" s="128">
        <v>0</v>
      </c>
      <c r="E114" s="128">
        <v>0</v>
      </c>
      <c r="F114" s="107"/>
      <c r="G114" s="107"/>
      <c r="H114" s="123"/>
      <c r="I114" s="123"/>
      <c r="J114" s="123"/>
    </row>
    <row r="115" spans="1:10" ht="15">
      <c r="A115" s="5" t="s">
        <v>510</v>
      </c>
      <c r="B115" s="6" t="s">
        <v>511</v>
      </c>
      <c r="C115" s="128">
        <v>0</v>
      </c>
      <c r="D115" s="128">
        <v>0</v>
      </c>
      <c r="E115" s="128">
        <v>0</v>
      </c>
      <c r="F115" s="107"/>
      <c r="G115" s="107"/>
      <c r="H115" s="123"/>
      <c r="I115" s="123"/>
      <c r="J115" s="123"/>
    </row>
    <row r="116" spans="1:10" ht="15">
      <c r="A116" s="5" t="s">
        <v>37</v>
      </c>
      <c r="B116" s="6" t="s">
        <v>512</v>
      </c>
      <c r="C116" s="128">
        <v>0</v>
      </c>
      <c r="D116" s="128">
        <v>0</v>
      </c>
      <c r="E116" s="128">
        <v>0</v>
      </c>
      <c r="F116" s="107"/>
      <c r="G116" s="107"/>
      <c r="H116" s="123"/>
      <c r="I116" s="123"/>
      <c r="J116" s="123"/>
    </row>
    <row r="117" spans="1:10" ht="15">
      <c r="A117" s="5" t="s">
        <v>38</v>
      </c>
      <c r="B117" s="6" t="s">
        <v>513</v>
      </c>
      <c r="C117" s="128">
        <v>0</v>
      </c>
      <c r="D117" s="128">
        <v>0</v>
      </c>
      <c r="E117" s="128">
        <v>0</v>
      </c>
      <c r="F117" s="107"/>
      <c r="G117" s="107"/>
      <c r="H117" s="123"/>
      <c r="I117" s="123"/>
      <c r="J117" s="123"/>
    </row>
    <row r="118" spans="1:10" ht="15">
      <c r="A118" s="5" t="s">
        <v>39</v>
      </c>
      <c r="B118" s="6" t="s">
        <v>514</v>
      </c>
      <c r="C118" s="128">
        <v>0</v>
      </c>
      <c r="D118" s="128">
        <v>0</v>
      </c>
      <c r="E118" s="128">
        <v>0</v>
      </c>
      <c r="F118" s="107"/>
      <c r="G118" s="107"/>
      <c r="H118" s="123"/>
      <c r="I118" s="123"/>
      <c r="J118" s="123"/>
    </row>
    <row r="119" spans="1:10" ht="15">
      <c r="A119" s="39" t="s">
        <v>74</v>
      </c>
      <c r="B119" s="50" t="s">
        <v>515</v>
      </c>
      <c r="C119" s="128">
        <v>0</v>
      </c>
      <c r="D119" s="128">
        <v>0</v>
      </c>
      <c r="E119" s="128">
        <v>0</v>
      </c>
      <c r="F119" s="107"/>
      <c r="G119" s="107"/>
      <c r="H119" s="123"/>
      <c r="I119" s="123"/>
      <c r="J119" s="123"/>
    </row>
    <row r="120" spans="1:10" ht="15">
      <c r="A120" s="13" t="s">
        <v>56</v>
      </c>
      <c r="B120" s="6" t="s">
        <v>553</v>
      </c>
      <c r="C120" s="128">
        <v>0</v>
      </c>
      <c r="D120" s="128">
        <v>0</v>
      </c>
      <c r="E120" s="128">
        <v>0</v>
      </c>
      <c r="F120" s="107"/>
      <c r="G120" s="107"/>
      <c r="H120" s="123"/>
      <c r="I120" s="123"/>
      <c r="J120" s="123"/>
    </row>
    <row r="121" spans="1:10" ht="15">
      <c r="A121" s="13" t="s">
        <v>57</v>
      </c>
      <c r="B121" s="6" t="s">
        <v>554</v>
      </c>
      <c r="C121" s="128">
        <v>0</v>
      </c>
      <c r="D121" s="128">
        <v>0</v>
      </c>
      <c r="E121" s="128">
        <v>0</v>
      </c>
      <c r="F121" s="107"/>
      <c r="G121" s="107"/>
      <c r="H121" s="123"/>
      <c r="I121" s="123"/>
      <c r="J121" s="123"/>
    </row>
    <row r="122" spans="1:10" ht="15">
      <c r="A122" s="13" t="s">
        <v>555</v>
      </c>
      <c r="B122" s="6" t="s">
        <v>556</v>
      </c>
      <c r="C122" s="128">
        <v>0</v>
      </c>
      <c r="D122" s="128">
        <v>0</v>
      </c>
      <c r="E122" s="128">
        <v>0</v>
      </c>
      <c r="F122" s="107"/>
      <c r="G122" s="107"/>
      <c r="H122" s="123"/>
      <c r="I122" s="123"/>
      <c r="J122" s="123"/>
    </row>
    <row r="123" spans="1:10" ht="15">
      <c r="A123" s="13" t="s">
        <v>58</v>
      </c>
      <c r="B123" s="6" t="s">
        <v>557</v>
      </c>
      <c r="C123" s="128">
        <v>0</v>
      </c>
      <c r="D123" s="128">
        <v>0</v>
      </c>
      <c r="E123" s="128">
        <v>0</v>
      </c>
      <c r="F123" s="107"/>
      <c r="G123" s="107"/>
      <c r="H123" s="123"/>
      <c r="I123" s="123"/>
      <c r="J123" s="123"/>
    </row>
    <row r="124" spans="1:10" ht="15">
      <c r="A124" s="13" t="s">
        <v>558</v>
      </c>
      <c r="B124" s="6" t="s">
        <v>559</v>
      </c>
      <c r="C124" s="128">
        <v>0</v>
      </c>
      <c r="D124" s="128">
        <v>0</v>
      </c>
      <c r="E124" s="128">
        <v>0</v>
      </c>
      <c r="F124" s="107"/>
      <c r="G124" s="107"/>
      <c r="H124" s="123"/>
      <c r="I124" s="123"/>
      <c r="J124" s="123"/>
    </row>
    <row r="125" spans="1:10" ht="15">
      <c r="A125" s="39" t="s">
        <v>79</v>
      </c>
      <c r="B125" s="50" t="s">
        <v>560</v>
      </c>
      <c r="C125" s="128">
        <v>0</v>
      </c>
      <c r="D125" s="128">
        <v>0</v>
      </c>
      <c r="E125" s="128">
        <v>0</v>
      </c>
      <c r="F125" s="107"/>
      <c r="G125" s="107"/>
      <c r="H125" s="123"/>
      <c r="I125" s="123"/>
      <c r="J125" s="123"/>
    </row>
    <row r="126" spans="1:10" ht="15">
      <c r="A126" s="13" t="s">
        <v>566</v>
      </c>
      <c r="B126" s="6" t="s">
        <v>567</v>
      </c>
      <c r="C126" s="128">
        <v>0</v>
      </c>
      <c r="D126" s="128">
        <v>0</v>
      </c>
      <c r="E126" s="128">
        <v>0</v>
      </c>
      <c r="F126" s="107"/>
      <c r="G126" s="107"/>
      <c r="H126" s="123"/>
      <c r="I126" s="123"/>
      <c r="J126" s="123"/>
    </row>
    <row r="127" spans="1:10" ht="15">
      <c r="A127" s="5" t="s">
        <v>61</v>
      </c>
      <c r="B127" s="6" t="s">
        <v>568</v>
      </c>
      <c r="C127" s="128">
        <v>0</v>
      </c>
      <c r="D127" s="128">
        <v>0</v>
      </c>
      <c r="E127" s="128">
        <v>0</v>
      </c>
      <c r="F127" s="107"/>
      <c r="G127" s="107">
        <v>13</v>
      </c>
      <c r="H127" s="123"/>
      <c r="I127" s="123"/>
      <c r="J127" s="123"/>
    </row>
    <row r="128" spans="1:10" ht="15">
      <c r="A128" s="13" t="s">
        <v>62</v>
      </c>
      <c r="B128" s="6" t="s">
        <v>569</v>
      </c>
      <c r="C128" s="128">
        <v>0</v>
      </c>
      <c r="D128" s="128">
        <v>0</v>
      </c>
      <c r="E128" s="128">
        <v>0</v>
      </c>
      <c r="F128" s="107"/>
      <c r="G128" s="107">
        <v>100</v>
      </c>
      <c r="H128" s="123">
        <v>113</v>
      </c>
      <c r="I128" s="123"/>
      <c r="J128" s="123"/>
    </row>
    <row r="129" spans="1:10" ht="15">
      <c r="A129" s="13" t="s">
        <v>62</v>
      </c>
      <c r="B129" s="6" t="s">
        <v>570</v>
      </c>
      <c r="C129" s="128"/>
      <c r="D129" s="128"/>
      <c r="E129" s="128"/>
      <c r="F129" s="107"/>
      <c r="G129" s="107"/>
      <c r="H129" s="123">
        <v>0</v>
      </c>
      <c r="I129" s="123">
        <v>150</v>
      </c>
      <c r="J129" s="123">
        <v>1500</v>
      </c>
    </row>
    <row r="130" spans="1:10" ht="15">
      <c r="A130" s="39" t="s">
        <v>82</v>
      </c>
      <c r="B130" s="50" t="s">
        <v>577</v>
      </c>
      <c r="C130" s="128">
        <v>0</v>
      </c>
      <c r="D130" s="128">
        <v>0</v>
      </c>
      <c r="E130" s="128">
        <v>0</v>
      </c>
      <c r="F130" s="107"/>
      <c r="G130" s="107">
        <v>113</v>
      </c>
      <c r="H130" s="123">
        <v>113</v>
      </c>
      <c r="I130" s="123">
        <v>150</v>
      </c>
      <c r="J130" s="123">
        <v>150</v>
      </c>
    </row>
    <row r="131" spans="1:10" ht="15.75">
      <c r="A131" s="59" t="s">
        <v>145</v>
      </c>
      <c r="B131" s="63"/>
      <c r="C131" s="128">
        <v>0</v>
      </c>
      <c r="D131" s="128">
        <v>0</v>
      </c>
      <c r="E131" s="128">
        <v>0</v>
      </c>
      <c r="F131" s="107"/>
      <c r="G131" s="107"/>
      <c r="H131" s="123">
        <v>113</v>
      </c>
      <c r="I131" s="123">
        <v>150</v>
      </c>
      <c r="J131" s="123">
        <v>150</v>
      </c>
    </row>
    <row r="132" spans="1:10" ht="15.75">
      <c r="A132" s="47" t="s">
        <v>81</v>
      </c>
      <c r="B132" s="35" t="s">
        <v>578</v>
      </c>
      <c r="C132" s="128">
        <f>C131+C113</f>
        <v>605.322</v>
      </c>
      <c r="D132" s="128">
        <f>D131+D113</f>
        <v>0.238</v>
      </c>
      <c r="E132" s="128">
        <v>0</v>
      </c>
      <c r="F132" s="107"/>
      <c r="G132" s="107"/>
      <c r="H132" s="123">
        <f>H131</f>
        <v>113</v>
      </c>
      <c r="I132" s="123">
        <f>I131</f>
        <v>150</v>
      </c>
      <c r="J132" s="123">
        <f>J131</f>
        <v>150</v>
      </c>
    </row>
    <row r="133" spans="1:10" ht="15.75">
      <c r="A133" s="124" t="s">
        <v>194</v>
      </c>
      <c r="B133" s="61"/>
      <c r="C133" s="128">
        <f>C113-C41</f>
        <v>-45518.225</v>
      </c>
      <c r="D133" s="128">
        <f>D113-D41</f>
        <v>-49092.33900000001</v>
      </c>
      <c r="E133" s="128">
        <f>-55351-6840</f>
        <v>-62191</v>
      </c>
      <c r="F133" s="107">
        <f>F112-F41</f>
        <v>-63086</v>
      </c>
      <c r="G133" s="107">
        <f>G112-G41</f>
        <v>-61202</v>
      </c>
      <c r="H133" s="123"/>
      <c r="I133" s="123"/>
      <c r="J133" s="123"/>
    </row>
    <row r="134" spans="1:10" ht="15.75">
      <c r="A134" s="124" t="s">
        <v>195</v>
      </c>
      <c r="B134" s="61"/>
      <c r="C134" s="128">
        <f>C131-C64</f>
        <v>0</v>
      </c>
      <c r="D134" s="128">
        <f>D131-D64</f>
        <v>-249.1</v>
      </c>
      <c r="E134" s="128">
        <v>-41</v>
      </c>
      <c r="F134" s="107">
        <f>F131-F64</f>
        <v>-282</v>
      </c>
      <c r="G134" s="107">
        <f>G131-G64</f>
        <v>-282</v>
      </c>
      <c r="H134" s="123"/>
      <c r="I134" s="123"/>
      <c r="J134" s="123"/>
    </row>
    <row r="135" spans="1:10" ht="15">
      <c r="A135" s="15" t="s">
        <v>83</v>
      </c>
      <c r="B135" s="7" t="s">
        <v>583</v>
      </c>
      <c r="C135" s="128">
        <v>0</v>
      </c>
      <c r="D135" s="128">
        <v>0</v>
      </c>
      <c r="E135" s="128">
        <v>0</v>
      </c>
      <c r="F135" s="107"/>
      <c r="G135" s="107"/>
      <c r="H135" s="123"/>
      <c r="I135" s="123"/>
      <c r="J135" s="123"/>
    </row>
    <row r="136" spans="1:10" ht="15">
      <c r="A136" s="14" t="s">
        <v>84</v>
      </c>
      <c r="B136" s="7" t="s">
        <v>590</v>
      </c>
      <c r="C136" s="128">
        <v>0</v>
      </c>
      <c r="D136" s="128">
        <v>0</v>
      </c>
      <c r="E136" s="128">
        <v>0</v>
      </c>
      <c r="F136" s="107"/>
      <c r="G136" s="107"/>
      <c r="H136" s="123"/>
      <c r="I136" s="123"/>
      <c r="J136" s="123"/>
    </row>
    <row r="137" spans="1:10" ht="15">
      <c r="A137" s="5" t="s">
        <v>192</v>
      </c>
      <c r="B137" s="5" t="s">
        <v>591</v>
      </c>
      <c r="C137" s="128">
        <v>0</v>
      </c>
      <c r="D137" s="128">
        <v>0</v>
      </c>
      <c r="E137" s="128">
        <v>0</v>
      </c>
      <c r="F137" s="107"/>
      <c r="G137" s="107"/>
      <c r="H137" s="123"/>
      <c r="I137" s="123">
        <v>8855</v>
      </c>
      <c r="J137" s="123">
        <v>8855</v>
      </c>
    </row>
    <row r="138" spans="1:10" ht="15">
      <c r="A138" s="5" t="s">
        <v>193</v>
      </c>
      <c r="B138" s="5" t="s">
        <v>591</v>
      </c>
      <c r="C138" s="128">
        <v>0</v>
      </c>
      <c r="D138" s="128">
        <v>0</v>
      </c>
      <c r="E138" s="128">
        <v>0</v>
      </c>
      <c r="F138" s="107"/>
      <c r="G138" s="107"/>
      <c r="H138" s="123"/>
      <c r="I138" s="123"/>
      <c r="J138" s="123"/>
    </row>
    <row r="139" spans="1:10" ht="15">
      <c r="A139" s="5" t="s">
        <v>190</v>
      </c>
      <c r="B139" s="5" t="s">
        <v>592</v>
      </c>
      <c r="C139" s="128">
        <v>0</v>
      </c>
      <c r="D139" s="128">
        <v>0</v>
      </c>
      <c r="E139" s="128">
        <v>0</v>
      </c>
      <c r="F139" s="107"/>
      <c r="G139" s="107"/>
      <c r="H139" s="123"/>
      <c r="I139" s="123"/>
      <c r="J139" s="123"/>
    </row>
    <row r="140" spans="1:10" ht="15">
      <c r="A140" s="5" t="s">
        <v>191</v>
      </c>
      <c r="B140" s="5" t="s">
        <v>592</v>
      </c>
      <c r="C140" s="128">
        <v>0</v>
      </c>
      <c r="D140" s="128">
        <v>0</v>
      </c>
      <c r="E140" s="128">
        <v>0</v>
      </c>
      <c r="F140" s="107"/>
      <c r="G140" s="107"/>
      <c r="H140" s="123"/>
      <c r="I140" s="123"/>
      <c r="J140" s="123"/>
    </row>
    <row r="141" spans="1:10" ht="15">
      <c r="A141" s="7" t="s">
        <v>85</v>
      </c>
      <c r="B141" s="7" t="s">
        <v>593</v>
      </c>
      <c r="C141" s="128">
        <v>0</v>
      </c>
      <c r="D141" s="128">
        <v>0</v>
      </c>
      <c r="E141" s="128">
        <v>0</v>
      </c>
      <c r="F141" s="107"/>
      <c r="G141" s="107"/>
      <c r="H141" s="123"/>
      <c r="I141" s="123">
        <v>8855</v>
      </c>
      <c r="J141" s="123">
        <v>8855</v>
      </c>
    </row>
    <row r="142" spans="1:10" ht="15">
      <c r="A142" s="37" t="s">
        <v>594</v>
      </c>
      <c r="B142" s="5" t="s">
        <v>595</v>
      </c>
      <c r="C142" s="128">
        <v>0</v>
      </c>
      <c r="D142" s="128">
        <v>0</v>
      </c>
      <c r="E142" s="128">
        <v>0</v>
      </c>
      <c r="F142" s="107"/>
      <c r="G142" s="107"/>
      <c r="H142" s="123"/>
      <c r="I142" s="123"/>
      <c r="J142" s="123"/>
    </row>
    <row r="143" spans="1:10" ht="15">
      <c r="A143" s="37" t="s">
        <v>596</v>
      </c>
      <c r="B143" s="5" t="s">
        <v>597</v>
      </c>
      <c r="C143" s="128">
        <v>0</v>
      </c>
      <c r="D143" s="128">
        <v>0</v>
      </c>
      <c r="E143" s="128">
        <v>0</v>
      </c>
      <c r="F143" s="107"/>
      <c r="G143" s="107"/>
      <c r="H143" s="123"/>
      <c r="I143" s="123"/>
      <c r="J143" s="123"/>
    </row>
    <row r="144" spans="1:10" ht="15">
      <c r="A144" s="37" t="s">
        <v>598</v>
      </c>
      <c r="B144" s="5" t="s">
        <v>599</v>
      </c>
      <c r="C144" s="128">
        <v>46713.083</v>
      </c>
      <c r="D144" s="128">
        <v>41272</v>
      </c>
      <c r="E144" s="128">
        <f>55392+6840</f>
        <v>62232</v>
      </c>
      <c r="F144" s="107">
        <v>63368</v>
      </c>
      <c r="G144" s="107">
        <v>70227</v>
      </c>
      <c r="H144" s="123">
        <v>71542</v>
      </c>
      <c r="I144" s="123">
        <v>72019</v>
      </c>
      <c r="J144" s="123">
        <v>58514</v>
      </c>
    </row>
    <row r="145" spans="1:10" ht="15">
      <c r="A145" s="37" t="s">
        <v>600</v>
      </c>
      <c r="B145" s="5" t="s">
        <v>601</v>
      </c>
      <c r="C145" s="128">
        <v>0</v>
      </c>
      <c r="D145" s="128">
        <v>0</v>
      </c>
      <c r="E145" s="128">
        <v>0</v>
      </c>
      <c r="F145" s="107"/>
      <c r="G145" s="107"/>
      <c r="H145" s="123"/>
      <c r="I145" s="123"/>
      <c r="J145" s="123"/>
    </row>
    <row r="146" spans="1:10" ht="15">
      <c r="A146" s="13" t="s">
        <v>67</v>
      </c>
      <c r="B146" s="5" t="s">
        <v>602</v>
      </c>
      <c r="C146" s="128">
        <v>0</v>
      </c>
      <c r="D146" s="128">
        <v>0</v>
      </c>
      <c r="E146" s="128">
        <v>0</v>
      </c>
      <c r="F146" s="107"/>
      <c r="G146" s="107"/>
      <c r="H146" s="123"/>
      <c r="I146" s="123"/>
      <c r="J146" s="123"/>
    </row>
    <row r="147" spans="1:10" ht="15">
      <c r="A147" s="15" t="s">
        <v>86</v>
      </c>
      <c r="B147" s="7" t="s">
        <v>603</v>
      </c>
      <c r="C147" s="128">
        <v>46713.083</v>
      </c>
      <c r="D147" s="128">
        <v>41272</v>
      </c>
      <c r="E147" s="128">
        <f>55392+6840</f>
        <v>62232</v>
      </c>
      <c r="F147" s="107">
        <v>63368</v>
      </c>
      <c r="G147" s="107">
        <v>70227</v>
      </c>
      <c r="H147" s="123"/>
      <c r="I147" s="123"/>
      <c r="J147" s="123"/>
    </row>
    <row r="148" spans="1:10" ht="15">
      <c r="A148" s="13" t="s">
        <v>604</v>
      </c>
      <c r="B148" s="5" t="s">
        <v>605</v>
      </c>
      <c r="C148" s="128">
        <v>0</v>
      </c>
      <c r="D148" s="128">
        <v>0</v>
      </c>
      <c r="E148" s="128">
        <v>0</v>
      </c>
      <c r="F148" s="107"/>
      <c r="G148" s="107"/>
      <c r="H148" s="123">
        <v>71542</v>
      </c>
      <c r="I148" s="123">
        <v>80874</v>
      </c>
      <c r="J148" s="123">
        <v>67369</v>
      </c>
    </row>
    <row r="149" spans="1:10" ht="15">
      <c r="A149" s="13" t="s">
        <v>606</v>
      </c>
      <c r="B149" s="5" t="s">
        <v>607</v>
      </c>
      <c r="C149" s="128">
        <v>0</v>
      </c>
      <c r="D149" s="128">
        <v>0</v>
      </c>
      <c r="E149" s="128">
        <v>0</v>
      </c>
      <c r="F149" s="107"/>
      <c r="G149" s="107"/>
      <c r="H149" s="123"/>
      <c r="I149" s="123"/>
      <c r="J149" s="123"/>
    </row>
    <row r="150" spans="1:10" ht="15">
      <c r="A150" s="37" t="s">
        <v>608</v>
      </c>
      <c r="B150" s="5" t="s">
        <v>609</v>
      </c>
      <c r="C150" s="128">
        <v>0</v>
      </c>
      <c r="D150" s="128">
        <v>0</v>
      </c>
      <c r="E150" s="128">
        <v>0</v>
      </c>
      <c r="F150" s="107"/>
      <c r="G150" s="107"/>
      <c r="H150" s="123"/>
      <c r="I150" s="123"/>
      <c r="J150" s="123"/>
    </row>
    <row r="151" spans="1:10" ht="15">
      <c r="A151" s="37" t="s">
        <v>68</v>
      </c>
      <c r="B151" s="5" t="s">
        <v>610</v>
      </c>
      <c r="C151" s="128">
        <v>0</v>
      </c>
      <c r="D151" s="128">
        <v>0</v>
      </c>
      <c r="E151" s="128">
        <v>0</v>
      </c>
      <c r="F151" s="107"/>
      <c r="G151" s="107"/>
      <c r="H151" s="123"/>
      <c r="I151" s="123"/>
      <c r="J151" s="123"/>
    </row>
    <row r="152" spans="1:10" ht="15">
      <c r="A152" s="14" t="s">
        <v>87</v>
      </c>
      <c r="B152" s="7" t="s">
        <v>611</v>
      </c>
      <c r="C152" s="128">
        <v>0</v>
      </c>
      <c r="D152" s="128">
        <v>0</v>
      </c>
      <c r="E152" s="128">
        <v>0</v>
      </c>
      <c r="F152" s="107"/>
      <c r="G152" s="107"/>
      <c r="H152" s="123"/>
      <c r="I152" s="123"/>
      <c r="J152" s="123"/>
    </row>
    <row r="153" spans="1:10" ht="15">
      <c r="A153" s="15" t="s">
        <v>612</v>
      </c>
      <c r="B153" s="7" t="s">
        <v>613</v>
      </c>
      <c r="C153" s="128">
        <v>0</v>
      </c>
      <c r="D153" s="128">
        <v>0</v>
      </c>
      <c r="E153" s="128">
        <v>0</v>
      </c>
      <c r="F153" s="107"/>
      <c r="G153" s="107"/>
      <c r="H153" s="123"/>
      <c r="I153" s="123"/>
      <c r="J153" s="123"/>
    </row>
    <row r="154" spans="1:10" ht="15.75">
      <c r="A154" s="40" t="s">
        <v>88</v>
      </c>
      <c r="B154" s="41" t="s">
        <v>614</v>
      </c>
      <c r="C154" s="128">
        <f>C147</f>
        <v>46713.083</v>
      </c>
      <c r="D154" s="128">
        <f>D147</f>
        <v>41272</v>
      </c>
      <c r="E154" s="128">
        <f>55392+6840</f>
        <v>62232</v>
      </c>
      <c r="F154" s="107">
        <v>63368</v>
      </c>
      <c r="G154" s="107">
        <v>70227</v>
      </c>
      <c r="H154" s="123">
        <v>71542</v>
      </c>
      <c r="I154" s="123">
        <v>80874</v>
      </c>
      <c r="J154" s="123">
        <v>67369</v>
      </c>
    </row>
    <row r="155" spans="1:10" ht="15.75">
      <c r="A155" s="125" t="s">
        <v>70</v>
      </c>
      <c r="B155" s="126"/>
      <c r="C155" s="128">
        <f>C154+C132</f>
        <v>47318.405</v>
      </c>
      <c r="D155" s="128">
        <f>D154+D132</f>
        <v>41272.238</v>
      </c>
      <c r="E155" s="128">
        <f>55392+6840</f>
        <v>62232</v>
      </c>
      <c r="F155" s="107">
        <v>63368</v>
      </c>
      <c r="G155" s="107">
        <v>70340</v>
      </c>
      <c r="H155" s="123">
        <f>H154+H131</f>
        <v>71655</v>
      </c>
      <c r="I155" s="123">
        <f>I154+I131</f>
        <v>81024</v>
      </c>
      <c r="J155" s="123">
        <f>J154+J131</f>
        <v>67519</v>
      </c>
    </row>
  </sheetData>
  <sheetProtection/>
  <mergeCells count="2">
    <mergeCell ref="A2:E2"/>
    <mergeCell ref="A3:E3"/>
  </mergeCells>
  <printOptions/>
  <pageMargins left="0.3" right="0.28" top="0.7480314960629921" bottom="0.7480314960629921" header="0.31496062992125984" footer="0.31496062992125984"/>
  <pageSetup fitToHeight="2" fitToWidth="1" horizontalDpi="300" verticalDpi="300" orientation="portrait" paperSize="9" scale="54" r:id="rId1"/>
  <headerFooter alignWithMargins="0">
    <oddHeader>&amp;R28.sz.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G171"/>
  <sheetViews>
    <sheetView zoomScale="80" zoomScaleNormal="80" zoomScalePageLayoutView="0" workbookViewId="0" topLeftCell="A1">
      <pane xSplit="2" ySplit="5" topLeftCell="C6" activePane="bottomRight" state="frozen"/>
      <selection pane="topLeft" activeCell="F122" sqref="F122:K122"/>
      <selection pane="topRight" activeCell="F122" sqref="F122:K122"/>
      <selection pane="bottomLeft" activeCell="F122" sqref="F122:K122"/>
      <selection pane="bottomRight" activeCell="L129" sqref="L129"/>
    </sheetView>
  </sheetViews>
  <sheetFormatPr defaultColWidth="9.140625" defaultRowHeight="15"/>
  <cols>
    <col min="1" max="1" width="105.140625" style="0" customWidth="1"/>
    <col min="3" max="5" width="17.140625" style="103" customWidth="1"/>
    <col min="6" max="8" width="20.140625" style="103" customWidth="1"/>
    <col min="9" max="11" width="18.8515625" style="103" customWidth="1"/>
    <col min="12" max="14" width="15.57421875" style="103" customWidth="1"/>
  </cols>
  <sheetData>
    <row r="1" spans="1:14" ht="21" customHeight="1">
      <c r="A1" s="330" t="s">
        <v>766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172"/>
      <c r="N1" s="172"/>
    </row>
    <row r="2" spans="2:14" ht="18.75" customHeight="1">
      <c r="B2" s="1"/>
      <c r="C2" s="1"/>
      <c r="D2" s="332" t="s">
        <v>117</v>
      </c>
      <c r="E2" s="333"/>
      <c r="F2" s="1"/>
      <c r="G2" s="1"/>
      <c r="H2" s="1"/>
      <c r="I2" s="1"/>
      <c r="J2" s="1"/>
      <c r="K2" s="1"/>
      <c r="L2" s="1"/>
      <c r="M2" s="172"/>
      <c r="N2" s="172"/>
    </row>
    <row r="3" ht="18">
      <c r="A3" s="48"/>
    </row>
    <row r="4" ht="15">
      <c r="A4" s="4" t="s">
        <v>706</v>
      </c>
    </row>
    <row r="5" spans="1:14" ht="75">
      <c r="A5" s="2" t="s">
        <v>309</v>
      </c>
      <c r="B5" s="3" t="s">
        <v>310</v>
      </c>
      <c r="C5" s="224" t="s">
        <v>1019</v>
      </c>
      <c r="D5" s="224" t="s">
        <v>1018</v>
      </c>
      <c r="E5" s="104" t="s">
        <v>1029</v>
      </c>
      <c r="F5" s="224" t="s">
        <v>1020</v>
      </c>
      <c r="G5" s="224" t="s">
        <v>1021</v>
      </c>
      <c r="H5" s="104" t="s">
        <v>1022</v>
      </c>
      <c r="I5" s="104" t="s">
        <v>1023</v>
      </c>
      <c r="J5" s="104" t="s">
        <v>1024</v>
      </c>
      <c r="K5" s="104" t="s">
        <v>1025</v>
      </c>
      <c r="L5" s="105" t="s">
        <v>1026</v>
      </c>
      <c r="M5" s="105" t="s">
        <v>1027</v>
      </c>
      <c r="N5" s="105" t="s">
        <v>1028</v>
      </c>
    </row>
    <row r="6" spans="1:14" ht="15">
      <c r="A6" s="28" t="s">
        <v>311</v>
      </c>
      <c r="B6" s="29" t="s">
        <v>312</v>
      </c>
      <c r="C6" s="106">
        <f>L6-F6</f>
        <v>48234</v>
      </c>
      <c r="D6" s="106">
        <f>M6-G6</f>
        <v>42077</v>
      </c>
      <c r="E6" s="106">
        <f>N6-H6</f>
        <v>38621</v>
      </c>
      <c r="F6" s="106">
        <v>9591</v>
      </c>
      <c r="G6" s="106">
        <v>4039</v>
      </c>
      <c r="H6" s="106">
        <v>4039</v>
      </c>
      <c r="I6" s="106"/>
      <c r="J6" s="106"/>
      <c r="K6" s="106"/>
      <c r="L6" s="118">
        <v>57825</v>
      </c>
      <c r="M6" s="118">
        <v>46116</v>
      </c>
      <c r="N6" s="118">
        <v>42660</v>
      </c>
    </row>
    <row r="7" spans="1:14" ht="15">
      <c r="A7" s="28" t="s">
        <v>313</v>
      </c>
      <c r="B7" s="30" t="s">
        <v>314</v>
      </c>
      <c r="C7" s="106">
        <f aca="true" t="shared" si="0" ref="C7:C70">L7-F7</f>
        <v>0</v>
      </c>
      <c r="D7" s="106">
        <f aca="true" t="shared" si="1" ref="D7:D70">M7-G7</f>
        <v>0</v>
      </c>
      <c r="E7" s="106">
        <f aca="true" t="shared" si="2" ref="E7:E70">N7-H7</f>
        <v>0</v>
      </c>
      <c r="F7" s="106">
        <v>0</v>
      </c>
      <c r="G7" s="106">
        <v>0</v>
      </c>
      <c r="H7" s="106"/>
      <c r="I7" s="106"/>
      <c r="J7" s="106"/>
      <c r="K7" s="106"/>
      <c r="L7" s="118">
        <v>0</v>
      </c>
      <c r="M7" s="118">
        <v>0</v>
      </c>
      <c r="N7" s="118"/>
    </row>
    <row r="8" spans="1:14" ht="15">
      <c r="A8" s="28" t="s">
        <v>315</v>
      </c>
      <c r="B8" s="30" t="s">
        <v>316</v>
      </c>
      <c r="C8" s="106">
        <f t="shared" si="0"/>
        <v>0</v>
      </c>
      <c r="D8" s="106">
        <f t="shared" si="1"/>
        <v>1798</v>
      </c>
      <c r="E8" s="106">
        <f t="shared" si="2"/>
        <v>0</v>
      </c>
      <c r="F8" s="106">
        <v>0</v>
      </c>
      <c r="G8" s="106">
        <v>0</v>
      </c>
      <c r="H8" s="106"/>
      <c r="I8" s="106"/>
      <c r="J8" s="106"/>
      <c r="K8" s="106"/>
      <c r="L8" s="118">
        <v>0</v>
      </c>
      <c r="M8" s="118">
        <v>1798</v>
      </c>
      <c r="N8" s="118">
        <v>0</v>
      </c>
    </row>
    <row r="9" spans="1:14" ht="15">
      <c r="A9" s="31" t="s">
        <v>317</v>
      </c>
      <c r="B9" s="30" t="s">
        <v>318</v>
      </c>
      <c r="C9" s="106">
        <f t="shared" si="0"/>
        <v>743</v>
      </c>
      <c r="D9" s="106">
        <f t="shared" si="1"/>
        <v>913</v>
      </c>
      <c r="E9" s="106">
        <f t="shared" si="2"/>
        <v>417</v>
      </c>
      <c r="F9" s="106">
        <v>0</v>
      </c>
      <c r="G9" s="106">
        <v>0</v>
      </c>
      <c r="H9" s="106"/>
      <c r="I9" s="106"/>
      <c r="J9" s="106"/>
      <c r="K9" s="106"/>
      <c r="L9" s="118">
        <v>743</v>
      </c>
      <c r="M9" s="118">
        <v>913</v>
      </c>
      <c r="N9" s="118">
        <v>417</v>
      </c>
    </row>
    <row r="10" spans="1:14" ht="15">
      <c r="A10" s="31" t="s">
        <v>319</v>
      </c>
      <c r="B10" s="30" t="s">
        <v>320</v>
      </c>
      <c r="C10" s="106">
        <f t="shared" si="0"/>
        <v>0</v>
      </c>
      <c r="D10" s="106">
        <f t="shared" si="1"/>
        <v>0</v>
      </c>
      <c r="E10" s="106">
        <f t="shared" si="2"/>
        <v>0</v>
      </c>
      <c r="F10" s="106">
        <v>0</v>
      </c>
      <c r="G10" s="106">
        <v>0</v>
      </c>
      <c r="H10" s="106"/>
      <c r="I10" s="106"/>
      <c r="J10" s="106"/>
      <c r="K10" s="106"/>
      <c r="L10" s="118">
        <v>0</v>
      </c>
      <c r="M10" s="118">
        <v>0</v>
      </c>
      <c r="N10" s="118"/>
    </row>
    <row r="11" spans="1:14" ht="15">
      <c r="A11" s="31" t="s">
        <v>321</v>
      </c>
      <c r="B11" s="30" t="s">
        <v>322</v>
      </c>
      <c r="C11" s="106">
        <f t="shared" si="0"/>
        <v>0</v>
      </c>
      <c r="D11" s="106">
        <f t="shared" si="1"/>
        <v>0</v>
      </c>
      <c r="E11" s="106">
        <f t="shared" si="2"/>
        <v>0</v>
      </c>
      <c r="F11" s="106">
        <v>0</v>
      </c>
      <c r="G11" s="106">
        <v>278</v>
      </c>
      <c r="H11" s="106">
        <v>278</v>
      </c>
      <c r="I11" s="106"/>
      <c r="J11" s="106"/>
      <c r="K11" s="106"/>
      <c r="L11" s="118">
        <v>0</v>
      </c>
      <c r="M11" s="118">
        <v>278</v>
      </c>
      <c r="N11" s="118">
        <v>278</v>
      </c>
    </row>
    <row r="12" spans="1:14" ht="15">
      <c r="A12" s="31" t="s">
        <v>323</v>
      </c>
      <c r="B12" s="30" t="s">
        <v>324</v>
      </c>
      <c r="C12" s="106">
        <f t="shared" si="0"/>
        <v>2427</v>
      </c>
      <c r="D12" s="106">
        <f t="shared" si="1"/>
        <v>2830</v>
      </c>
      <c r="E12" s="106">
        <f t="shared" si="2"/>
        <v>2017</v>
      </c>
      <c r="F12" s="106">
        <v>1032</v>
      </c>
      <c r="G12" s="106">
        <v>24</v>
      </c>
      <c r="H12" s="106">
        <v>24</v>
      </c>
      <c r="I12" s="106"/>
      <c r="J12" s="106"/>
      <c r="K12" s="106"/>
      <c r="L12" s="118">
        <v>3459</v>
      </c>
      <c r="M12" s="118">
        <v>2854</v>
      </c>
      <c r="N12" s="118">
        <v>2041</v>
      </c>
    </row>
    <row r="13" spans="1:14" ht="15">
      <c r="A13" s="31" t="s">
        <v>325</v>
      </c>
      <c r="B13" s="30" t="s">
        <v>326</v>
      </c>
      <c r="C13" s="106">
        <f t="shared" si="0"/>
        <v>0</v>
      </c>
      <c r="D13" s="106">
        <f t="shared" si="1"/>
        <v>0</v>
      </c>
      <c r="E13" s="106">
        <f t="shared" si="2"/>
        <v>0</v>
      </c>
      <c r="F13" s="106">
        <v>0</v>
      </c>
      <c r="G13" s="106">
        <v>0</v>
      </c>
      <c r="H13" s="106"/>
      <c r="I13" s="106"/>
      <c r="J13" s="106"/>
      <c r="K13" s="106"/>
      <c r="L13" s="118">
        <v>0</v>
      </c>
      <c r="M13" s="118">
        <v>0</v>
      </c>
      <c r="N13" s="118"/>
    </row>
    <row r="14" spans="1:14" ht="15">
      <c r="A14" s="5" t="s">
        <v>327</v>
      </c>
      <c r="B14" s="30" t="s">
        <v>328</v>
      </c>
      <c r="C14" s="106">
        <f t="shared" si="0"/>
        <v>982</v>
      </c>
      <c r="D14" s="106">
        <f t="shared" si="1"/>
        <v>982</v>
      </c>
      <c r="E14" s="106">
        <f t="shared" si="2"/>
        <v>0</v>
      </c>
      <c r="F14" s="106">
        <v>74</v>
      </c>
      <c r="G14" s="106">
        <v>0</v>
      </c>
      <c r="H14" s="106"/>
      <c r="I14" s="106"/>
      <c r="J14" s="106"/>
      <c r="K14" s="106"/>
      <c r="L14" s="118">
        <v>1056</v>
      </c>
      <c r="M14" s="118">
        <v>982</v>
      </c>
      <c r="N14" s="118">
        <v>0</v>
      </c>
    </row>
    <row r="15" spans="1:14" ht="15">
      <c r="A15" s="5" t="s">
        <v>329</v>
      </c>
      <c r="B15" s="30" t="s">
        <v>330</v>
      </c>
      <c r="C15" s="106">
        <f t="shared" si="0"/>
        <v>0</v>
      </c>
      <c r="D15" s="106">
        <f t="shared" si="1"/>
        <v>168</v>
      </c>
      <c r="E15" s="106">
        <f t="shared" si="2"/>
        <v>78</v>
      </c>
      <c r="F15" s="106">
        <v>0</v>
      </c>
      <c r="G15" s="106">
        <v>6</v>
      </c>
      <c r="H15" s="106">
        <v>6</v>
      </c>
      <c r="I15" s="106"/>
      <c r="J15" s="106"/>
      <c r="K15" s="106"/>
      <c r="L15" s="118">
        <v>0</v>
      </c>
      <c r="M15" s="118">
        <v>174</v>
      </c>
      <c r="N15" s="118">
        <v>84</v>
      </c>
    </row>
    <row r="16" spans="1:14" ht="15">
      <c r="A16" s="5" t="s">
        <v>331</v>
      </c>
      <c r="B16" s="30" t="s">
        <v>332</v>
      </c>
      <c r="C16" s="106">
        <f t="shared" si="0"/>
        <v>0</v>
      </c>
      <c r="D16" s="106">
        <f t="shared" si="1"/>
        <v>0</v>
      </c>
      <c r="E16" s="106">
        <f t="shared" si="2"/>
        <v>0</v>
      </c>
      <c r="F16" s="106">
        <v>0</v>
      </c>
      <c r="G16" s="106">
        <v>0</v>
      </c>
      <c r="H16" s="106"/>
      <c r="I16" s="106"/>
      <c r="J16" s="106"/>
      <c r="K16" s="106"/>
      <c r="L16" s="118">
        <v>0</v>
      </c>
      <c r="M16" s="118">
        <v>0</v>
      </c>
      <c r="N16" s="118"/>
    </row>
    <row r="17" spans="1:14" ht="15">
      <c r="A17" s="5" t="s">
        <v>333</v>
      </c>
      <c r="B17" s="30" t="s">
        <v>334</v>
      </c>
      <c r="C17" s="106">
        <f t="shared" si="0"/>
        <v>0</v>
      </c>
      <c r="D17" s="106">
        <f t="shared" si="1"/>
        <v>-26</v>
      </c>
      <c r="E17" s="106">
        <f t="shared" si="2"/>
        <v>0</v>
      </c>
      <c r="F17" s="106">
        <v>0</v>
      </c>
      <c r="G17" s="106">
        <v>26</v>
      </c>
      <c r="H17" s="106"/>
      <c r="I17" s="106"/>
      <c r="J17" s="106"/>
      <c r="K17" s="106"/>
      <c r="L17" s="118">
        <v>0</v>
      </c>
      <c r="M17" s="118">
        <v>0</v>
      </c>
      <c r="N17" s="118"/>
    </row>
    <row r="18" spans="1:14" ht="15">
      <c r="A18" s="5" t="s">
        <v>0</v>
      </c>
      <c r="B18" s="30" t="s">
        <v>335</v>
      </c>
      <c r="C18" s="106">
        <f t="shared" si="0"/>
        <v>0</v>
      </c>
      <c r="D18" s="106">
        <f t="shared" si="1"/>
        <v>1141</v>
      </c>
      <c r="E18" s="106">
        <f t="shared" si="2"/>
        <v>963</v>
      </c>
      <c r="F18" s="106">
        <v>0</v>
      </c>
      <c r="G18" s="106">
        <v>0</v>
      </c>
      <c r="H18" s="106">
        <v>26</v>
      </c>
      <c r="I18" s="106"/>
      <c r="J18" s="106"/>
      <c r="K18" s="106"/>
      <c r="L18" s="118">
        <v>0</v>
      </c>
      <c r="M18" s="118">
        <v>1141</v>
      </c>
      <c r="N18" s="118">
        <v>989</v>
      </c>
    </row>
    <row r="19" spans="1:14" ht="15">
      <c r="A19" s="32" t="s">
        <v>615</v>
      </c>
      <c r="B19" s="33" t="s">
        <v>336</v>
      </c>
      <c r="C19" s="106">
        <f t="shared" si="0"/>
        <v>52386</v>
      </c>
      <c r="D19" s="117">
        <f t="shared" si="1"/>
        <v>49883</v>
      </c>
      <c r="E19" s="117">
        <f t="shared" si="2"/>
        <v>42096</v>
      </c>
      <c r="F19" s="117">
        <v>10697</v>
      </c>
      <c r="G19" s="117">
        <v>4373</v>
      </c>
      <c r="H19" s="117">
        <f>SUM(H6:H18)</f>
        <v>4373</v>
      </c>
      <c r="I19" s="117">
        <f>SUM(I6:I18)</f>
        <v>0</v>
      </c>
      <c r="J19" s="117">
        <f>SUM(J6:J18)</f>
        <v>0</v>
      </c>
      <c r="K19" s="117">
        <f>SUM(K6:K18)</f>
        <v>0</v>
      </c>
      <c r="L19" s="117">
        <v>63083</v>
      </c>
      <c r="M19" s="118">
        <v>54256</v>
      </c>
      <c r="N19" s="118">
        <v>46469</v>
      </c>
    </row>
    <row r="20" spans="1:14" ht="15">
      <c r="A20" s="5" t="s">
        <v>337</v>
      </c>
      <c r="B20" s="30" t="s">
        <v>338</v>
      </c>
      <c r="C20" s="106">
        <f t="shared" si="0"/>
        <v>0</v>
      </c>
      <c r="D20" s="106">
        <f t="shared" si="1"/>
        <v>10798</v>
      </c>
      <c r="E20" s="106">
        <f t="shared" si="2"/>
        <v>9693</v>
      </c>
      <c r="F20" s="106">
        <v>0</v>
      </c>
      <c r="G20" s="106">
        <v>0</v>
      </c>
      <c r="H20" s="106"/>
      <c r="I20" s="106"/>
      <c r="J20" s="106"/>
      <c r="K20" s="106"/>
      <c r="L20" s="118">
        <v>0</v>
      </c>
      <c r="M20" s="118">
        <v>10798</v>
      </c>
      <c r="N20" s="118">
        <v>9693</v>
      </c>
    </row>
    <row r="21" spans="1:14" ht="15">
      <c r="A21" s="5" t="s">
        <v>339</v>
      </c>
      <c r="B21" s="30" t="s">
        <v>340</v>
      </c>
      <c r="C21" s="106">
        <f t="shared" si="0"/>
        <v>1171</v>
      </c>
      <c r="D21" s="106">
        <f t="shared" si="1"/>
        <v>951</v>
      </c>
      <c r="E21" s="106">
        <f t="shared" si="2"/>
        <v>631</v>
      </c>
      <c r="F21" s="106">
        <v>0</v>
      </c>
      <c r="G21" s="106">
        <v>250</v>
      </c>
      <c r="H21" s="106">
        <v>250</v>
      </c>
      <c r="I21" s="106"/>
      <c r="J21" s="106"/>
      <c r="K21" s="106"/>
      <c r="L21" s="118">
        <v>1171</v>
      </c>
      <c r="M21" s="118">
        <v>1201</v>
      </c>
      <c r="N21" s="118">
        <v>881</v>
      </c>
    </row>
    <row r="22" spans="1:14" ht="15">
      <c r="A22" s="6" t="s">
        <v>341</v>
      </c>
      <c r="B22" s="30" t="s">
        <v>342</v>
      </c>
      <c r="C22" s="106">
        <f t="shared" si="0"/>
        <v>0</v>
      </c>
      <c r="D22" s="106">
        <f t="shared" si="1"/>
        <v>1328</v>
      </c>
      <c r="E22" s="106">
        <f t="shared" si="2"/>
        <v>1045</v>
      </c>
      <c r="F22" s="106">
        <v>0</v>
      </c>
      <c r="G22" s="106">
        <v>0</v>
      </c>
      <c r="H22" s="106">
        <v>0</v>
      </c>
      <c r="I22" s="106"/>
      <c r="J22" s="106"/>
      <c r="K22" s="106"/>
      <c r="L22" s="118">
        <v>0</v>
      </c>
      <c r="M22" s="118">
        <v>1328</v>
      </c>
      <c r="N22" s="118">
        <v>1045</v>
      </c>
    </row>
    <row r="23" spans="1:14" ht="15">
      <c r="A23" s="7" t="s">
        <v>616</v>
      </c>
      <c r="B23" s="33" t="s">
        <v>343</v>
      </c>
      <c r="C23" s="106">
        <f t="shared" si="0"/>
        <v>1171</v>
      </c>
      <c r="D23" s="117">
        <f t="shared" si="1"/>
        <v>13077</v>
      </c>
      <c r="E23" s="117">
        <f t="shared" si="2"/>
        <v>11369</v>
      </c>
      <c r="F23" s="117">
        <v>0</v>
      </c>
      <c r="G23" s="117">
        <v>250</v>
      </c>
      <c r="H23" s="117">
        <f>SUM(H20:H22)</f>
        <v>250</v>
      </c>
      <c r="I23" s="117">
        <f>SUM(I20:I22)</f>
        <v>0</v>
      </c>
      <c r="J23" s="117">
        <f>SUM(J20:J22)</f>
        <v>0</v>
      </c>
      <c r="K23" s="117">
        <f>SUM(K20:K22)</f>
        <v>0</v>
      </c>
      <c r="L23" s="117">
        <v>1171</v>
      </c>
      <c r="M23" s="118">
        <v>13327</v>
      </c>
      <c r="N23" s="118">
        <v>11619</v>
      </c>
    </row>
    <row r="24" spans="1:14" ht="15">
      <c r="A24" s="51" t="s">
        <v>30</v>
      </c>
      <c r="B24" s="52" t="s">
        <v>344</v>
      </c>
      <c r="C24" s="106">
        <f t="shared" si="0"/>
        <v>53557</v>
      </c>
      <c r="D24" s="117">
        <f t="shared" si="1"/>
        <v>62960</v>
      </c>
      <c r="E24" s="117">
        <f t="shared" si="2"/>
        <v>53465</v>
      </c>
      <c r="F24" s="117">
        <v>10697</v>
      </c>
      <c r="G24" s="117">
        <v>4623</v>
      </c>
      <c r="H24" s="117">
        <f>H23+H19</f>
        <v>4623</v>
      </c>
      <c r="I24" s="117">
        <f>I23+I19</f>
        <v>0</v>
      </c>
      <c r="J24" s="117">
        <f>J23+J19</f>
        <v>0</v>
      </c>
      <c r="K24" s="117">
        <f>K23+K19</f>
        <v>0</v>
      </c>
      <c r="L24" s="117">
        <v>64254</v>
      </c>
      <c r="M24" s="118">
        <v>67583</v>
      </c>
      <c r="N24" s="118">
        <v>58088</v>
      </c>
    </row>
    <row r="25" spans="1:14" ht="15">
      <c r="A25" s="39" t="s">
        <v>1</v>
      </c>
      <c r="B25" s="52" t="s">
        <v>345</v>
      </c>
      <c r="C25" s="106">
        <f t="shared" si="0"/>
        <v>13342</v>
      </c>
      <c r="D25" s="117">
        <f t="shared" si="1"/>
        <v>14947</v>
      </c>
      <c r="E25" s="117">
        <f t="shared" si="2"/>
        <v>12633</v>
      </c>
      <c r="F25" s="117">
        <v>2977</v>
      </c>
      <c r="G25" s="117">
        <v>1556</v>
      </c>
      <c r="H25" s="117">
        <v>1556</v>
      </c>
      <c r="I25" s="117"/>
      <c r="J25" s="117"/>
      <c r="K25" s="117"/>
      <c r="L25" s="118">
        <v>16319</v>
      </c>
      <c r="M25" s="118">
        <v>16503</v>
      </c>
      <c r="N25" s="118">
        <v>14189</v>
      </c>
    </row>
    <row r="26" spans="1:14" ht="15">
      <c r="A26" s="5" t="s">
        <v>346</v>
      </c>
      <c r="B26" s="30" t="s">
        <v>347</v>
      </c>
      <c r="C26" s="106">
        <f t="shared" si="0"/>
        <v>55</v>
      </c>
      <c r="D26" s="106">
        <f t="shared" si="1"/>
        <v>505</v>
      </c>
      <c r="E26" s="106">
        <f t="shared" si="2"/>
        <v>450</v>
      </c>
      <c r="F26" s="106">
        <v>450</v>
      </c>
      <c r="G26" s="106">
        <v>0</v>
      </c>
      <c r="H26" s="106">
        <v>0</v>
      </c>
      <c r="I26" s="106"/>
      <c r="J26" s="106"/>
      <c r="K26" s="106"/>
      <c r="L26" s="118">
        <v>505</v>
      </c>
      <c r="M26" s="118">
        <v>505</v>
      </c>
      <c r="N26" s="118">
        <v>450</v>
      </c>
    </row>
    <row r="27" spans="1:14" ht="15">
      <c r="A27" s="5" t="s">
        <v>348</v>
      </c>
      <c r="B27" s="30" t="s">
        <v>349</v>
      </c>
      <c r="C27" s="106">
        <f t="shared" si="0"/>
        <v>32715</v>
      </c>
      <c r="D27" s="106">
        <f t="shared" si="1"/>
        <v>32169</v>
      </c>
      <c r="E27" s="106">
        <f t="shared" si="2"/>
        <v>29878</v>
      </c>
      <c r="F27" s="106">
        <v>3600</v>
      </c>
      <c r="G27" s="103">
        <v>546</v>
      </c>
      <c r="H27" s="106">
        <v>546</v>
      </c>
      <c r="I27" s="106"/>
      <c r="J27" s="106"/>
      <c r="K27" s="106"/>
      <c r="L27" s="118">
        <v>36315</v>
      </c>
      <c r="M27" s="118">
        <v>32715</v>
      </c>
      <c r="N27" s="118">
        <v>30424</v>
      </c>
    </row>
    <row r="28" spans="1:14" ht="15">
      <c r="A28" s="5" t="s">
        <v>350</v>
      </c>
      <c r="B28" s="30" t="s">
        <v>351</v>
      </c>
      <c r="C28" s="106">
        <f t="shared" si="0"/>
        <v>0</v>
      </c>
      <c r="D28" s="106">
        <f t="shared" si="1"/>
        <v>0</v>
      </c>
      <c r="E28" s="106">
        <f t="shared" si="2"/>
        <v>0</v>
      </c>
      <c r="F28" s="106">
        <v>0</v>
      </c>
      <c r="G28" s="106">
        <v>0</v>
      </c>
      <c r="H28" s="106"/>
      <c r="I28" s="106"/>
      <c r="J28" s="106"/>
      <c r="K28" s="106"/>
      <c r="L28" s="118">
        <v>0</v>
      </c>
      <c r="M28" s="118">
        <v>0</v>
      </c>
      <c r="N28" s="118"/>
    </row>
    <row r="29" spans="1:14" ht="15">
      <c r="A29" s="7" t="s">
        <v>617</v>
      </c>
      <c r="B29" s="33" t="s">
        <v>352</v>
      </c>
      <c r="C29" s="106">
        <f t="shared" si="0"/>
        <v>33220</v>
      </c>
      <c r="D29" s="117">
        <f t="shared" si="1"/>
        <v>32674</v>
      </c>
      <c r="E29" s="117">
        <f t="shared" si="2"/>
        <v>30328</v>
      </c>
      <c r="F29" s="117">
        <v>3600</v>
      </c>
      <c r="G29" s="117">
        <v>546</v>
      </c>
      <c r="H29" s="117">
        <f>SUM(H26:H28)</f>
        <v>546</v>
      </c>
      <c r="I29" s="117">
        <f>SUM(I26:I28)</f>
        <v>0</v>
      </c>
      <c r="J29" s="117">
        <f>SUM(J26:J28)</f>
        <v>0</v>
      </c>
      <c r="K29" s="117">
        <f>SUM(K26:K28)</f>
        <v>0</v>
      </c>
      <c r="L29" s="117">
        <v>36820</v>
      </c>
      <c r="M29" s="118">
        <v>33220</v>
      </c>
      <c r="N29" s="118">
        <v>30874</v>
      </c>
    </row>
    <row r="30" spans="1:14" ht="15">
      <c r="A30" s="5" t="s">
        <v>353</v>
      </c>
      <c r="B30" s="30" t="s">
        <v>354</v>
      </c>
      <c r="C30" s="106">
        <f t="shared" si="0"/>
        <v>329</v>
      </c>
      <c r="D30" s="106">
        <f t="shared" si="1"/>
        <v>329</v>
      </c>
      <c r="E30" s="106">
        <f t="shared" si="2"/>
        <v>212</v>
      </c>
      <c r="F30" s="106">
        <v>0</v>
      </c>
      <c r="G30" s="106">
        <v>0</v>
      </c>
      <c r="H30" s="106"/>
      <c r="I30" s="106"/>
      <c r="J30" s="106"/>
      <c r="K30" s="106"/>
      <c r="L30" s="118">
        <v>329</v>
      </c>
      <c r="M30" s="118">
        <v>329</v>
      </c>
      <c r="N30" s="118">
        <v>212</v>
      </c>
    </row>
    <row r="31" spans="1:14" ht="15">
      <c r="A31" s="5" t="s">
        <v>355</v>
      </c>
      <c r="B31" s="30" t="s">
        <v>356</v>
      </c>
      <c r="C31" s="106">
        <f t="shared" si="0"/>
        <v>543</v>
      </c>
      <c r="D31" s="106">
        <f t="shared" si="1"/>
        <v>515</v>
      </c>
      <c r="E31" s="106">
        <f t="shared" si="2"/>
        <v>515</v>
      </c>
      <c r="F31" s="106">
        <v>0</v>
      </c>
      <c r="G31" s="106">
        <v>31</v>
      </c>
      <c r="H31" s="106">
        <f>4+27</f>
        <v>31</v>
      </c>
      <c r="I31" s="106"/>
      <c r="J31" s="106"/>
      <c r="K31" s="106"/>
      <c r="L31" s="118">
        <v>543</v>
      </c>
      <c r="M31" s="118">
        <v>546</v>
      </c>
      <c r="N31" s="118">
        <v>546</v>
      </c>
    </row>
    <row r="32" spans="1:14" ht="15" customHeight="1">
      <c r="A32" s="7" t="s">
        <v>31</v>
      </c>
      <c r="B32" s="33" t="s">
        <v>357</v>
      </c>
      <c r="C32" s="106">
        <f t="shared" si="0"/>
        <v>872</v>
      </c>
      <c r="D32" s="117">
        <f t="shared" si="1"/>
        <v>844</v>
      </c>
      <c r="E32" s="117">
        <f t="shared" si="2"/>
        <v>727</v>
      </c>
      <c r="F32" s="117">
        <v>0</v>
      </c>
      <c r="G32" s="117">
        <v>31</v>
      </c>
      <c r="H32" s="117">
        <f>SUM(H30:H31)</f>
        <v>31</v>
      </c>
      <c r="I32" s="117">
        <f>SUM(I30:I31)</f>
        <v>0</v>
      </c>
      <c r="J32" s="117">
        <f>SUM(J30:J31)</f>
        <v>0</v>
      </c>
      <c r="K32" s="117">
        <f>SUM(K30:K31)</f>
        <v>0</v>
      </c>
      <c r="L32" s="117">
        <v>872</v>
      </c>
      <c r="M32" s="118">
        <v>875</v>
      </c>
      <c r="N32" s="118">
        <v>758</v>
      </c>
    </row>
    <row r="33" spans="1:14" ht="15">
      <c r="A33" s="5" t="s">
        <v>358</v>
      </c>
      <c r="B33" s="30" t="s">
        <v>359</v>
      </c>
      <c r="C33" s="106">
        <f t="shared" si="0"/>
        <v>14179</v>
      </c>
      <c r="D33" s="106">
        <f t="shared" si="1"/>
        <v>15923</v>
      </c>
      <c r="E33" s="106">
        <f t="shared" si="2"/>
        <v>14474</v>
      </c>
      <c r="F33" s="106">
        <v>2126</v>
      </c>
      <c r="G33" s="106">
        <v>87</v>
      </c>
      <c r="H33" s="106">
        <f>87</f>
        <v>87</v>
      </c>
      <c r="I33" s="106"/>
      <c r="J33" s="106"/>
      <c r="K33" s="106"/>
      <c r="L33" s="118">
        <v>16305</v>
      </c>
      <c r="M33" s="118">
        <v>16010</v>
      </c>
      <c r="N33" s="118">
        <v>14561</v>
      </c>
    </row>
    <row r="34" spans="1:14" ht="15">
      <c r="A34" s="5" t="s">
        <v>360</v>
      </c>
      <c r="B34" s="30" t="s">
        <v>361</v>
      </c>
      <c r="C34" s="106">
        <f t="shared" si="0"/>
        <v>0</v>
      </c>
      <c r="D34" s="106">
        <f t="shared" si="1"/>
        <v>0</v>
      </c>
      <c r="E34" s="106">
        <f t="shared" si="2"/>
        <v>0</v>
      </c>
      <c r="F34" s="106">
        <v>0</v>
      </c>
      <c r="G34" s="106">
        <v>0</v>
      </c>
      <c r="H34" s="106"/>
      <c r="I34" s="106"/>
      <c r="J34" s="106"/>
      <c r="K34" s="106"/>
      <c r="L34" s="118">
        <v>0</v>
      </c>
      <c r="M34" s="118">
        <v>0</v>
      </c>
      <c r="N34" s="118"/>
    </row>
    <row r="35" spans="1:14" ht="15">
      <c r="A35" s="5" t="s">
        <v>2</v>
      </c>
      <c r="B35" s="30" t="s">
        <v>362</v>
      </c>
      <c r="C35" s="106">
        <f t="shared" si="0"/>
        <v>100</v>
      </c>
      <c r="D35" s="106">
        <f t="shared" si="1"/>
        <v>468</v>
      </c>
      <c r="E35" s="106">
        <f t="shared" si="2"/>
        <v>468</v>
      </c>
      <c r="F35" s="106">
        <v>0</v>
      </c>
      <c r="G35" s="106">
        <v>100</v>
      </c>
      <c r="H35" s="106">
        <v>100</v>
      </c>
      <c r="I35" s="106"/>
      <c r="J35" s="106"/>
      <c r="K35" s="106"/>
      <c r="L35" s="118">
        <v>100</v>
      </c>
      <c r="M35" s="118">
        <v>568</v>
      </c>
      <c r="N35" s="118">
        <v>568</v>
      </c>
    </row>
    <row r="36" spans="1:14" ht="15">
      <c r="A36" s="5" t="s">
        <v>363</v>
      </c>
      <c r="B36" s="30" t="s">
        <v>364</v>
      </c>
      <c r="C36" s="106">
        <f t="shared" si="0"/>
        <v>7074</v>
      </c>
      <c r="D36" s="106">
        <f t="shared" si="1"/>
        <v>4967</v>
      </c>
      <c r="E36" s="106">
        <f t="shared" si="2"/>
        <v>2744</v>
      </c>
      <c r="F36" s="106">
        <v>0</v>
      </c>
      <c r="G36" s="106">
        <v>0</v>
      </c>
      <c r="H36" s="106"/>
      <c r="I36" s="106"/>
      <c r="J36" s="106"/>
      <c r="K36" s="106"/>
      <c r="L36" s="118">
        <v>7074</v>
      </c>
      <c r="M36" s="118">
        <v>4967</v>
      </c>
      <c r="N36" s="118">
        <v>2744</v>
      </c>
    </row>
    <row r="37" spans="1:14" ht="15">
      <c r="A37" s="10" t="s">
        <v>3</v>
      </c>
      <c r="B37" s="30" t="s">
        <v>365</v>
      </c>
      <c r="C37" s="106">
        <f t="shared" si="0"/>
        <v>39</v>
      </c>
      <c r="D37" s="106">
        <f t="shared" si="1"/>
        <v>172</v>
      </c>
      <c r="E37" s="106">
        <f t="shared" si="2"/>
        <v>172</v>
      </c>
      <c r="F37" s="106">
        <v>0</v>
      </c>
      <c r="G37" s="106">
        <v>0</v>
      </c>
      <c r="H37" s="106"/>
      <c r="I37" s="106"/>
      <c r="J37" s="106"/>
      <c r="K37" s="106"/>
      <c r="L37" s="118">
        <v>39</v>
      </c>
      <c r="M37" s="118">
        <v>172</v>
      </c>
      <c r="N37" s="118">
        <v>172</v>
      </c>
    </row>
    <row r="38" spans="1:14" ht="15">
      <c r="A38" s="6" t="s">
        <v>366</v>
      </c>
      <c r="B38" s="30" t="s">
        <v>367</v>
      </c>
      <c r="C38" s="106">
        <f t="shared" si="0"/>
        <v>0</v>
      </c>
      <c r="D38" s="106">
        <f t="shared" si="1"/>
        <v>0</v>
      </c>
      <c r="E38" s="106">
        <f t="shared" si="2"/>
        <v>0</v>
      </c>
      <c r="F38" s="106">
        <v>0</v>
      </c>
      <c r="G38" s="106">
        <v>0</v>
      </c>
      <c r="H38" s="106"/>
      <c r="I38" s="106"/>
      <c r="J38" s="106"/>
      <c r="K38" s="106"/>
      <c r="L38" s="118">
        <v>0</v>
      </c>
      <c r="M38" s="118">
        <v>0</v>
      </c>
      <c r="N38" s="118"/>
    </row>
    <row r="39" spans="1:14" ht="15">
      <c r="A39" s="5" t="s">
        <v>4</v>
      </c>
      <c r="B39" s="30" t="s">
        <v>368</v>
      </c>
      <c r="C39" s="106">
        <f t="shared" si="0"/>
        <v>30914</v>
      </c>
      <c r="D39" s="106">
        <f t="shared" si="1"/>
        <v>30417</v>
      </c>
      <c r="E39" s="106">
        <f t="shared" si="2"/>
        <v>30417</v>
      </c>
      <c r="F39" s="106">
        <v>1720</v>
      </c>
      <c r="G39" s="106">
        <v>9486</v>
      </c>
      <c r="H39" s="106">
        <v>9486</v>
      </c>
      <c r="I39" s="106"/>
      <c r="J39" s="106"/>
      <c r="K39" s="106"/>
      <c r="L39" s="118">
        <v>32634</v>
      </c>
      <c r="M39" s="118">
        <v>39903</v>
      </c>
      <c r="N39" s="118">
        <v>39903</v>
      </c>
    </row>
    <row r="40" spans="1:14" ht="15">
      <c r="A40" s="7" t="s">
        <v>618</v>
      </c>
      <c r="B40" s="33" t="s">
        <v>369</v>
      </c>
      <c r="C40" s="106">
        <f t="shared" si="0"/>
        <v>52306</v>
      </c>
      <c r="D40" s="117">
        <f t="shared" si="1"/>
        <v>51947</v>
      </c>
      <c r="E40" s="117">
        <f t="shared" si="2"/>
        <v>48275</v>
      </c>
      <c r="F40" s="117">
        <v>3846</v>
      </c>
      <c r="G40" s="117">
        <v>9673</v>
      </c>
      <c r="H40" s="117">
        <f>SUM(H33:H39)</f>
        <v>9673</v>
      </c>
      <c r="I40" s="117">
        <f>SUM(I33:I39)</f>
        <v>0</v>
      </c>
      <c r="J40" s="117">
        <f>SUM(J33:J39)</f>
        <v>0</v>
      </c>
      <c r="K40" s="117">
        <f>SUM(K33:K39)</f>
        <v>0</v>
      </c>
      <c r="L40" s="106">
        <v>56152</v>
      </c>
      <c r="M40" s="118">
        <v>61620</v>
      </c>
      <c r="N40" s="118">
        <v>57948</v>
      </c>
    </row>
    <row r="41" spans="1:14" ht="15">
      <c r="A41" s="5" t="s">
        <v>370</v>
      </c>
      <c r="B41" s="30" t="s">
        <v>371</v>
      </c>
      <c r="C41" s="106">
        <f t="shared" si="0"/>
        <v>675</v>
      </c>
      <c r="D41" s="106">
        <f t="shared" si="1"/>
        <v>543</v>
      </c>
      <c r="E41" s="106">
        <f t="shared" si="2"/>
        <v>535</v>
      </c>
      <c r="F41" s="106">
        <v>0</v>
      </c>
      <c r="G41" s="106">
        <v>132</v>
      </c>
      <c r="H41" s="106">
        <v>132</v>
      </c>
      <c r="I41" s="106"/>
      <c r="J41" s="106"/>
      <c r="K41" s="106"/>
      <c r="L41" s="118">
        <v>675</v>
      </c>
      <c r="M41" s="118">
        <v>675</v>
      </c>
      <c r="N41" s="118">
        <v>667</v>
      </c>
    </row>
    <row r="42" spans="1:14" ht="15">
      <c r="A42" s="5" t="s">
        <v>372</v>
      </c>
      <c r="B42" s="30" t="s">
        <v>373</v>
      </c>
      <c r="C42" s="106">
        <f t="shared" si="0"/>
        <v>250</v>
      </c>
      <c r="D42" s="106">
        <f t="shared" si="1"/>
        <v>250</v>
      </c>
      <c r="E42" s="106">
        <f t="shared" si="2"/>
        <v>50</v>
      </c>
      <c r="F42" s="106">
        <v>0</v>
      </c>
      <c r="G42" s="106">
        <v>0</v>
      </c>
      <c r="H42" s="106">
        <v>0</v>
      </c>
      <c r="I42" s="106"/>
      <c r="J42" s="106"/>
      <c r="K42" s="106"/>
      <c r="L42" s="118">
        <v>250</v>
      </c>
      <c r="M42" s="118">
        <v>250</v>
      </c>
      <c r="N42" s="118">
        <v>50</v>
      </c>
    </row>
    <row r="43" spans="1:14" ht="15">
      <c r="A43" s="7" t="s">
        <v>633</v>
      </c>
      <c r="B43" s="33" t="s">
        <v>374</v>
      </c>
      <c r="C43" s="106">
        <f t="shared" si="0"/>
        <v>925</v>
      </c>
      <c r="D43" s="117">
        <f t="shared" si="1"/>
        <v>793</v>
      </c>
      <c r="E43" s="117">
        <f t="shared" si="2"/>
        <v>585</v>
      </c>
      <c r="F43" s="117">
        <v>0</v>
      </c>
      <c r="G43" s="117">
        <v>132</v>
      </c>
      <c r="H43" s="117">
        <f>SUM(H41:H42)</f>
        <v>132</v>
      </c>
      <c r="I43" s="117">
        <f>SUM(I41:I42)</f>
        <v>0</v>
      </c>
      <c r="J43" s="117">
        <f>SUM(J41:J42)</f>
        <v>0</v>
      </c>
      <c r="K43" s="117">
        <f>SUM(K41:K42)</f>
        <v>0</v>
      </c>
      <c r="L43" s="117">
        <v>925</v>
      </c>
      <c r="M43" s="118">
        <v>925</v>
      </c>
      <c r="N43" s="118">
        <v>717</v>
      </c>
    </row>
    <row r="44" spans="1:14" ht="15">
      <c r="A44" s="5" t="s">
        <v>375</v>
      </c>
      <c r="B44" s="30" t="s">
        <v>376</v>
      </c>
      <c r="C44" s="106">
        <f t="shared" si="0"/>
        <v>20370</v>
      </c>
      <c r="D44" s="106">
        <f t="shared" si="1"/>
        <v>22490</v>
      </c>
      <c r="E44" s="106">
        <f t="shared" si="2"/>
        <v>21954</v>
      </c>
      <c r="F44" s="106">
        <v>1740</v>
      </c>
      <c r="G44" s="106">
        <v>3087</v>
      </c>
      <c r="H44" s="106">
        <v>3087</v>
      </c>
      <c r="I44" s="106"/>
      <c r="J44" s="106"/>
      <c r="K44" s="106"/>
      <c r="L44" s="118">
        <v>22110</v>
      </c>
      <c r="M44" s="118">
        <v>25577</v>
      </c>
      <c r="N44" s="118">
        <v>25041</v>
      </c>
    </row>
    <row r="45" spans="1:14" ht="15">
      <c r="A45" s="5" t="s">
        <v>377</v>
      </c>
      <c r="B45" s="30" t="s">
        <v>378</v>
      </c>
      <c r="C45" s="106">
        <f t="shared" si="0"/>
        <v>0</v>
      </c>
      <c r="D45" s="106">
        <f t="shared" si="1"/>
        <v>322</v>
      </c>
      <c r="E45" s="106">
        <f t="shared" si="2"/>
        <v>322</v>
      </c>
      <c r="F45" s="106">
        <v>0</v>
      </c>
      <c r="G45" s="106">
        <v>0</v>
      </c>
      <c r="H45" s="106"/>
      <c r="I45" s="106"/>
      <c r="J45" s="106"/>
      <c r="K45" s="106"/>
      <c r="L45" s="118">
        <v>0</v>
      </c>
      <c r="M45" s="118">
        <v>322</v>
      </c>
      <c r="N45" s="118">
        <v>322</v>
      </c>
    </row>
    <row r="46" spans="1:14" ht="15">
      <c r="A46" s="5" t="s">
        <v>5</v>
      </c>
      <c r="B46" s="30" t="s">
        <v>379</v>
      </c>
      <c r="C46" s="106">
        <f t="shared" si="0"/>
        <v>54</v>
      </c>
      <c r="D46" s="106">
        <f t="shared" si="1"/>
        <v>79</v>
      </c>
      <c r="E46" s="106">
        <f t="shared" si="2"/>
        <v>79</v>
      </c>
      <c r="F46" s="106">
        <v>0</v>
      </c>
      <c r="G46" s="106">
        <v>0</v>
      </c>
      <c r="H46" s="106"/>
      <c r="I46" s="106"/>
      <c r="J46" s="106"/>
      <c r="K46" s="106"/>
      <c r="L46" s="118">
        <v>54</v>
      </c>
      <c r="M46" s="118">
        <v>79</v>
      </c>
      <c r="N46" s="118">
        <v>79</v>
      </c>
    </row>
    <row r="47" spans="1:14" ht="15">
      <c r="A47" s="5" t="s">
        <v>6</v>
      </c>
      <c r="B47" s="30" t="s">
        <v>380</v>
      </c>
      <c r="C47" s="106">
        <f t="shared" si="0"/>
        <v>0</v>
      </c>
      <c r="D47" s="106">
        <f t="shared" si="1"/>
        <v>0</v>
      </c>
      <c r="E47" s="106">
        <f t="shared" si="2"/>
        <v>0</v>
      </c>
      <c r="F47" s="106">
        <v>0</v>
      </c>
      <c r="G47" s="106">
        <v>0</v>
      </c>
      <c r="H47" s="106"/>
      <c r="I47" s="106"/>
      <c r="J47" s="106"/>
      <c r="K47" s="106"/>
      <c r="L47" s="118">
        <v>0</v>
      </c>
      <c r="M47" s="118">
        <v>0</v>
      </c>
      <c r="N47" s="118"/>
    </row>
    <row r="48" spans="1:14" ht="15">
      <c r="A48" s="5" t="s">
        <v>381</v>
      </c>
      <c r="B48" s="30" t="s">
        <v>382</v>
      </c>
      <c r="C48" s="106">
        <f t="shared" si="0"/>
        <v>5016</v>
      </c>
      <c r="D48" s="106">
        <f t="shared" si="1"/>
        <v>2784</v>
      </c>
      <c r="E48" s="106">
        <f t="shared" si="2"/>
        <v>2420</v>
      </c>
      <c r="F48" s="106">
        <v>0</v>
      </c>
      <c r="G48" s="106">
        <v>232</v>
      </c>
      <c r="H48" s="106">
        <f>12+220</f>
        <v>232</v>
      </c>
      <c r="I48" s="106"/>
      <c r="J48" s="106"/>
      <c r="K48" s="106"/>
      <c r="L48" s="118">
        <v>5016</v>
      </c>
      <c r="M48" s="118">
        <v>3016</v>
      </c>
      <c r="N48" s="118">
        <v>2652</v>
      </c>
    </row>
    <row r="49" spans="1:14" ht="15">
      <c r="A49" s="7" t="s">
        <v>634</v>
      </c>
      <c r="B49" s="33" t="s">
        <v>383</v>
      </c>
      <c r="C49" s="106">
        <f t="shared" si="0"/>
        <v>25440</v>
      </c>
      <c r="D49" s="117">
        <f t="shared" si="1"/>
        <v>25675</v>
      </c>
      <c r="E49" s="117">
        <f t="shared" si="2"/>
        <v>24775</v>
      </c>
      <c r="F49" s="117">
        <v>1740</v>
      </c>
      <c r="G49" s="117">
        <v>3319</v>
      </c>
      <c r="H49" s="117">
        <f>SUM(H44:H48)</f>
        <v>3319</v>
      </c>
      <c r="I49" s="117">
        <f>SUM(I44:I48)</f>
        <v>0</v>
      </c>
      <c r="J49" s="117">
        <f>SUM(J44:J48)</f>
        <v>0</v>
      </c>
      <c r="K49" s="117">
        <f>SUM(K44:K48)</f>
        <v>0</v>
      </c>
      <c r="L49" s="117">
        <v>27180</v>
      </c>
      <c r="M49" s="118">
        <v>28994</v>
      </c>
      <c r="N49" s="118">
        <v>28094</v>
      </c>
    </row>
    <row r="50" spans="1:14" ht="15">
      <c r="A50" s="39" t="s">
        <v>635</v>
      </c>
      <c r="B50" s="52" t="s">
        <v>384</v>
      </c>
      <c r="C50" s="106">
        <f t="shared" si="0"/>
        <v>112763</v>
      </c>
      <c r="D50" s="117">
        <f t="shared" si="1"/>
        <v>111933</v>
      </c>
      <c r="E50" s="117">
        <f t="shared" si="2"/>
        <v>104690</v>
      </c>
      <c r="F50" s="117">
        <v>9186</v>
      </c>
      <c r="G50" s="117">
        <v>13701</v>
      </c>
      <c r="H50" s="117">
        <f>H49+H43+H40+H32+H29</f>
        <v>13701</v>
      </c>
      <c r="I50" s="117">
        <f>I49+I43+I40+I32+I29</f>
        <v>0</v>
      </c>
      <c r="J50" s="117">
        <f>J49+J43+J40+J32+J29</f>
        <v>0</v>
      </c>
      <c r="K50" s="117">
        <f>K49+K43+K40+K32+K29</f>
        <v>0</v>
      </c>
      <c r="L50" s="117">
        <v>121949</v>
      </c>
      <c r="M50" s="118">
        <v>125634</v>
      </c>
      <c r="N50" s="118">
        <v>118391</v>
      </c>
    </row>
    <row r="51" spans="1:14" ht="15">
      <c r="A51" s="13" t="s">
        <v>385</v>
      </c>
      <c r="B51" s="30" t="s">
        <v>386</v>
      </c>
      <c r="C51" s="106">
        <f t="shared" si="0"/>
        <v>0</v>
      </c>
      <c r="D51" s="106">
        <f t="shared" si="1"/>
        <v>0</v>
      </c>
      <c r="E51" s="106">
        <f t="shared" si="2"/>
        <v>0</v>
      </c>
      <c r="F51" s="106"/>
      <c r="G51" s="106"/>
      <c r="H51" s="106"/>
      <c r="I51" s="106"/>
      <c r="J51" s="106"/>
      <c r="K51" s="106"/>
      <c r="L51" s="118"/>
      <c r="M51" s="118"/>
      <c r="N51" s="118"/>
    </row>
    <row r="52" spans="1:14" ht="15">
      <c r="A52" s="13" t="s">
        <v>636</v>
      </c>
      <c r="B52" s="30" t="s">
        <v>387</v>
      </c>
      <c r="C52" s="106">
        <f t="shared" si="0"/>
        <v>0</v>
      </c>
      <c r="D52" s="106">
        <f t="shared" si="1"/>
        <v>0</v>
      </c>
      <c r="E52" s="106">
        <f t="shared" si="2"/>
        <v>0</v>
      </c>
      <c r="F52" s="106"/>
      <c r="G52" s="106"/>
      <c r="H52" s="106"/>
      <c r="I52" s="106"/>
      <c r="J52" s="106"/>
      <c r="K52" s="106"/>
      <c r="L52" s="118"/>
      <c r="M52" s="118"/>
      <c r="N52" s="118"/>
    </row>
    <row r="53" spans="1:14" ht="15">
      <c r="A53" s="17" t="s">
        <v>7</v>
      </c>
      <c r="B53" s="30" t="s">
        <v>388</v>
      </c>
      <c r="C53" s="106">
        <f t="shared" si="0"/>
        <v>0</v>
      </c>
      <c r="D53" s="106">
        <f t="shared" si="1"/>
        <v>0</v>
      </c>
      <c r="E53" s="106">
        <f t="shared" si="2"/>
        <v>0</v>
      </c>
      <c r="F53" s="106"/>
      <c r="G53" s="106"/>
      <c r="H53" s="106"/>
      <c r="I53" s="106"/>
      <c r="J53" s="106"/>
      <c r="K53" s="106"/>
      <c r="L53" s="118"/>
      <c r="M53" s="118"/>
      <c r="N53" s="118"/>
    </row>
    <row r="54" spans="1:14" ht="15">
      <c r="A54" s="17" t="s">
        <v>8</v>
      </c>
      <c r="B54" s="30" t="s">
        <v>389</v>
      </c>
      <c r="C54" s="106">
        <f t="shared" si="0"/>
        <v>87</v>
      </c>
      <c r="D54" s="106">
        <f t="shared" si="1"/>
        <v>87</v>
      </c>
      <c r="E54" s="106">
        <f t="shared" si="2"/>
        <v>0</v>
      </c>
      <c r="F54" s="106">
        <v>0</v>
      </c>
      <c r="G54" s="106">
        <v>0</v>
      </c>
      <c r="H54" s="106"/>
      <c r="I54" s="106"/>
      <c r="J54" s="106"/>
      <c r="K54" s="106"/>
      <c r="L54" s="118">
        <v>87</v>
      </c>
      <c r="M54" s="118">
        <v>87</v>
      </c>
      <c r="N54" s="118"/>
    </row>
    <row r="55" spans="1:14" ht="15">
      <c r="A55" s="17" t="s">
        <v>9</v>
      </c>
      <c r="B55" s="30" t="s">
        <v>390</v>
      </c>
      <c r="C55" s="106">
        <f t="shared" si="0"/>
        <v>600</v>
      </c>
      <c r="D55" s="106">
        <f t="shared" si="1"/>
        <v>810</v>
      </c>
      <c r="E55" s="106">
        <f t="shared" si="2"/>
        <v>810</v>
      </c>
      <c r="F55" s="106">
        <v>0</v>
      </c>
      <c r="G55" s="106">
        <v>0</v>
      </c>
      <c r="H55" s="106"/>
      <c r="I55" s="106"/>
      <c r="J55" s="106"/>
      <c r="K55" s="106"/>
      <c r="L55" s="118">
        <v>600</v>
      </c>
      <c r="M55" s="118">
        <v>810</v>
      </c>
      <c r="N55" s="118">
        <v>810</v>
      </c>
    </row>
    <row r="56" spans="1:14" ht="15">
      <c r="A56" s="13" t="s">
        <v>10</v>
      </c>
      <c r="B56" s="30" t="s">
        <v>391</v>
      </c>
      <c r="C56" s="106">
        <f t="shared" si="0"/>
        <v>500</v>
      </c>
      <c r="D56" s="106">
        <f t="shared" si="1"/>
        <v>656</v>
      </c>
      <c r="E56" s="106">
        <f t="shared" si="2"/>
        <v>656</v>
      </c>
      <c r="F56" s="106">
        <v>0</v>
      </c>
      <c r="G56" s="106">
        <v>0</v>
      </c>
      <c r="H56" s="106"/>
      <c r="I56" s="106"/>
      <c r="J56" s="106"/>
      <c r="K56" s="106"/>
      <c r="L56" s="118">
        <v>500</v>
      </c>
      <c r="M56" s="118">
        <v>656</v>
      </c>
      <c r="N56" s="118">
        <v>656</v>
      </c>
    </row>
    <row r="57" spans="1:14" ht="15">
      <c r="A57" s="13" t="s">
        <v>11</v>
      </c>
      <c r="B57" s="30" t="s">
        <v>392</v>
      </c>
      <c r="C57" s="106">
        <f t="shared" si="0"/>
        <v>730</v>
      </c>
      <c r="D57" s="106">
        <f t="shared" si="1"/>
        <v>730</v>
      </c>
      <c r="E57" s="106">
        <f t="shared" si="2"/>
        <v>675</v>
      </c>
      <c r="F57" s="106">
        <v>0</v>
      </c>
      <c r="G57" s="106">
        <v>0</v>
      </c>
      <c r="H57" s="106"/>
      <c r="I57" s="106"/>
      <c r="J57" s="106"/>
      <c r="K57" s="106"/>
      <c r="L57" s="118">
        <v>730</v>
      </c>
      <c r="M57" s="118">
        <v>730</v>
      </c>
      <c r="N57" s="118">
        <v>675</v>
      </c>
    </row>
    <row r="58" spans="1:14" ht="15">
      <c r="A58" s="13" t="s">
        <v>12</v>
      </c>
      <c r="B58" s="30" t="s">
        <v>393</v>
      </c>
      <c r="C58" s="106">
        <f t="shared" si="0"/>
        <v>8813</v>
      </c>
      <c r="D58" s="106">
        <f t="shared" si="1"/>
        <v>4329</v>
      </c>
      <c r="E58" s="106">
        <f t="shared" si="2"/>
        <v>4329</v>
      </c>
      <c r="F58" s="106">
        <v>0</v>
      </c>
      <c r="G58" s="106">
        <v>0</v>
      </c>
      <c r="H58" s="106"/>
      <c r="I58" s="106"/>
      <c r="J58" s="106"/>
      <c r="K58" s="106"/>
      <c r="L58" s="118">
        <v>8813</v>
      </c>
      <c r="M58" s="118">
        <v>4329</v>
      </c>
      <c r="N58" s="118">
        <v>4329</v>
      </c>
    </row>
    <row r="59" spans="1:14" ht="15">
      <c r="A59" s="49" t="s">
        <v>702</v>
      </c>
      <c r="B59" s="52" t="s">
        <v>394</v>
      </c>
      <c r="C59" s="106">
        <f t="shared" si="0"/>
        <v>10730</v>
      </c>
      <c r="D59" s="117">
        <f t="shared" si="1"/>
        <v>6612</v>
      </c>
      <c r="E59" s="117">
        <f t="shared" si="2"/>
        <v>6470</v>
      </c>
      <c r="F59" s="117">
        <v>0</v>
      </c>
      <c r="G59" s="117">
        <v>0</v>
      </c>
      <c r="H59" s="117">
        <f>SUM(H51:H58)</f>
        <v>0</v>
      </c>
      <c r="I59" s="117">
        <f>SUM(I51:I58)</f>
        <v>0</v>
      </c>
      <c r="J59" s="117">
        <f>SUM(J51:J58)</f>
        <v>0</v>
      </c>
      <c r="K59" s="117">
        <f>SUM(K51:K58)</f>
        <v>0</v>
      </c>
      <c r="L59" s="117">
        <v>10730</v>
      </c>
      <c r="M59" s="118">
        <v>6612</v>
      </c>
      <c r="N59" s="118">
        <v>6470</v>
      </c>
    </row>
    <row r="60" spans="1:14" ht="15">
      <c r="A60" s="12" t="s">
        <v>13</v>
      </c>
      <c r="B60" s="30" t="s">
        <v>395</v>
      </c>
      <c r="C60" s="106">
        <f t="shared" si="0"/>
        <v>0</v>
      </c>
      <c r="D60" s="106">
        <f t="shared" si="1"/>
        <v>0</v>
      </c>
      <c r="E60" s="106">
        <f t="shared" si="2"/>
        <v>0</v>
      </c>
      <c r="F60" s="106"/>
      <c r="G60" s="106"/>
      <c r="H60" s="106"/>
      <c r="I60" s="106"/>
      <c r="J60" s="106"/>
      <c r="K60" s="106"/>
      <c r="L60" s="118"/>
      <c r="M60" s="118"/>
      <c r="N60" s="118"/>
    </row>
    <row r="61" spans="1:14" ht="15">
      <c r="A61" s="12" t="s">
        <v>396</v>
      </c>
      <c r="B61" s="30" t="s">
        <v>397</v>
      </c>
      <c r="C61" s="106">
        <f t="shared" si="0"/>
        <v>0</v>
      </c>
      <c r="D61" s="106">
        <f t="shared" si="1"/>
        <v>0</v>
      </c>
      <c r="E61" s="106">
        <f t="shared" si="2"/>
        <v>0</v>
      </c>
      <c r="F61" s="106"/>
      <c r="G61" s="106"/>
      <c r="H61" s="106"/>
      <c r="I61" s="106"/>
      <c r="J61" s="106"/>
      <c r="K61" s="106"/>
      <c r="L61" s="118"/>
      <c r="M61" s="118"/>
      <c r="N61" s="118"/>
    </row>
    <row r="62" spans="1:14" ht="15">
      <c r="A62" s="12" t="s">
        <v>398</v>
      </c>
      <c r="B62" s="30" t="s">
        <v>399</v>
      </c>
      <c r="C62" s="106">
        <f t="shared" si="0"/>
        <v>0</v>
      </c>
      <c r="D62" s="106">
        <f t="shared" si="1"/>
        <v>0</v>
      </c>
      <c r="E62" s="106">
        <f t="shared" si="2"/>
        <v>0</v>
      </c>
      <c r="F62" s="106"/>
      <c r="G62" s="106"/>
      <c r="H62" s="106"/>
      <c r="I62" s="106"/>
      <c r="J62" s="106"/>
      <c r="K62" s="106"/>
      <c r="L62" s="118"/>
      <c r="M62" s="118"/>
      <c r="N62" s="118"/>
    </row>
    <row r="63" spans="1:14" ht="15">
      <c r="A63" s="12" t="s">
        <v>705</v>
      </c>
      <c r="B63" s="30" t="s">
        <v>400</v>
      </c>
      <c r="C63" s="106">
        <f t="shared" si="0"/>
        <v>0</v>
      </c>
      <c r="D63" s="106">
        <f t="shared" si="1"/>
        <v>0</v>
      </c>
      <c r="E63" s="106">
        <f t="shared" si="2"/>
        <v>0</v>
      </c>
      <c r="F63" s="106"/>
      <c r="G63" s="106"/>
      <c r="H63" s="106"/>
      <c r="I63" s="106"/>
      <c r="J63" s="106"/>
      <c r="K63" s="106"/>
      <c r="L63" s="118"/>
      <c r="M63" s="118"/>
      <c r="N63" s="118"/>
    </row>
    <row r="64" spans="1:14" ht="15">
      <c r="A64" s="12" t="s">
        <v>14</v>
      </c>
      <c r="B64" s="30" t="s">
        <v>401</v>
      </c>
      <c r="C64" s="106">
        <f t="shared" si="0"/>
        <v>0</v>
      </c>
      <c r="D64" s="106">
        <f t="shared" si="1"/>
        <v>0</v>
      </c>
      <c r="E64" s="106">
        <f t="shared" si="2"/>
        <v>0</v>
      </c>
      <c r="F64" s="106"/>
      <c r="G64" s="106"/>
      <c r="H64" s="106"/>
      <c r="I64" s="106"/>
      <c r="J64" s="106"/>
      <c r="K64" s="106"/>
      <c r="L64" s="118"/>
      <c r="M64" s="118"/>
      <c r="N64" s="118"/>
    </row>
    <row r="65" spans="1:14" ht="15">
      <c r="A65" s="12" t="s">
        <v>1059</v>
      </c>
      <c r="B65" s="30" t="s">
        <v>402</v>
      </c>
      <c r="C65" s="106">
        <f t="shared" si="0"/>
        <v>0</v>
      </c>
      <c r="D65" s="106">
        <f t="shared" si="1"/>
        <v>-13466</v>
      </c>
      <c r="E65" s="106">
        <f t="shared" si="2"/>
        <v>-13467</v>
      </c>
      <c r="F65" s="106">
        <v>0</v>
      </c>
      <c r="G65" s="106">
        <v>22035</v>
      </c>
      <c r="H65" s="106">
        <v>22035</v>
      </c>
      <c r="I65" s="106"/>
      <c r="J65" s="106"/>
      <c r="K65" s="106"/>
      <c r="L65" s="118">
        <v>0</v>
      </c>
      <c r="M65" s="118">
        <v>8569</v>
      </c>
      <c r="N65" s="118">
        <v>8568</v>
      </c>
    </row>
    <row r="66" spans="1:14" ht="15">
      <c r="A66" s="12" t="s">
        <v>15</v>
      </c>
      <c r="B66" s="30" t="s">
        <v>403</v>
      </c>
      <c r="C66" s="106">
        <f t="shared" si="0"/>
        <v>0</v>
      </c>
      <c r="D66" s="106">
        <f t="shared" si="1"/>
        <v>0</v>
      </c>
      <c r="E66" s="106">
        <f t="shared" si="2"/>
        <v>0</v>
      </c>
      <c r="F66" s="106"/>
      <c r="G66" s="106"/>
      <c r="H66" s="106"/>
      <c r="I66" s="106"/>
      <c r="J66" s="106"/>
      <c r="K66" s="106"/>
      <c r="L66" s="118"/>
      <c r="M66" s="118"/>
      <c r="N66" s="118"/>
    </row>
    <row r="67" spans="1:14" ht="15">
      <c r="A67" s="12" t="s">
        <v>16</v>
      </c>
      <c r="B67" s="30" t="s">
        <v>404</v>
      </c>
      <c r="C67" s="106">
        <f t="shared" si="0"/>
        <v>1000</v>
      </c>
      <c r="D67" s="106">
        <f t="shared" si="1"/>
        <v>1000</v>
      </c>
      <c r="E67" s="106">
        <f t="shared" si="2"/>
        <v>500</v>
      </c>
      <c r="F67" s="106">
        <v>0</v>
      </c>
      <c r="G67" s="106">
        <v>0</v>
      </c>
      <c r="H67" s="106"/>
      <c r="I67" s="106"/>
      <c r="J67" s="106"/>
      <c r="K67" s="106"/>
      <c r="L67" s="118">
        <v>1000</v>
      </c>
      <c r="M67" s="118">
        <v>1000</v>
      </c>
      <c r="N67" s="118">
        <v>500</v>
      </c>
    </row>
    <row r="68" spans="1:14" ht="15">
      <c r="A68" s="12" t="s">
        <v>405</v>
      </c>
      <c r="B68" s="30" t="s">
        <v>406</v>
      </c>
      <c r="C68" s="106">
        <f t="shared" si="0"/>
        <v>0</v>
      </c>
      <c r="D68" s="106">
        <f t="shared" si="1"/>
        <v>0</v>
      </c>
      <c r="E68" s="106">
        <f t="shared" si="2"/>
        <v>0</v>
      </c>
      <c r="F68" s="106"/>
      <c r="G68" s="106"/>
      <c r="H68" s="106"/>
      <c r="I68" s="106"/>
      <c r="J68" s="106"/>
      <c r="K68" s="106"/>
      <c r="L68" s="118"/>
      <c r="M68" s="118"/>
      <c r="N68" s="118"/>
    </row>
    <row r="69" spans="1:14" ht="15">
      <c r="A69" s="20" t="s">
        <v>407</v>
      </c>
      <c r="B69" s="30" t="s">
        <v>408</v>
      </c>
      <c r="C69" s="106">
        <f t="shared" si="0"/>
        <v>0</v>
      </c>
      <c r="D69" s="106">
        <f t="shared" si="1"/>
        <v>0</v>
      </c>
      <c r="E69" s="106">
        <f t="shared" si="2"/>
        <v>0</v>
      </c>
      <c r="F69" s="106"/>
      <c r="G69" s="106"/>
      <c r="H69" s="106"/>
      <c r="I69" s="106"/>
      <c r="J69" s="106"/>
      <c r="K69" s="106"/>
      <c r="L69" s="118"/>
      <c r="M69" s="118"/>
      <c r="N69" s="118"/>
    </row>
    <row r="70" spans="1:14" ht="15">
      <c r="A70" s="12" t="s">
        <v>17</v>
      </c>
      <c r="B70" s="30" t="s">
        <v>409</v>
      </c>
      <c r="C70" s="106">
        <f t="shared" si="0"/>
        <v>7041</v>
      </c>
      <c r="D70" s="106">
        <f t="shared" si="1"/>
        <v>28102</v>
      </c>
      <c r="E70" s="106">
        <f t="shared" si="2"/>
        <v>27730</v>
      </c>
      <c r="F70" s="106">
        <v>0</v>
      </c>
      <c r="G70" s="106">
        <v>0</v>
      </c>
      <c r="H70" s="106"/>
      <c r="I70" s="106"/>
      <c r="J70" s="106"/>
      <c r="K70" s="106"/>
      <c r="L70" s="118">
        <v>7041</v>
      </c>
      <c r="M70" s="118">
        <v>28102</v>
      </c>
      <c r="N70" s="118">
        <v>27730</v>
      </c>
    </row>
    <row r="71" spans="1:14" ht="15">
      <c r="A71" s="20" t="s">
        <v>196</v>
      </c>
      <c r="B71" s="30" t="s">
        <v>410</v>
      </c>
      <c r="C71" s="106">
        <f aca="true" t="shared" si="3" ref="C71:C121">L71-F71</f>
        <v>30781</v>
      </c>
      <c r="D71" s="106">
        <f aca="true" t="shared" si="4" ref="D71:D122">M71-G71</f>
        <v>109926</v>
      </c>
      <c r="E71" s="106">
        <f aca="true" t="shared" si="5" ref="E71:E122">N71-H71</f>
        <v>0</v>
      </c>
      <c r="F71" s="106">
        <v>5000</v>
      </c>
      <c r="G71" s="106">
        <v>0</v>
      </c>
      <c r="H71" s="106"/>
      <c r="I71" s="106"/>
      <c r="J71" s="106"/>
      <c r="K71" s="106"/>
      <c r="L71" s="118">
        <v>35781</v>
      </c>
      <c r="M71" s="118">
        <v>109926</v>
      </c>
      <c r="N71" s="118"/>
    </row>
    <row r="72" spans="1:14" ht="15">
      <c r="A72" s="20" t="s">
        <v>197</v>
      </c>
      <c r="B72" s="30" t="s">
        <v>410</v>
      </c>
      <c r="C72" s="106">
        <f t="shared" si="3"/>
        <v>30000</v>
      </c>
      <c r="D72" s="106">
        <f t="shared" si="4"/>
        <v>0</v>
      </c>
      <c r="E72" s="106">
        <f t="shared" si="5"/>
        <v>0</v>
      </c>
      <c r="F72" s="106"/>
      <c r="G72" s="106"/>
      <c r="H72" s="106"/>
      <c r="I72" s="106"/>
      <c r="J72" s="106"/>
      <c r="K72" s="106"/>
      <c r="L72" s="118">
        <v>30000</v>
      </c>
      <c r="M72" s="118"/>
      <c r="N72" s="118"/>
    </row>
    <row r="73" spans="1:14" ht="15">
      <c r="A73" s="49" t="s">
        <v>1062</v>
      </c>
      <c r="B73" s="52" t="s">
        <v>411</v>
      </c>
      <c r="C73" s="106">
        <f t="shared" si="3"/>
        <v>68822</v>
      </c>
      <c r="D73" s="117">
        <f t="shared" si="4"/>
        <v>125562</v>
      </c>
      <c r="E73" s="117">
        <f t="shared" si="5"/>
        <v>14763</v>
      </c>
      <c r="F73" s="117">
        <v>5000</v>
      </c>
      <c r="G73" s="117">
        <v>22035</v>
      </c>
      <c r="H73" s="117">
        <f>SUM(H60:H72)</f>
        <v>22035</v>
      </c>
      <c r="I73" s="117">
        <f>SUM(I60:I72)</f>
        <v>0</v>
      </c>
      <c r="J73" s="117">
        <f>SUM(J60:J72)</f>
        <v>0</v>
      </c>
      <c r="K73" s="117">
        <f>SUM(K60:K72)</f>
        <v>0</v>
      </c>
      <c r="L73" s="117">
        <v>73822</v>
      </c>
      <c r="M73" s="118">
        <v>147597</v>
      </c>
      <c r="N73" s="118">
        <v>36798</v>
      </c>
    </row>
    <row r="74" spans="1:14" ht="15.75">
      <c r="A74" s="59" t="s">
        <v>146</v>
      </c>
      <c r="B74" s="52"/>
      <c r="C74" s="106">
        <f t="shared" si="3"/>
        <v>259214</v>
      </c>
      <c r="D74" s="117">
        <f t="shared" si="4"/>
        <v>322014</v>
      </c>
      <c r="E74" s="117">
        <f t="shared" si="5"/>
        <v>192021</v>
      </c>
      <c r="F74" s="117">
        <v>27860</v>
      </c>
      <c r="G74" s="117">
        <v>41915</v>
      </c>
      <c r="H74" s="117">
        <f>H73+H59++H50+H25+H24</f>
        <v>41915</v>
      </c>
      <c r="I74" s="117">
        <f>I73+I59++I50+I25+I24</f>
        <v>0</v>
      </c>
      <c r="J74" s="117">
        <f>J73+J59++J50+J25+J24</f>
        <v>0</v>
      </c>
      <c r="K74" s="117">
        <f>K73+K59++K50+K25+K24</f>
        <v>0</v>
      </c>
      <c r="L74" s="118">
        <f>L73+L59+L50+L25+L24</f>
        <v>287074</v>
      </c>
      <c r="M74" s="118">
        <f>M73+M59+M50+M25+M24</f>
        <v>363929</v>
      </c>
      <c r="N74" s="118">
        <f>N73+N59+N50+N25+N24</f>
        <v>233936</v>
      </c>
    </row>
    <row r="75" spans="1:14" ht="15">
      <c r="A75" s="34" t="s">
        <v>412</v>
      </c>
      <c r="B75" s="30" t="s">
        <v>413</v>
      </c>
      <c r="C75" s="106">
        <f t="shared" si="3"/>
        <v>6650</v>
      </c>
      <c r="D75" s="106">
        <f t="shared" si="4"/>
        <v>5848</v>
      </c>
      <c r="E75" s="106">
        <f t="shared" si="5"/>
        <v>3745</v>
      </c>
      <c r="F75" s="106">
        <v>0</v>
      </c>
      <c r="G75" s="106">
        <v>802</v>
      </c>
      <c r="H75" s="106">
        <v>802</v>
      </c>
      <c r="I75" s="106"/>
      <c r="J75" s="106"/>
      <c r="K75" s="106"/>
      <c r="L75" s="118">
        <v>6650</v>
      </c>
      <c r="M75" s="118">
        <v>6650</v>
      </c>
      <c r="N75" s="118">
        <v>4547</v>
      </c>
    </row>
    <row r="76" spans="1:14" ht="15">
      <c r="A76" s="34" t="s">
        <v>18</v>
      </c>
      <c r="B76" s="30" t="s">
        <v>414</v>
      </c>
      <c r="C76" s="106">
        <f t="shared" si="3"/>
        <v>31437</v>
      </c>
      <c r="D76" s="106">
        <f t="shared" si="4"/>
        <v>103695</v>
      </c>
      <c r="E76" s="106">
        <f t="shared" si="5"/>
        <v>103695</v>
      </c>
      <c r="F76" s="106">
        <v>235920</v>
      </c>
      <c r="G76" s="106">
        <v>174238</v>
      </c>
      <c r="H76" s="106">
        <v>174238</v>
      </c>
      <c r="I76" s="106"/>
      <c r="J76" s="106"/>
      <c r="K76" s="106"/>
      <c r="L76" s="118">
        <v>267357</v>
      </c>
      <c r="M76" s="118">
        <v>277933</v>
      </c>
      <c r="N76" s="118">
        <v>277933</v>
      </c>
    </row>
    <row r="77" spans="1:14" ht="15">
      <c r="A77" s="34" t="s">
        <v>415</v>
      </c>
      <c r="B77" s="30" t="s">
        <v>416</v>
      </c>
      <c r="C77" s="106">
        <f t="shared" si="3"/>
        <v>200</v>
      </c>
      <c r="D77" s="106">
        <f t="shared" si="4"/>
        <v>339</v>
      </c>
      <c r="E77" s="106">
        <f t="shared" si="5"/>
        <v>339</v>
      </c>
      <c r="F77" s="106">
        <v>0</v>
      </c>
      <c r="G77" s="106">
        <v>0</v>
      </c>
      <c r="H77" s="106"/>
      <c r="I77" s="106"/>
      <c r="J77" s="106"/>
      <c r="K77" s="106"/>
      <c r="L77" s="118">
        <v>200</v>
      </c>
      <c r="M77" s="118">
        <v>339</v>
      </c>
      <c r="N77" s="118">
        <v>339</v>
      </c>
    </row>
    <row r="78" spans="1:14" ht="15">
      <c r="A78" s="34" t="s">
        <v>417</v>
      </c>
      <c r="B78" s="30" t="s">
        <v>418</v>
      </c>
      <c r="C78" s="106">
        <f t="shared" si="3"/>
        <v>1120</v>
      </c>
      <c r="D78" s="106">
        <f t="shared" si="4"/>
        <v>5934</v>
      </c>
      <c r="E78" s="106">
        <f t="shared" si="5"/>
        <v>5934</v>
      </c>
      <c r="F78" s="106">
        <v>7570</v>
      </c>
      <c r="G78" s="106">
        <v>26984</v>
      </c>
      <c r="H78" s="106">
        <v>26984</v>
      </c>
      <c r="I78" s="106"/>
      <c r="J78" s="106"/>
      <c r="K78" s="106"/>
      <c r="L78" s="118">
        <v>8690</v>
      </c>
      <c r="M78" s="118">
        <v>32918</v>
      </c>
      <c r="N78" s="118">
        <v>32918</v>
      </c>
    </row>
    <row r="79" spans="1:14" ht="15">
      <c r="A79" s="6" t="s">
        <v>419</v>
      </c>
      <c r="B79" s="30" t="s">
        <v>420</v>
      </c>
      <c r="C79" s="106">
        <f t="shared" si="3"/>
        <v>0</v>
      </c>
      <c r="D79" s="106">
        <f t="shared" si="4"/>
        <v>0</v>
      </c>
      <c r="E79" s="106">
        <f t="shared" si="5"/>
        <v>0</v>
      </c>
      <c r="F79" s="106">
        <v>0</v>
      </c>
      <c r="G79" s="106">
        <v>0</v>
      </c>
      <c r="H79" s="106"/>
      <c r="I79" s="106"/>
      <c r="J79" s="106"/>
      <c r="K79" s="106"/>
      <c r="L79" s="118">
        <v>0</v>
      </c>
      <c r="M79" s="118">
        <v>0</v>
      </c>
      <c r="N79" s="118"/>
    </row>
    <row r="80" spans="1:14" ht="15">
      <c r="A80" s="6" t="s">
        <v>421</v>
      </c>
      <c r="B80" s="30" t="s">
        <v>422</v>
      </c>
      <c r="C80" s="106">
        <f t="shared" si="3"/>
        <v>0</v>
      </c>
      <c r="D80" s="106">
        <f t="shared" si="4"/>
        <v>0</v>
      </c>
      <c r="E80" s="106">
        <f t="shared" si="5"/>
        <v>0</v>
      </c>
      <c r="F80" s="106">
        <v>0</v>
      </c>
      <c r="G80" s="106">
        <v>0</v>
      </c>
      <c r="H80" s="106"/>
      <c r="I80" s="106"/>
      <c r="J80" s="106"/>
      <c r="K80" s="106"/>
      <c r="L80" s="118">
        <v>0</v>
      </c>
      <c r="M80" s="118">
        <v>0</v>
      </c>
      <c r="N80" s="118"/>
    </row>
    <row r="81" spans="1:14" ht="15">
      <c r="A81" s="6" t="s">
        <v>423</v>
      </c>
      <c r="B81" s="30" t="s">
        <v>424</v>
      </c>
      <c r="C81" s="106">
        <f t="shared" si="3"/>
        <v>3206</v>
      </c>
      <c r="D81" s="106">
        <f t="shared" si="4"/>
        <v>11377</v>
      </c>
      <c r="E81" s="106">
        <f t="shared" si="5"/>
        <v>11377</v>
      </c>
      <c r="F81" s="106">
        <v>36154</v>
      </c>
      <c r="G81" s="106">
        <v>53620</v>
      </c>
      <c r="H81" s="106">
        <f>20157+33463</f>
        <v>53620</v>
      </c>
      <c r="I81" s="106"/>
      <c r="J81" s="106"/>
      <c r="K81" s="106"/>
      <c r="L81" s="118">
        <v>39360</v>
      </c>
      <c r="M81" s="118">
        <v>64997</v>
      </c>
      <c r="N81" s="118">
        <v>64997</v>
      </c>
    </row>
    <row r="82" spans="1:14" ht="15">
      <c r="A82" s="50" t="s">
        <v>1064</v>
      </c>
      <c r="B82" s="52" t="s">
        <v>425</v>
      </c>
      <c r="C82" s="106">
        <f t="shared" si="3"/>
        <v>42613</v>
      </c>
      <c r="D82" s="117">
        <f t="shared" si="4"/>
        <v>127193</v>
      </c>
      <c r="E82" s="117">
        <f t="shared" si="5"/>
        <v>125090</v>
      </c>
      <c r="F82" s="117">
        <v>279644</v>
      </c>
      <c r="G82" s="117">
        <v>255644</v>
      </c>
      <c r="H82" s="117">
        <f>SUM(H75:H81)</f>
        <v>255644</v>
      </c>
      <c r="I82" s="117">
        <f>SUM(I75:I81)</f>
        <v>0</v>
      </c>
      <c r="J82" s="117">
        <f>SUM(J75:J81)</f>
        <v>0</v>
      </c>
      <c r="K82" s="117">
        <f>SUM(K75:K81)</f>
        <v>0</v>
      </c>
      <c r="L82" s="117">
        <v>322257</v>
      </c>
      <c r="M82" s="118">
        <f>SUM(M75:M81)</f>
        <v>382837</v>
      </c>
      <c r="N82" s="118">
        <f>SUM(N75:N81)</f>
        <v>380734</v>
      </c>
    </row>
    <row r="83" spans="1:14" ht="15">
      <c r="A83" s="13" t="s">
        <v>426</v>
      </c>
      <c r="B83" s="30" t="s">
        <v>427</v>
      </c>
      <c r="C83" s="106">
        <f t="shared" si="3"/>
        <v>117291</v>
      </c>
      <c r="D83" s="106">
        <f t="shared" si="4"/>
        <v>19044</v>
      </c>
      <c r="E83" s="106">
        <f t="shared" si="5"/>
        <v>18545</v>
      </c>
      <c r="F83" s="106">
        <v>0</v>
      </c>
      <c r="G83" s="106">
        <v>0</v>
      </c>
      <c r="H83" s="106"/>
      <c r="I83" s="106"/>
      <c r="J83" s="106"/>
      <c r="K83" s="106"/>
      <c r="L83" s="118">
        <v>117291</v>
      </c>
      <c r="M83" s="118">
        <v>19044</v>
      </c>
      <c r="N83" s="118">
        <v>18545</v>
      </c>
    </row>
    <row r="84" spans="1:14" ht="15">
      <c r="A84" s="13" t="s">
        <v>428</v>
      </c>
      <c r="B84" s="30" t="s">
        <v>429</v>
      </c>
      <c r="C84" s="106">
        <f t="shared" si="3"/>
        <v>0</v>
      </c>
      <c r="D84" s="106">
        <f t="shared" si="4"/>
        <v>0</v>
      </c>
      <c r="E84" s="106">
        <f t="shared" si="5"/>
        <v>0</v>
      </c>
      <c r="F84" s="106">
        <v>0</v>
      </c>
      <c r="G84" s="106">
        <v>0</v>
      </c>
      <c r="H84" s="106"/>
      <c r="I84" s="106"/>
      <c r="J84" s="106"/>
      <c r="K84" s="106"/>
      <c r="L84" s="118">
        <v>0</v>
      </c>
      <c r="M84" s="118">
        <v>0</v>
      </c>
      <c r="N84" s="118"/>
    </row>
    <row r="85" spans="1:14" ht="15">
      <c r="A85" s="13" t="s">
        <v>430</v>
      </c>
      <c r="B85" s="30" t="s">
        <v>431</v>
      </c>
      <c r="C85" s="106">
        <f t="shared" si="3"/>
        <v>0</v>
      </c>
      <c r="D85" s="106">
        <f t="shared" si="4"/>
        <v>0</v>
      </c>
      <c r="E85" s="106">
        <f t="shared" si="5"/>
        <v>0</v>
      </c>
      <c r="F85" s="106">
        <v>0</v>
      </c>
      <c r="G85" s="106">
        <v>0</v>
      </c>
      <c r="H85" s="106"/>
      <c r="I85" s="106"/>
      <c r="J85" s="106"/>
      <c r="K85" s="106"/>
      <c r="L85" s="118">
        <v>0</v>
      </c>
      <c r="M85" s="118">
        <v>0</v>
      </c>
      <c r="N85" s="118">
        <v>0</v>
      </c>
    </row>
    <row r="86" spans="1:14" ht="15">
      <c r="A86" s="13" t="s">
        <v>432</v>
      </c>
      <c r="B86" s="30" t="s">
        <v>433</v>
      </c>
      <c r="C86" s="106">
        <f t="shared" si="3"/>
        <v>7284</v>
      </c>
      <c r="D86" s="106">
        <f t="shared" si="4"/>
        <v>4464</v>
      </c>
      <c r="E86" s="106">
        <f t="shared" si="5"/>
        <v>4464</v>
      </c>
      <c r="F86" s="106">
        <v>0</v>
      </c>
      <c r="G86" s="106">
        <v>0</v>
      </c>
      <c r="H86" s="106"/>
      <c r="I86" s="106"/>
      <c r="J86" s="106"/>
      <c r="K86" s="106"/>
      <c r="L86" s="118">
        <v>7284</v>
      </c>
      <c r="M86" s="118">
        <v>4464</v>
      </c>
      <c r="N86" s="118">
        <v>4464</v>
      </c>
    </row>
    <row r="87" spans="1:14" ht="15">
      <c r="A87" s="49" t="s">
        <v>1065</v>
      </c>
      <c r="B87" s="52" t="s">
        <v>434</v>
      </c>
      <c r="C87" s="106">
        <f t="shared" si="3"/>
        <v>124575</v>
      </c>
      <c r="D87" s="117">
        <f t="shared" si="4"/>
        <v>23508</v>
      </c>
      <c r="E87" s="117">
        <f t="shared" si="5"/>
        <v>23009</v>
      </c>
      <c r="F87" s="117">
        <v>0</v>
      </c>
      <c r="G87" s="117">
        <v>0</v>
      </c>
      <c r="H87" s="117">
        <f>SUM(H83:H86)</f>
        <v>0</v>
      </c>
      <c r="I87" s="117">
        <f>SUM(I83:I86)</f>
        <v>0</v>
      </c>
      <c r="J87" s="117">
        <f>SUM(J83:J86)</f>
        <v>0</v>
      </c>
      <c r="K87" s="117">
        <f>SUM(K83:K86)</f>
        <v>0</v>
      </c>
      <c r="L87" s="117">
        <v>124575</v>
      </c>
      <c r="M87" s="118">
        <v>23508</v>
      </c>
      <c r="N87" s="118">
        <v>23009</v>
      </c>
    </row>
    <row r="88" spans="1:14" ht="15">
      <c r="A88" s="13" t="s">
        <v>435</v>
      </c>
      <c r="B88" s="30" t="s">
        <v>436</v>
      </c>
      <c r="C88" s="106">
        <f t="shared" si="3"/>
        <v>0</v>
      </c>
      <c r="D88" s="106">
        <f t="shared" si="4"/>
        <v>0</v>
      </c>
      <c r="E88" s="106">
        <f t="shared" si="5"/>
        <v>0</v>
      </c>
      <c r="F88" s="106"/>
      <c r="G88" s="106"/>
      <c r="H88" s="106"/>
      <c r="I88" s="106"/>
      <c r="J88" s="106"/>
      <c r="K88" s="106"/>
      <c r="L88" s="118"/>
      <c r="M88" s="118"/>
      <c r="N88" s="118"/>
    </row>
    <row r="89" spans="1:14" ht="15">
      <c r="A89" s="13" t="s">
        <v>19</v>
      </c>
      <c r="B89" s="30" t="s">
        <v>437</v>
      </c>
      <c r="C89" s="106">
        <f t="shared" si="3"/>
        <v>0</v>
      </c>
      <c r="D89" s="106">
        <f t="shared" si="4"/>
        <v>0</v>
      </c>
      <c r="E89" s="106">
        <f t="shared" si="5"/>
        <v>0</v>
      </c>
      <c r="F89" s="106"/>
      <c r="G89" s="106"/>
      <c r="H89" s="106"/>
      <c r="I89" s="106"/>
      <c r="J89" s="106"/>
      <c r="K89" s="106"/>
      <c r="L89" s="118"/>
      <c r="M89" s="118"/>
      <c r="N89" s="118"/>
    </row>
    <row r="90" spans="1:14" ht="15">
      <c r="A90" s="13" t="s">
        <v>20</v>
      </c>
      <c r="B90" s="30" t="s">
        <v>438</v>
      </c>
      <c r="C90" s="106">
        <f t="shared" si="3"/>
        <v>0</v>
      </c>
      <c r="D90" s="106">
        <f t="shared" si="4"/>
        <v>0</v>
      </c>
      <c r="E90" s="106">
        <f t="shared" si="5"/>
        <v>0</v>
      </c>
      <c r="F90" s="106"/>
      <c r="G90" s="106"/>
      <c r="H90" s="106"/>
      <c r="I90" s="106"/>
      <c r="J90" s="106"/>
      <c r="K90" s="106"/>
      <c r="L90" s="118"/>
      <c r="M90" s="118"/>
      <c r="N90" s="118"/>
    </row>
    <row r="91" spans="1:14" ht="15">
      <c r="A91" s="13" t="s">
        <v>21</v>
      </c>
      <c r="B91" s="30" t="s">
        <v>439</v>
      </c>
      <c r="C91" s="106">
        <f t="shared" si="3"/>
        <v>5090</v>
      </c>
      <c r="D91" s="106">
        <f t="shared" si="4"/>
        <v>0</v>
      </c>
      <c r="E91" s="106">
        <f t="shared" si="5"/>
        <v>0</v>
      </c>
      <c r="F91" s="106">
        <v>0</v>
      </c>
      <c r="G91" s="106">
        <v>29397</v>
      </c>
      <c r="H91" s="106">
        <v>29397</v>
      </c>
      <c r="I91" s="106"/>
      <c r="J91" s="106"/>
      <c r="K91" s="106"/>
      <c r="L91" s="118">
        <v>5090</v>
      </c>
      <c r="M91" s="118">
        <v>29397</v>
      </c>
      <c r="N91" s="118">
        <v>29397</v>
      </c>
    </row>
    <row r="92" spans="1:14" ht="15">
      <c r="A92" s="13" t="s">
        <v>22</v>
      </c>
      <c r="B92" s="30" t="s">
        <v>440</v>
      </c>
      <c r="C92" s="106">
        <f t="shared" si="3"/>
        <v>0</v>
      </c>
      <c r="D92" s="106">
        <f t="shared" si="4"/>
        <v>0</v>
      </c>
      <c r="E92" s="106">
        <f t="shared" si="5"/>
        <v>0</v>
      </c>
      <c r="F92" s="106"/>
      <c r="G92" s="106"/>
      <c r="H92" s="106"/>
      <c r="I92" s="106"/>
      <c r="J92" s="106"/>
      <c r="K92" s="106"/>
      <c r="L92" s="118"/>
      <c r="M92" s="118"/>
      <c r="N92" s="118"/>
    </row>
    <row r="93" spans="1:14" ht="15">
      <c r="A93" s="13" t="s">
        <v>23</v>
      </c>
      <c r="B93" s="30" t="s">
        <v>441</v>
      </c>
      <c r="C93" s="106">
        <f t="shared" si="3"/>
        <v>1500</v>
      </c>
      <c r="D93" s="106">
        <f t="shared" si="4"/>
        <v>0</v>
      </c>
      <c r="E93" s="106">
        <f t="shared" si="5"/>
        <v>0</v>
      </c>
      <c r="F93" s="106">
        <v>0</v>
      </c>
      <c r="G93" s="106">
        <v>0</v>
      </c>
      <c r="H93" s="106"/>
      <c r="I93" s="106"/>
      <c r="J93" s="106"/>
      <c r="K93" s="106"/>
      <c r="L93" s="118">
        <v>1500</v>
      </c>
      <c r="M93" s="118"/>
      <c r="N93" s="118"/>
    </row>
    <row r="94" spans="1:14" ht="15">
      <c r="A94" s="13" t="s">
        <v>442</v>
      </c>
      <c r="B94" s="30" t="s">
        <v>443</v>
      </c>
      <c r="C94" s="106">
        <f t="shared" si="3"/>
        <v>0</v>
      </c>
      <c r="D94" s="106">
        <f t="shared" si="4"/>
        <v>0</v>
      </c>
      <c r="E94" s="106">
        <f t="shared" si="5"/>
        <v>0</v>
      </c>
      <c r="F94" s="106"/>
      <c r="G94" s="106"/>
      <c r="H94" s="106"/>
      <c r="I94" s="106"/>
      <c r="J94" s="106"/>
      <c r="K94" s="106"/>
      <c r="L94" s="118"/>
      <c r="M94" s="118"/>
      <c r="N94" s="118"/>
    </row>
    <row r="95" spans="1:14" ht="15">
      <c r="A95" s="13" t="s">
        <v>24</v>
      </c>
      <c r="B95" s="30" t="s">
        <v>444</v>
      </c>
      <c r="C95" s="106">
        <f t="shared" si="3"/>
        <v>2400</v>
      </c>
      <c r="D95" s="106">
        <f t="shared" si="4"/>
        <v>0</v>
      </c>
      <c r="E95" s="106">
        <f t="shared" si="5"/>
        <v>0</v>
      </c>
      <c r="F95" s="106">
        <v>0</v>
      </c>
      <c r="G95" s="106">
        <v>0</v>
      </c>
      <c r="H95" s="106"/>
      <c r="I95" s="106"/>
      <c r="J95" s="106"/>
      <c r="K95" s="106"/>
      <c r="L95" s="118">
        <v>2400</v>
      </c>
      <c r="M95" s="118"/>
      <c r="N95" s="118"/>
    </row>
    <row r="96" spans="1:14" ht="15">
      <c r="A96" s="49" t="s">
        <v>1066</v>
      </c>
      <c r="B96" s="52" t="s">
        <v>445</v>
      </c>
      <c r="C96" s="106">
        <f t="shared" si="3"/>
        <v>8990</v>
      </c>
      <c r="D96" s="117">
        <f t="shared" si="4"/>
        <v>0</v>
      </c>
      <c r="E96" s="117">
        <f t="shared" si="5"/>
        <v>0</v>
      </c>
      <c r="F96" s="117">
        <v>0</v>
      </c>
      <c r="G96" s="117">
        <v>29397</v>
      </c>
      <c r="H96" s="117">
        <f>SUM(H88:H95)</f>
        <v>29397</v>
      </c>
      <c r="I96" s="117">
        <f>SUM(I88:I95)</f>
        <v>0</v>
      </c>
      <c r="J96" s="117"/>
      <c r="K96" s="117"/>
      <c r="L96" s="117">
        <v>8990</v>
      </c>
      <c r="M96" s="118">
        <v>29397</v>
      </c>
      <c r="N96" s="118">
        <v>29397</v>
      </c>
    </row>
    <row r="97" spans="1:14" ht="15.75">
      <c r="A97" s="59" t="s">
        <v>145</v>
      </c>
      <c r="B97" s="52"/>
      <c r="C97" s="106">
        <f t="shared" si="3"/>
        <v>176178</v>
      </c>
      <c r="D97" s="117">
        <f t="shared" si="4"/>
        <v>150701</v>
      </c>
      <c r="E97" s="117">
        <f t="shared" si="5"/>
        <v>148099</v>
      </c>
      <c r="F97" s="117">
        <v>279644</v>
      </c>
      <c r="G97" s="117">
        <v>285041</v>
      </c>
      <c r="H97" s="117">
        <f aca="true" t="shared" si="6" ref="H97:N97">H96+H87+H82</f>
        <v>285041</v>
      </c>
      <c r="I97" s="117">
        <f t="shared" si="6"/>
        <v>0</v>
      </c>
      <c r="J97" s="117">
        <f t="shared" si="6"/>
        <v>0</v>
      </c>
      <c r="K97" s="117">
        <f t="shared" si="6"/>
        <v>0</v>
      </c>
      <c r="L97" s="117">
        <f t="shared" si="6"/>
        <v>455822</v>
      </c>
      <c r="M97" s="118">
        <f t="shared" si="6"/>
        <v>435742</v>
      </c>
      <c r="N97" s="118">
        <f t="shared" si="6"/>
        <v>433140</v>
      </c>
    </row>
    <row r="98" spans="1:14" ht="15.75">
      <c r="A98" s="35" t="s">
        <v>32</v>
      </c>
      <c r="B98" s="36" t="s">
        <v>446</v>
      </c>
      <c r="C98" s="106">
        <f t="shared" si="3"/>
        <v>435392</v>
      </c>
      <c r="D98" s="117">
        <f t="shared" si="4"/>
        <v>472715</v>
      </c>
      <c r="E98" s="117">
        <f t="shared" si="5"/>
        <v>340120</v>
      </c>
      <c r="F98" s="117">
        <f>F97+F74</f>
        <v>307504</v>
      </c>
      <c r="G98" s="117">
        <v>326956</v>
      </c>
      <c r="H98" s="117">
        <f aca="true" t="shared" si="7" ref="H98:N98">H97+H74</f>
        <v>326956</v>
      </c>
      <c r="I98" s="117">
        <f t="shared" si="7"/>
        <v>0</v>
      </c>
      <c r="J98" s="117">
        <f t="shared" si="7"/>
        <v>0</v>
      </c>
      <c r="K98" s="117">
        <f t="shared" si="7"/>
        <v>0</v>
      </c>
      <c r="L98" s="117">
        <f t="shared" si="7"/>
        <v>742896</v>
      </c>
      <c r="M98" s="118">
        <f t="shared" si="7"/>
        <v>799671</v>
      </c>
      <c r="N98" s="118">
        <f t="shared" si="7"/>
        <v>667076</v>
      </c>
    </row>
    <row r="99" spans="1:33" ht="15">
      <c r="A99" s="13" t="s">
        <v>25</v>
      </c>
      <c r="B99" s="5" t="s">
        <v>447</v>
      </c>
      <c r="C99" s="106">
        <f t="shared" si="3"/>
        <v>0</v>
      </c>
      <c r="D99" s="106">
        <f t="shared" si="4"/>
        <v>0</v>
      </c>
      <c r="E99" s="106">
        <f t="shared" si="5"/>
        <v>0</v>
      </c>
      <c r="F99" s="108"/>
      <c r="G99" s="108"/>
      <c r="H99" s="108"/>
      <c r="I99" s="108"/>
      <c r="J99" s="108"/>
      <c r="K99" s="108"/>
      <c r="L99" s="118"/>
      <c r="M99" s="118"/>
      <c r="N99" s="118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3"/>
      <c r="AG99" s="23"/>
    </row>
    <row r="100" spans="1:33" ht="15">
      <c r="A100" s="13" t="s">
        <v>449</v>
      </c>
      <c r="B100" s="5" t="s">
        <v>450</v>
      </c>
      <c r="C100" s="106">
        <f t="shared" si="3"/>
        <v>0</v>
      </c>
      <c r="D100" s="106">
        <f t="shared" si="4"/>
        <v>0</v>
      </c>
      <c r="E100" s="106">
        <f t="shared" si="5"/>
        <v>0</v>
      </c>
      <c r="F100" s="108"/>
      <c r="G100" s="108"/>
      <c r="H100" s="108"/>
      <c r="I100" s="108"/>
      <c r="J100" s="108"/>
      <c r="K100" s="108"/>
      <c r="L100" s="118"/>
      <c r="M100" s="118"/>
      <c r="N100" s="118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3"/>
      <c r="AG100" s="23"/>
    </row>
    <row r="101" spans="1:33" ht="15">
      <c r="A101" s="13" t="s">
        <v>26</v>
      </c>
      <c r="B101" s="5" t="s">
        <v>451</v>
      </c>
      <c r="C101" s="106">
        <f t="shared" si="3"/>
        <v>0</v>
      </c>
      <c r="D101" s="106">
        <f t="shared" si="4"/>
        <v>0</v>
      </c>
      <c r="E101" s="106">
        <f t="shared" si="5"/>
        <v>0</v>
      </c>
      <c r="F101" s="108"/>
      <c r="G101" s="108"/>
      <c r="H101" s="108"/>
      <c r="I101" s="108"/>
      <c r="J101" s="108"/>
      <c r="K101" s="108"/>
      <c r="L101" s="118"/>
      <c r="M101" s="118"/>
      <c r="N101" s="118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3"/>
      <c r="AG101" s="23"/>
    </row>
    <row r="102" spans="1:33" ht="15">
      <c r="A102" s="15" t="s">
        <v>1071</v>
      </c>
      <c r="B102" s="7" t="s">
        <v>452</v>
      </c>
      <c r="C102" s="106">
        <f t="shared" si="3"/>
        <v>0</v>
      </c>
      <c r="D102" s="106">
        <f t="shared" si="4"/>
        <v>0</v>
      </c>
      <c r="E102" s="106">
        <f t="shared" si="5"/>
        <v>0</v>
      </c>
      <c r="F102" s="110"/>
      <c r="G102" s="110"/>
      <c r="H102" s="110"/>
      <c r="I102" s="110"/>
      <c r="J102" s="110"/>
      <c r="K102" s="110"/>
      <c r="L102" s="118"/>
      <c r="M102" s="118"/>
      <c r="N102" s="118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3"/>
      <c r="AG102" s="23"/>
    </row>
    <row r="103" spans="1:33" ht="15">
      <c r="A103" s="37" t="s">
        <v>27</v>
      </c>
      <c r="B103" s="5" t="s">
        <v>453</v>
      </c>
      <c r="C103" s="106">
        <f t="shared" si="3"/>
        <v>0</v>
      </c>
      <c r="D103" s="106">
        <f t="shared" si="4"/>
        <v>0</v>
      </c>
      <c r="E103" s="106">
        <f t="shared" si="5"/>
        <v>0</v>
      </c>
      <c r="F103" s="112"/>
      <c r="G103" s="112"/>
      <c r="H103" s="112"/>
      <c r="I103" s="112"/>
      <c r="J103" s="112"/>
      <c r="K103" s="112"/>
      <c r="L103" s="118"/>
      <c r="M103" s="118"/>
      <c r="N103" s="118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3"/>
      <c r="AG103" s="23"/>
    </row>
    <row r="104" spans="1:33" ht="15">
      <c r="A104" s="37" t="s">
        <v>1074</v>
      </c>
      <c r="B104" s="5" t="s">
        <v>456</v>
      </c>
      <c r="C104" s="106">
        <f t="shared" si="3"/>
        <v>0</v>
      </c>
      <c r="D104" s="106">
        <f t="shared" si="4"/>
        <v>0</v>
      </c>
      <c r="E104" s="106">
        <f t="shared" si="5"/>
        <v>0</v>
      </c>
      <c r="F104" s="112"/>
      <c r="G104" s="112"/>
      <c r="H104" s="112"/>
      <c r="I104" s="112"/>
      <c r="J104" s="112"/>
      <c r="K104" s="112"/>
      <c r="L104" s="118"/>
      <c r="M104" s="118"/>
      <c r="N104" s="118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3"/>
      <c r="AG104" s="23"/>
    </row>
    <row r="105" spans="1:33" ht="15">
      <c r="A105" s="13" t="s">
        <v>457</v>
      </c>
      <c r="B105" s="5" t="s">
        <v>458</v>
      </c>
      <c r="C105" s="106">
        <f t="shared" si="3"/>
        <v>0</v>
      </c>
      <c r="D105" s="106">
        <f t="shared" si="4"/>
        <v>0</v>
      </c>
      <c r="E105" s="106">
        <f t="shared" si="5"/>
        <v>0</v>
      </c>
      <c r="F105" s="108"/>
      <c r="G105" s="108"/>
      <c r="H105" s="108"/>
      <c r="I105" s="108"/>
      <c r="J105" s="108"/>
      <c r="K105" s="108"/>
      <c r="L105" s="118"/>
      <c r="M105" s="118"/>
      <c r="N105" s="118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3"/>
      <c r="AG105" s="23"/>
    </row>
    <row r="106" spans="1:33" ht="15">
      <c r="A106" s="13" t="s">
        <v>28</v>
      </c>
      <c r="B106" s="5" t="s">
        <v>459</v>
      </c>
      <c r="C106" s="106">
        <f t="shared" si="3"/>
        <v>0</v>
      </c>
      <c r="D106" s="106">
        <f t="shared" si="4"/>
        <v>0</v>
      </c>
      <c r="E106" s="106">
        <f t="shared" si="5"/>
        <v>0</v>
      </c>
      <c r="F106" s="108"/>
      <c r="G106" s="108"/>
      <c r="H106" s="108"/>
      <c r="I106" s="108"/>
      <c r="J106" s="108"/>
      <c r="K106" s="108"/>
      <c r="L106" s="118"/>
      <c r="M106" s="118"/>
      <c r="N106" s="118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3"/>
      <c r="AG106" s="23"/>
    </row>
    <row r="107" spans="1:33" ht="15">
      <c r="A107" s="14" t="s">
        <v>1072</v>
      </c>
      <c r="B107" s="7" t="s">
        <v>460</v>
      </c>
      <c r="C107" s="106">
        <f t="shared" si="3"/>
        <v>0</v>
      </c>
      <c r="D107" s="106">
        <f t="shared" si="4"/>
        <v>0</v>
      </c>
      <c r="E107" s="106">
        <f t="shared" si="5"/>
        <v>0</v>
      </c>
      <c r="F107" s="114"/>
      <c r="G107" s="114"/>
      <c r="H107" s="114"/>
      <c r="I107" s="114"/>
      <c r="J107" s="114"/>
      <c r="K107" s="114"/>
      <c r="L107" s="118"/>
      <c r="M107" s="118"/>
      <c r="N107" s="118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3"/>
      <c r="AG107" s="23"/>
    </row>
    <row r="108" spans="1:33" ht="15">
      <c r="A108" s="37" t="s">
        <v>461</v>
      </c>
      <c r="B108" s="5" t="s">
        <v>462</v>
      </c>
      <c r="C108" s="106">
        <f t="shared" si="3"/>
        <v>0</v>
      </c>
      <c r="D108" s="106">
        <f t="shared" si="4"/>
        <v>0</v>
      </c>
      <c r="E108" s="106">
        <f t="shared" si="5"/>
        <v>0</v>
      </c>
      <c r="F108" s="112"/>
      <c r="G108" s="112"/>
      <c r="H108" s="112"/>
      <c r="I108" s="112"/>
      <c r="J108" s="112"/>
      <c r="K108" s="112"/>
      <c r="L108" s="118"/>
      <c r="M108" s="118"/>
      <c r="N108" s="118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3"/>
      <c r="AG108" s="23"/>
    </row>
    <row r="109" spans="1:33" ht="15">
      <c r="A109" s="37" t="s">
        <v>463</v>
      </c>
      <c r="B109" s="5" t="s">
        <v>464</v>
      </c>
      <c r="C109" s="106">
        <f t="shared" si="3"/>
        <v>0</v>
      </c>
      <c r="D109" s="106">
        <f t="shared" si="4"/>
        <v>4877</v>
      </c>
      <c r="E109" s="106">
        <f t="shared" si="5"/>
        <v>4877</v>
      </c>
      <c r="F109" s="112"/>
      <c r="G109" s="112"/>
      <c r="H109" s="112"/>
      <c r="I109" s="112"/>
      <c r="J109" s="112"/>
      <c r="K109" s="112"/>
      <c r="L109" s="118"/>
      <c r="M109" s="118">
        <v>4877</v>
      </c>
      <c r="N109" s="118">
        <v>4877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3"/>
      <c r="AG109" s="23"/>
    </row>
    <row r="110" spans="1:33" ht="15">
      <c r="A110" s="14" t="s">
        <v>465</v>
      </c>
      <c r="B110" s="7" t="s">
        <v>466</v>
      </c>
      <c r="C110" s="106">
        <f t="shared" si="3"/>
        <v>159471</v>
      </c>
      <c r="D110" s="117">
        <f t="shared" si="4"/>
        <v>173493</v>
      </c>
      <c r="E110" s="117">
        <f t="shared" si="5"/>
        <v>139398</v>
      </c>
      <c r="F110" s="112">
        <v>0</v>
      </c>
      <c r="G110" s="112">
        <v>0</v>
      </c>
      <c r="H110" s="112"/>
      <c r="I110" s="112"/>
      <c r="J110" s="112"/>
      <c r="K110" s="112"/>
      <c r="L110" s="118">
        <v>159471</v>
      </c>
      <c r="M110" s="118">
        <v>173493</v>
      </c>
      <c r="N110" s="118">
        <v>139398</v>
      </c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3"/>
      <c r="AG110" s="23"/>
    </row>
    <row r="111" spans="1:33" ht="15">
      <c r="A111" s="37" t="s">
        <v>467</v>
      </c>
      <c r="B111" s="5" t="s">
        <v>468</v>
      </c>
      <c r="C111" s="106">
        <f t="shared" si="3"/>
        <v>0</v>
      </c>
      <c r="D111" s="106">
        <f t="shared" si="4"/>
        <v>0</v>
      </c>
      <c r="E111" s="106">
        <f t="shared" si="5"/>
        <v>0</v>
      </c>
      <c r="F111" s="112"/>
      <c r="G111" s="112"/>
      <c r="H111" s="112"/>
      <c r="I111" s="112"/>
      <c r="J111" s="112"/>
      <c r="K111" s="112"/>
      <c r="L111" s="118"/>
      <c r="M111" s="118"/>
      <c r="N111" s="118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3"/>
      <c r="AG111" s="23"/>
    </row>
    <row r="112" spans="1:33" ht="15">
      <c r="A112" s="37" t="s">
        <v>469</v>
      </c>
      <c r="B112" s="5" t="s">
        <v>470</v>
      </c>
      <c r="C112" s="106">
        <f t="shared" si="3"/>
        <v>0</v>
      </c>
      <c r="D112" s="106">
        <f t="shared" si="4"/>
        <v>0</v>
      </c>
      <c r="E112" s="106">
        <f t="shared" si="5"/>
        <v>0</v>
      </c>
      <c r="F112" s="112"/>
      <c r="G112" s="112"/>
      <c r="H112" s="112"/>
      <c r="I112" s="112"/>
      <c r="J112" s="112"/>
      <c r="K112" s="112"/>
      <c r="L112" s="118"/>
      <c r="M112" s="118"/>
      <c r="N112" s="118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3"/>
      <c r="AG112" s="23"/>
    </row>
    <row r="113" spans="1:33" ht="15">
      <c r="A113" s="37" t="s">
        <v>471</v>
      </c>
      <c r="B113" s="5" t="s">
        <v>472</v>
      </c>
      <c r="C113" s="106">
        <f t="shared" si="3"/>
        <v>0</v>
      </c>
      <c r="D113" s="106">
        <f t="shared" si="4"/>
        <v>0</v>
      </c>
      <c r="E113" s="106">
        <f t="shared" si="5"/>
        <v>0</v>
      </c>
      <c r="F113" s="112"/>
      <c r="G113" s="112"/>
      <c r="H113" s="112"/>
      <c r="I113" s="112"/>
      <c r="J113" s="112"/>
      <c r="K113" s="112"/>
      <c r="L113" s="118"/>
      <c r="M113" s="118"/>
      <c r="N113" s="118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3"/>
      <c r="AG113" s="23"/>
    </row>
    <row r="114" spans="1:33" ht="15">
      <c r="A114" s="38" t="s">
        <v>1073</v>
      </c>
      <c r="B114" s="39" t="s">
        <v>473</v>
      </c>
      <c r="C114" s="106">
        <f t="shared" si="3"/>
        <v>159471</v>
      </c>
      <c r="D114" s="117">
        <f t="shared" si="4"/>
        <v>178370</v>
      </c>
      <c r="E114" s="117">
        <f t="shared" si="5"/>
        <v>144275</v>
      </c>
      <c r="F114" s="114">
        <v>0</v>
      </c>
      <c r="G114" s="114">
        <v>0</v>
      </c>
      <c r="H114" s="114">
        <f>SUM(H99:H113)</f>
        <v>0</v>
      </c>
      <c r="I114" s="114">
        <f>SUM(I99:I113)</f>
        <v>0</v>
      </c>
      <c r="J114" s="114">
        <f>SUM(J99:J113)</f>
        <v>0</v>
      </c>
      <c r="K114" s="114">
        <f>SUM(K99:K113)</f>
        <v>0</v>
      </c>
      <c r="L114" s="114">
        <v>159471</v>
      </c>
      <c r="M114" s="118">
        <v>178370</v>
      </c>
      <c r="N114" s="118">
        <f>N110+N109</f>
        <v>144275</v>
      </c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3"/>
      <c r="AG114" s="23"/>
    </row>
    <row r="115" spans="1:33" ht="15">
      <c r="A115" s="37" t="s">
        <v>474</v>
      </c>
      <c r="B115" s="5" t="s">
        <v>475</v>
      </c>
      <c r="C115" s="106">
        <f t="shared" si="3"/>
        <v>0</v>
      </c>
      <c r="D115" s="106">
        <f t="shared" si="4"/>
        <v>0</v>
      </c>
      <c r="E115" s="106">
        <f t="shared" si="5"/>
        <v>0</v>
      </c>
      <c r="F115" s="112"/>
      <c r="G115" s="112"/>
      <c r="H115" s="112"/>
      <c r="I115" s="112"/>
      <c r="J115" s="112"/>
      <c r="K115" s="112"/>
      <c r="L115" s="118"/>
      <c r="M115" s="118"/>
      <c r="N115" s="118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3"/>
      <c r="AG115" s="23"/>
    </row>
    <row r="116" spans="1:33" ht="15">
      <c r="A116" s="13" t="s">
        <v>476</v>
      </c>
      <c r="B116" s="5" t="s">
        <v>477</v>
      </c>
      <c r="C116" s="106">
        <f t="shared" si="3"/>
        <v>0</v>
      </c>
      <c r="D116" s="106">
        <f t="shared" si="4"/>
        <v>0</v>
      </c>
      <c r="E116" s="106">
        <f t="shared" si="5"/>
        <v>0</v>
      </c>
      <c r="F116" s="108"/>
      <c r="G116" s="108"/>
      <c r="H116" s="108"/>
      <c r="I116" s="108"/>
      <c r="J116" s="108"/>
      <c r="K116" s="108"/>
      <c r="L116" s="118"/>
      <c r="M116" s="118"/>
      <c r="N116" s="118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3"/>
      <c r="AG116" s="23"/>
    </row>
    <row r="117" spans="1:33" ht="15">
      <c r="A117" s="37" t="s">
        <v>29</v>
      </c>
      <c r="B117" s="5" t="s">
        <v>478</v>
      </c>
      <c r="C117" s="106">
        <f t="shared" si="3"/>
        <v>0</v>
      </c>
      <c r="D117" s="106">
        <f t="shared" si="4"/>
        <v>0</v>
      </c>
      <c r="E117" s="106">
        <f t="shared" si="5"/>
        <v>0</v>
      </c>
      <c r="F117" s="112"/>
      <c r="G117" s="112"/>
      <c r="H117" s="112"/>
      <c r="I117" s="112"/>
      <c r="J117" s="112"/>
      <c r="K117" s="112"/>
      <c r="L117" s="118"/>
      <c r="M117" s="118"/>
      <c r="N117" s="118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3"/>
      <c r="AG117" s="23"/>
    </row>
    <row r="118" spans="1:33" ht="15">
      <c r="A118" s="37" t="s">
        <v>1075</v>
      </c>
      <c r="B118" s="5" t="s">
        <v>479</v>
      </c>
      <c r="C118" s="106">
        <f t="shared" si="3"/>
        <v>0</v>
      </c>
      <c r="D118" s="106">
        <f t="shared" si="4"/>
        <v>0</v>
      </c>
      <c r="E118" s="106">
        <f t="shared" si="5"/>
        <v>0</v>
      </c>
      <c r="F118" s="112"/>
      <c r="G118" s="112"/>
      <c r="H118" s="112"/>
      <c r="I118" s="112"/>
      <c r="J118" s="112"/>
      <c r="K118" s="112"/>
      <c r="L118" s="118"/>
      <c r="M118" s="118"/>
      <c r="N118" s="118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3"/>
      <c r="AG118" s="23"/>
    </row>
    <row r="119" spans="1:33" ht="15">
      <c r="A119" s="38" t="s">
        <v>1076</v>
      </c>
      <c r="B119" s="39" t="s">
        <v>483</v>
      </c>
      <c r="C119" s="106">
        <f t="shared" si="3"/>
        <v>0</v>
      </c>
      <c r="D119" s="106">
        <f t="shared" si="4"/>
        <v>0</v>
      </c>
      <c r="E119" s="106">
        <f t="shared" si="5"/>
        <v>0</v>
      </c>
      <c r="F119" s="114"/>
      <c r="G119" s="114"/>
      <c r="H119" s="114"/>
      <c r="I119" s="114">
        <f>SUM(I115:I118)</f>
        <v>0</v>
      </c>
      <c r="J119" s="114"/>
      <c r="K119" s="114"/>
      <c r="L119" s="114"/>
      <c r="M119" s="118"/>
      <c r="N119" s="118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3"/>
      <c r="AG119" s="23"/>
    </row>
    <row r="120" spans="1:33" ht="15">
      <c r="A120" s="13" t="s">
        <v>484</v>
      </c>
      <c r="B120" s="5" t="s">
        <v>485</v>
      </c>
      <c r="C120" s="106">
        <f t="shared" si="3"/>
        <v>0</v>
      </c>
      <c r="D120" s="106">
        <f t="shared" si="4"/>
        <v>0</v>
      </c>
      <c r="E120" s="106">
        <f t="shared" si="5"/>
        <v>0</v>
      </c>
      <c r="F120" s="108"/>
      <c r="G120" s="108"/>
      <c r="H120" s="108"/>
      <c r="I120" s="108"/>
      <c r="J120" s="108"/>
      <c r="K120" s="108"/>
      <c r="L120" s="118"/>
      <c r="M120" s="118"/>
      <c r="N120" s="118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3"/>
      <c r="AG120" s="23"/>
    </row>
    <row r="121" spans="1:33" ht="15.75">
      <c r="A121" s="40" t="s">
        <v>33</v>
      </c>
      <c r="B121" s="41" t="s">
        <v>486</v>
      </c>
      <c r="C121" s="106">
        <f t="shared" si="3"/>
        <v>159471</v>
      </c>
      <c r="D121" s="117">
        <f t="shared" si="4"/>
        <v>178370</v>
      </c>
      <c r="E121" s="117">
        <f t="shared" si="5"/>
        <v>144275</v>
      </c>
      <c r="F121" s="114">
        <v>0</v>
      </c>
      <c r="G121" s="114">
        <v>0</v>
      </c>
      <c r="H121" s="114">
        <f>H119+H114+H120</f>
        <v>0</v>
      </c>
      <c r="I121" s="114">
        <f>I119+I114+I120</f>
        <v>0</v>
      </c>
      <c r="J121" s="114">
        <f>J119+J114+J120</f>
        <v>0</v>
      </c>
      <c r="K121" s="114">
        <f>K119+K114+K120</f>
        <v>0</v>
      </c>
      <c r="L121" s="114">
        <v>159471</v>
      </c>
      <c r="M121" s="118">
        <v>178370</v>
      </c>
      <c r="N121" s="118">
        <f>N114</f>
        <v>144275</v>
      </c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3"/>
      <c r="AG121" s="23"/>
    </row>
    <row r="122" spans="1:33" ht="15.75">
      <c r="A122" s="45" t="s">
        <v>69</v>
      </c>
      <c r="B122" s="46"/>
      <c r="C122" s="117">
        <f>C121+C98</f>
        <v>594863</v>
      </c>
      <c r="D122" s="117">
        <f t="shared" si="4"/>
        <v>651085</v>
      </c>
      <c r="E122" s="117">
        <f t="shared" si="5"/>
        <v>484395</v>
      </c>
      <c r="F122" s="117">
        <v>307504</v>
      </c>
      <c r="G122" s="117">
        <v>326956</v>
      </c>
      <c r="H122" s="117">
        <f aca="true" t="shared" si="8" ref="H122:N122">H121+H98</f>
        <v>326956</v>
      </c>
      <c r="I122" s="117">
        <f t="shared" si="8"/>
        <v>0</v>
      </c>
      <c r="J122" s="117">
        <f t="shared" si="8"/>
        <v>0</v>
      </c>
      <c r="K122" s="117">
        <f t="shared" si="8"/>
        <v>0</v>
      </c>
      <c r="L122" s="117">
        <f t="shared" si="8"/>
        <v>902367</v>
      </c>
      <c r="M122" s="118">
        <f t="shared" si="8"/>
        <v>978041</v>
      </c>
      <c r="N122" s="118">
        <f t="shared" si="8"/>
        <v>811351</v>
      </c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2:33" ht="15">
      <c r="B123" s="23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2:33" ht="15">
      <c r="B124" s="23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2:33" ht="15">
      <c r="B125" s="23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2:33" ht="15">
      <c r="B126" s="23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2:33" ht="15">
      <c r="B127" s="23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2:33" ht="15">
      <c r="B128" s="23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2:33" ht="15">
      <c r="B129" s="23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2:33" ht="15">
      <c r="B130" s="23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2:33" ht="15">
      <c r="B131" s="23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2:33" ht="15">
      <c r="B132" s="23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2:33" ht="15">
      <c r="B133" s="23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2:33" ht="15">
      <c r="B134" s="23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2:33" ht="15">
      <c r="B135" s="23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2:33" ht="15">
      <c r="B136" s="23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2:33" ht="15">
      <c r="B137" s="23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2:33" ht="15">
      <c r="B138" s="23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2:33" ht="15">
      <c r="B139" s="23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2:33" ht="15">
      <c r="B140" s="23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2:33" ht="15">
      <c r="B141" s="23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2:33" ht="15">
      <c r="B142" s="23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2:33" ht="15">
      <c r="B143" s="23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2:33" ht="15">
      <c r="B144" s="23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2:33" ht="15">
      <c r="B145" s="23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2:33" ht="15">
      <c r="B146" s="23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2:33" ht="15">
      <c r="B147" s="23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2:33" ht="15">
      <c r="B148" s="23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2:33" ht="15">
      <c r="B149" s="23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2:33" ht="15">
      <c r="B150" s="23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2:33" ht="15">
      <c r="B151" s="23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2:33" ht="15">
      <c r="B152" s="23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2:33" ht="15">
      <c r="B153" s="23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2:33" ht="15">
      <c r="B154" s="23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2:33" ht="15">
      <c r="B155" s="23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2:33" ht="15">
      <c r="B156" s="23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2:33" ht="15">
      <c r="B157" s="23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2:33" ht="15">
      <c r="B158" s="23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2:33" ht="15">
      <c r="B159" s="23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2:33" ht="15">
      <c r="B160" s="23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2:33" ht="15">
      <c r="B161" s="23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2:33" ht="15">
      <c r="B162" s="23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2:33" ht="15">
      <c r="B163" s="23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2:33" ht="15">
      <c r="B164" s="23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2:33" ht="15">
      <c r="B165" s="23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2:33" ht="15">
      <c r="B166" s="23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2:33" ht="15">
      <c r="B167" s="23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2:33" ht="15">
      <c r="B168" s="23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2:33" ht="15">
      <c r="B169" s="23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2:33" ht="15">
      <c r="B170" s="23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2:33" ht="15">
      <c r="B171" s="23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</sheetData>
  <sheetProtection/>
  <mergeCells count="2">
    <mergeCell ref="A1:L1"/>
    <mergeCell ref="D2:E2"/>
  </mergeCells>
  <printOptions/>
  <pageMargins left="0.27" right="0.21" top="0.27" bottom="0.28" header="0.2" footer="0.06"/>
  <pageSetup horizontalDpi="300" verticalDpi="300" orientation="landscape" paperSize="9" scale="40" r:id="rId1"/>
  <headerFooter>
    <oddHeader>&amp;R2.sz.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153"/>
  <sheetViews>
    <sheetView zoomScale="80" zoomScaleNormal="80" zoomScalePageLayoutView="0" workbookViewId="0" topLeftCell="A1">
      <pane xSplit="2" ySplit="6" topLeftCell="H139" activePane="bottomRight" state="frozen"/>
      <selection pane="topLeft" activeCell="A156" sqref="A156"/>
      <selection pane="topRight" activeCell="A156" sqref="A156"/>
      <selection pane="bottomLeft" activeCell="A156" sqref="A156"/>
      <selection pane="bottomRight" activeCell="J158" sqref="J158"/>
    </sheetView>
  </sheetViews>
  <sheetFormatPr defaultColWidth="9.140625" defaultRowHeight="15"/>
  <cols>
    <col min="1" max="1" width="101.28125" style="0" customWidth="1"/>
    <col min="3" max="3" width="13.8515625" style="103" customWidth="1"/>
    <col min="4" max="4" width="12.140625" style="103" customWidth="1"/>
    <col min="5" max="5" width="15.7109375" style="120" customWidth="1"/>
    <col min="6" max="6" width="12.8515625" style="103" customWidth="1"/>
    <col min="7" max="7" width="11.00390625" style="103" customWidth="1"/>
    <col min="8" max="10" width="15.7109375" style="120" customWidth="1"/>
  </cols>
  <sheetData>
    <row r="1" spans="1:10" s="96" customFormat="1" ht="15">
      <c r="A1" s="160"/>
      <c r="C1" s="163"/>
      <c r="D1" s="163"/>
      <c r="E1" s="161"/>
      <c r="F1" s="163"/>
      <c r="G1" s="163"/>
      <c r="I1" s="172"/>
      <c r="J1" s="172"/>
    </row>
    <row r="2" spans="1:10" ht="26.25" customHeight="1">
      <c r="A2" s="330" t="s">
        <v>766</v>
      </c>
      <c r="B2" s="338"/>
      <c r="C2" s="338"/>
      <c r="D2" s="338"/>
      <c r="E2" s="338"/>
      <c r="H2"/>
      <c r="I2" s="172"/>
      <c r="J2" s="172"/>
    </row>
    <row r="3" spans="1:5" ht="30" customHeight="1">
      <c r="A3" s="337" t="s">
        <v>234</v>
      </c>
      <c r="B3" s="334"/>
      <c r="C3" s="334"/>
      <c r="D3" s="334"/>
      <c r="E3" s="334"/>
    </row>
    <row r="5" ht="15">
      <c r="A5" s="127" t="s">
        <v>709</v>
      </c>
    </row>
    <row r="6" spans="1:10" ht="45">
      <c r="A6" s="2" t="s">
        <v>309</v>
      </c>
      <c r="B6" s="3" t="s">
        <v>310</v>
      </c>
      <c r="C6" s="121" t="s">
        <v>273</v>
      </c>
      <c r="D6" s="121" t="s">
        <v>274</v>
      </c>
      <c r="E6" s="121" t="s">
        <v>272</v>
      </c>
      <c r="F6" s="104" t="s">
        <v>1016</v>
      </c>
      <c r="G6" s="104" t="s">
        <v>1017</v>
      </c>
      <c r="H6" s="122" t="s">
        <v>1026</v>
      </c>
      <c r="I6" s="122" t="s">
        <v>1027</v>
      </c>
      <c r="J6" s="122" t="s">
        <v>1028</v>
      </c>
    </row>
    <row r="7" spans="1:10" ht="15">
      <c r="A7" s="31" t="s">
        <v>615</v>
      </c>
      <c r="B7" s="30" t="s">
        <v>336</v>
      </c>
      <c r="C7" s="128">
        <v>34157.72</v>
      </c>
      <c r="D7" s="128">
        <v>30408.72</v>
      </c>
      <c r="E7" s="128">
        <v>25984</v>
      </c>
      <c r="F7" s="107">
        <v>25377</v>
      </c>
      <c r="G7" s="107">
        <v>25332</v>
      </c>
      <c r="H7" s="123">
        <v>29977</v>
      </c>
      <c r="I7" s="123">
        <v>31789</v>
      </c>
      <c r="J7" s="123">
        <v>24213</v>
      </c>
    </row>
    <row r="8" spans="1:10" ht="15">
      <c r="A8" s="5" t="s">
        <v>616</v>
      </c>
      <c r="B8" s="30" t="s">
        <v>343</v>
      </c>
      <c r="C8" s="128">
        <v>662.267</v>
      </c>
      <c r="D8" s="128">
        <v>1583.216</v>
      </c>
      <c r="E8" s="128">
        <v>1000</v>
      </c>
      <c r="F8" s="107">
        <v>1004</v>
      </c>
      <c r="G8" s="107">
        <v>1004</v>
      </c>
      <c r="H8" s="123">
        <v>1000</v>
      </c>
      <c r="I8" s="123">
        <v>1003</v>
      </c>
      <c r="J8" s="123">
        <v>68</v>
      </c>
    </row>
    <row r="9" spans="1:10" ht="15">
      <c r="A9" s="51" t="s">
        <v>30</v>
      </c>
      <c r="B9" s="52" t="s">
        <v>344</v>
      </c>
      <c r="C9" s="128">
        <f>C8+C7</f>
        <v>34819.987</v>
      </c>
      <c r="D9" s="128">
        <f>D8+D7</f>
        <v>31991.936</v>
      </c>
      <c r="E9" s="128">
        <v>26984</v>
      </c>
      <c r="F9" s="107">
        <v>26381</v>
      </c>
      <c r="G9" s="107">
        <v>26336</v>
      </c>
      <c r="H9" s="123">
        <v>30977</v>
      </c>
      <c r="I9" s="123">
        <v>32792</v>
      </c>
      <c r="J9" s="123">
        <v>24281</v>
      </c>
    </row>
    <row r="10" spans="1:10" ht="15">
      <c r="A10" s="39" t="s">
        <v>1</v>
      </c>
      <c r="B10" s="52" t="s">
        <v>345</v>
      </c>
      <c r="C10" s="128">
        <v>10403.252</v>
      </c>
      <c r="D10" s="128">
        <v>9415.136</v>
      </c>
      <c r="E10" s="128">
        <v>7323</v>
      </c>
      <c r="F10" s="107">
        <v>7023</v>
      </c>
      <c r="G10" s="107">
        <v>7022</v>
      </c>
      <c r="H10" s="123">
        <v>8487</v>
      </c>
      <c r="I10" s="123">
        <v>10128</v>
      </c>
      <c r="J10" s="123">
        <v>6577</v>
      </c>
    </row>
    <row r="11" spans="1:10" ht="15">
      <c r="A11" s="5" t="s">
        <v>617</v>
      </c>
      <c r="B11" s="30" t="s">
        <v>352</v>
      </c>
      <c r="C11" s="128">
        <v>1195.436</v>
      </c>
      <c r="D11" s="128">
        <v>1151.4</v>
      </c>
      <c r="E11" s="128">
        <v>1308</v>
      </c>
      <c r="F11" s="107">
        <v>914</v>
      </c>
      <c r="G11" s="107">
        <v>913</v>
      </c>
      <c r="H11" s="123">
        <v>959</v>
      </c>
      <c r="I11" s="123">
        <v>1124</v>
      </c>
      <c r="J11" s="123">
        <v>919</v>
      </c>
    </row>
    <row r="12" spans="1:10" ht="15">
      <c r="A12" s="5" t="s">
        <v>31</v>
      </c>
      <c r="B12" s="30" t="s">
        <v>357</v>
      </c>
      <c r="C12" s="128">
        <v>787.906</v>
      </c>
      <c r="D12" s="128">
        <v>893.542</v>
      </c>
      <c r="E12" s="128">
        <v>1000</v>
      </c>
      <c r="F12" s="107">
        <v>871</v>
      </c>
      <c r="G12" s="107">
        <v>871</v>
      </c>
      <c r="H12" s="123">
        <v>871</v>
      </c>
      <c r="I12" s="123">
        <v>981</v>
      </c>
      <c r="J12" s="123">
        <v>723</v>
      </c>
    </row>
    <row r="13" spans="1:10" ht="15">
      <c r="A13" s="5" t="s">
        <v>618</v>
      </c>
      <c r="B13" s="30" t="s">
        <v>369</v>
      </c>
      <c r="C13" s="128">
        <v>7875.111</v>
      </c>
      <c r="D13" s="128">
        <v>7012.967</v>
      </c>
      <c r="E13" s="128">
        <v>9450</v>
      </c>
      <c r="F13" s="107">
        <v>10876</v>
      </c>
      <c r="G13" s="107">
        <v>6380</v>
      </c>
      <c r="H13" s="123">
        <v>9407</v>
      </c>
      <c r="I13" s="123">
        <v>9108</v>
      </c>
      <c r="J13" s="123">
        <v>6795</v>
      </c>
    </row>
    <row r="14" spans="1:10" ht="15">
      <c r="A14" s="5" t="s">
        <v>633</v>
      </c>
      <c r="B14" s="30" t="s">
        <v>374</v>
      </c>
      <c r="C14" s="128">
        <v>1087.925</v>
      </c>
      <c r="D14" s="128">
        <v>0</v>
      </c>
      <c r="E14" s="128">
        <v>800</v>
      </c>
      <c r="F14" s="107">
        <v>800</v>
      </c>
      <c r="G14" s="107">
        <v>370</v>
      </c>
      <c r="H14" s="123">
        <v>367</v>
      </c>
      <c r="I14" s="123">
        <v>367</v>
      </c>
      <c r="J14" s="123">
        <v>295</v>
      </c>
    </row>
    <row r="15" spans="1:10" ht="15">
      <c r="A15" s="5" t="s">
        <v>634</v>
      </c>
      <c r="B15" s="30" t="s">
        <v>383</v>
      </c>
      <c r="C15" s="128">
        <v>1922.761</v>
      </c>
      <c r="D15" s="128">
        <v>1995.35</v>
      </c>
      <c r="E15" s="128">
        <v>3231</v>
      </c>
      <c r="F15" s="107">
        <v>3231</v>
      </c>
      <c r="G15" s="107">
        <v>1265</v>
      </c>
      <c r="H15" s="123">
        <v>1360</v>
      </c>
      <c r="I15" s="123">
        <v>1730</v>
      </c>
      <c r="J15" s="123">
        <v>1561</v>
      </c>
    </row>
    <row r="16" spans="1:10" ht="15">
      <c r="A16" s="39" t="s">
        <v>635</v>
      </c>
      <c r="B16" s="52" t="s">
        <v>384</v>
      </c>
      <c r="C16" s="128">
        <f>SUM(C11:C15)</f>
        <v>12869.139</v>
      </c>
      <c r="D16" s="128">
        <f>SUM(D11:D15)</f>
        <v>11053.259</v>
      </c>
      <c r="E16" s="128">
        <v>15789</v>
      </c>
      <c r="F16" s="107">
        <v>16692</v>
      </c>
      <c r="G16" s="107">
        <v>9799</v>
      </c>
      <c r="H16" s="123">
        <v>12964</v>
      </c>
      <c r="I16" s="123">
        <v>13310</v>
      </c>
      <c r="J16" s="123">
        <v>10293</v>
      </c>
    </row>
    <row r="17" spans="1:10" ht="15">
      <c r="A17" s="13" t="s">
        <v>385</v>
      </c>
      <c r="B17" s="30" t="s">
        <v>386</v>
      </c>
      <c r="C17" s="128">
        <v>0</v>
      </c>
      <c r="D17" s="128">
        <v>0</v>
      </c>
      <c r="E17" s="128">
        <v>0</v>
      </c>
      <c r="F17" s="107"/>
      <c r="G17" s="107"/>
      <c r="H17" s="123">
        <v>0</v>
      </c>
      <c r="I17" s="123">
        <v>0</v>
      </c>
      <c r="J17" s="123">
        <v>0</v>
      </c>
    </row>
    <row r="18" spans="1:10" ht="15">
      <c r="A18" s="13" t="s">
        <v>636</v>
      </c>
      <c r="B18" s="30" t="s">
        <v>387</v>
      </c>
      <c r="C18" s="128">
        <v>0</v>
      </c>
      <c r="D18" s="128">
        <v>0</v>
      </c>
      <c r="E18" s="128">
        <v>0</v>
      </c>
      <c r="F18" s="107"/>
      <c r="G18" s="107"/>
      <c r="H18" s="123">
        <v>0</v>
      </c>
      <c r="I18" s="123">
        <v>0</v>
      </c>
      <c r="J18" s="123">
        <v>0</v>
      </c>
    </row>
    <row r="19" spans="1:10" ht="15">
      <c r="A19" s="17" t="s">
        <v>7</v>
      </c>
      <c r="B19" s="30" t="s">
        <v>388</v>
      </c>
      <c r="C19" s="128">
        <v>0</v>
      </c>
      <c r="D19" s="128">
        <v>0</v>
      </c>
      <c r="E19" s="128">
        <v>0</v>
      </c>
      <c r="F19" s="107"/>
      <c r="G19" s="107"/>
      <c r="H19" s="123">
        <v>0</v>
      </c>
      <c r="I19" s="123">
        <v>0</v>
      </c>
      <c r="J19" s="123">
        <v>0</v>
      </c>
    </row>
    <row r="20" spans="1:10" ht="15">
      <c r="A20" s="17" t="s">
        <v>8</v>
      </c>
      <c r="B20" s="30" t="s">
        <v>389</v>
      </c>
      <c r="C20" s="128">
        <v>0</v>
      </c>
      <c r="D20" s="128">
        <v>0</v>
      </c>
      <c r="E20" s="128">
        <v>0</v>
      </c>
      <c r="F20" s="107"/>
      <c r="G20" s="107"/>
      <c r="H20" s="123">
        <v>0</v>
      </c>
      <c r="I20" s="123">
        <v>0</v>
      </c>
      <c r="J20" s="123">
        <v>0</v>
      </c>
    </row>
    <row r="21" spans="1:10" ht="15">
      <c r="A21" s="17" t="s">
        <v>9</v>
      </c>
      <c r="B21" s="30" t="s">
        <v>390</v>
      </c>
      <c r="C21" s="128">
        <v>0</v>
      </c>
      <c r="D21" s="128">
        <v>0</v>
      </c>
      <c r="E21" s="128">
        <v>0</v>
      </c>
      <c r="F21" s="107"/>
      <c r="G21" s="107"/>
      <c r="H21" s="123">
        <v>0</v>
      </c>
      <c r="I21" s="123">
        <v>0</v>
      </c>
      <c r="J21" s="123">
        <v>0</v>
      </c>
    </row>
    <row r="22" spans="1:10" ht="15">
      <c r="A22" s="13" t="s">
        <v>10</v>
      </c>
      <c r="B22" s="30" t="s">
        <v>391</v>
      </c>
      <c r="C22" s="128">
        <v>0</v>
      </c>
      <c r="D22" s="128">
        <v>0</v>
      </c>
      <c r="E22" s="128">
        <v>0</v>
      </c>
      <c r="F22" s="107"/>
      <c r="G22" s="107"/>
      <c r="H22" s="123">
        <v>0</v>
      </c>
      <c r="I22" s="123">
        <v>0</v>
      </c>
      <c r="J22" s="123">
        <v>0</v>
      </c>
    </row>
    <row r="23" spans="1:10" ht="15">
      <c r="A23" s="13" t="s">
        <v>11</v>
      </c>
      <c r="B23" s="30" t="s">
        <v>392</v>
      </c>
      <c r="C23" s="128">
        <v>0</v>
      </c>
      <c r="D23" s="128">
        <v>0</v>
      </c>
      <c r="E23" s="128">
        <v>0</v>
      </c>
      <c r="F23" s="107"/>
      <c r="G23" s="107"/>
      <c r="H23" s="123">
        <v>0</v>
      </c>
      <c r="I23" s="123">
        <v>0</v>
      </c>
      <c r="J23" s="123">
        <v>0</v>
      </c>
    </row>
    <row r="24" spans="1:10" ht="15">
      <c r="A24" s="13" t="s">
        <v>12</v>
      </c>
      <c r="B24" s="30" t="s">
        <v>393</v>
      </c>
      <c r="C24" s="128">
        <v>0</v>
      </c>
      <c r="D24" s="128">
        <v>0</v>
      </c>
      <c r="E24" s="128">
        <v>0</v>
      </c>
      <c r="F24" s="107"/>
      <c r="G24" s="107"/>
      <c r="H24" s="123">
        <v>0</v>
      </c>
      <c r="I24" s="123">
        <v>0</v>
      </c>
      <c r="J24" s="123">
        <v>0</v>
      </c>
    </row>
    <row r="25" spans="1:10" ht="15">
      <c r="A25" s="49" t="s">
        <v>702</v>
      </c>
      <c r="B25" s="52" t="s">
        <v>394</v>
      </c>
      <c r="C25" s="128">
        <v>0</v>
      </c>
      <c r="D25" s="128">
        <v>0</v>
      </c>
      <c r="E25" s="128">
        <v>0</v>
      </c>
      <c r="F25" s="107"/>
      <c r="G25" s="107"/>
      <c r="H25" s="123">
        <v>0</v>
      </c>
      <c r="I25" s="123">
        <v>0</v>
      </c>
      <c r="J25" s="123">
        <v>0</v>
      </c>
    </row>
    <row r="26" spans="1:10" ht="15">
      <c r="A26" s="12" t="s">
        <v>13</v>
      </c>
      <c r="B26" s="30" t="s">
        <v>395</v>
      </c>
      <c r="C26" s="128">
        <v>0</v>
      </c>
      <c r="D26" s="128">
        <v>0</v>
      </c>
      <c r="E26" s="128">
        <v>0</v>
      </c>
      <c r="F26" s="107"/>
      <c r="G26" s="107"/>
      <c r="H26" s="123">
        <v>0</v>
      </c>
      <c r="I26" s="123">
        <v>0</v>
      </c>
      <c r="J26" s="123">
        <v>0</v>
      </c>
    </row>
    <row r="27" spans="1:10" ht="15">
      <c r="A27" s="12" t="s">
        <v>396</v>
      </c>
      <c r="B27" s="30" t="s">
        <v>397</v>
      </c>
      <c r="C27" s="128">
        <v>0</v>
      </c>
      <c r="D27" s="128">
        <v>0</v>
      </c>
      <c r="E27" s="128">
        <v>0</v>
      </c>
      <c r="F27" s="107"/>
      <c r="G27" s="107"/>
      <c r="H27" s="123">
        <v>0</v>
      </c>
      <c r="I27" s="123">
        <v>0</v>
      </c>
      <c r="J27" s="123">
        <v>0</v>
      </c>
    </row>
    <row r="28" spans="1:10" ht="15">
      <c r="A28" s="12" t="s">
        <v>398</v>
      </c>
      <c r="B28" s="30" t="s">
        <v>399</v>
      </c>
      <c r="C28" s="128">
        <v>0</v>
      </c>
      <c r="D28" s="128">
        <v>0</v>
      </c>
      <c r="E28" s="128">
        <v>0</v>
      </c>
      <c r="F28" s="107"/>
      <c r="G28" s="107"/>
      <c r="H28" s="123">
        <v>0</v>
      </c>
      <c r="I28" s="123">
        <v>0</v>
      </c>
      <c r="J28" s="123">
        <v>0</v>
      </c>
    </row>
    <row r="29" spans="1:10" ht="15">
      <c r="A29" s="12" t="s">
        <v>705</v>
      </c>
      <c r="B29" s="30" t="s">
        <v>400</v>
      </c>
      <c r="C29" s="128">
        <v>0</v>
      </c>
      <c r="D29" s="128">
        <v>0</v>
      </c>
      <c r="E29" s="128">
        <v>0</v>
      </c>
      <c r="F29" s="107"/>
      <c r="G29" s="107"/>
      <c r="H29" s="123">
        <v>0</v>
      </c>
      <c r="I29" s="123">
        <v>0</v>
      </c>
      <c r="J29" s="123">
        <v>0</v>
      </c>
    </row>
    <row r="30" spans="1:10" ht="15">
      <c r="A30" s="12" t="s">
        <v>14</v>
      </c>
      <c r="B30" s="30" t="s">
        <v>401</v>
      </c>
      <c r="C30" s="128">
        <v>0</v>
      </c>
      <c r="D30" s="128">
        <v>0</v>
      </c>
      <c r="E30" s="128">
        <v>0</v>
      </c>
      <c r="F30" s="107"/>
      <c r="G30" s="107"/>
      <c r="H30" s="123">
        <v>0</v>
      </c>
      <c r="I30" s="123">
        <v>0</v>
      </c>
      <c r="J30" s="123">
        <v>0</v>
      </c>
    </row>
    <row r="31" spans="1:10" ht="15">
      <c r="A31" s="12" t="s">
        <v>1059</v>
      </c>
      <c r="B31" s="30" t="s">
        <v>402</v>
      </c>
      <c r="C31" s="128">
        <v>0</v>
      </c>
      <c r="D31" s="128">
        <v>0</v>
      </c>
      <c r="E31" s="128">
        <v>0</v>
      </c>
      <c r="F31" s="107"/>
      <c r="G31" s="107"/>
      <c r="H31" s="123">
        <v>0</v>
      </c>
      <c r="I31" s="123">
        <v>0</v>
      </c>
      <c r="J31" s="123">
        <v>0</v>
      </c>
    </row>
    <row r="32" spans="1:10" ht="15">
      <c r="A32" s="12" t="s">
        <v>15</v>
      </c>
      <c r="B32" s="30" t="s">
        <v>403</v>
      </c>
      <c r="C32" s="128">
        <v>0</v>
      </c>
      <c r="D32" s="128">
        <v>0</v>
      </c>
      <c r="E32" s="128">
        <v>0</v>
      </c>
      <c r="F32" s="107"/>
      <c r="G32" s="107"/>
      <c r="H32" s="123">
        <v>0</v>
      </c>
      <c r="I32" s="123">
        <v>0</v>
      </c>
      <c r="J32" s="123">
        <v>0</v>
      </c>
    </row>
    <row r="33" spans="1:10" ht="15">
      <c r="A33" s="12" t="s">
        <v>16</v>
      </c>
      <c r="B33" s="30" t="s">
        <v>404</v>
      </c>
      <c r="C33" s="128">
        <v>0</v>
      </c>
      <c r="D33" s="128">
        <v>0</v>
      </c>
      <c r="E33" s="128">
        <v>0</v>
      </c>
      <c r="F33" s="107"/>
      <c r="G33" s="107"/>
      <c r="H33" s="123">
        <v>0</v>
      </c>
      <c r="I33" s="123">
        <v>0</v>
      </c>
      <c r="J33" s="123">
        <v>0</v>
      </c>
    </row>
    <row r="34" spans="1:10" ht="15">
      <c r="A34" s="12" t="s">
        <v>405</v>
      </c>
      <c r="B34" s="30" t="s">
        <v>406</v>
      </c>
      <c r="C34" s="128">
        <v>0</v>
      </c>
      <c r="D34" s="128">
        <v>0</v>
      </c>
      <c r="E34" s="128">
        <v>0</v>
      </c>
      <c r="F34" s="107"/>
      <c r="G34" s="107"/>
      <c r="H34" s="123">
        <v>0</v>
      </c>
      <c r="I34" s="123">
        <v>0</v>
      </c>
      <c r="J34" s="123">
        <v>0</v>
      </c>
    </row>
    <row r="35" spans="1:10" ht="15">
      <c r="A35" s="20" t="s">
        <v>407</v>
      </c>
      <c r="B35" s="30" t="s">
        <v>408</v>
      </c>
      <c r="C35" s="128">
        <v>0</v>
      </c>
      <c r="D35" s="128">
        <v>0</v>
      </c>
      <c r="E35" s="128">
        <v>0</v>
      </c>
      <c r="F35" s="107"/>
      <c r="G35" s="107"/>
      <c r="H35" s="123">
        <v>0</v>
      </c>
      <c r="I35" s="123">
        <v>0</v>
      </c>
      <c r="J35" s="123">
        <v>0</v>
      </c>
    </row>
    <row r="36" spans="1:10" ht="15">
      <c r="A36" s="12" t="s">
        <v>17</v>
      </c>
      <c r="B36" s="30" t="s">
        <v>409</v>
      </c>
      <c r="C36" s="128">
        <v>0</v>
      </c>
      <c r="D36" s="128">
        <v>0</v>
      </c>
      <c r="E36" s="128">
        <v>0</v>
      </c>
      <c r="F36" s="107"/>
      <c r="G36" s="107"/>
      <c r="H36" s="123">
        <v>0</v>
      </c>
      <c r="I36" s="123">
        <v>0</v>
      </c>
      <c r="J36" s="123">
        <v>0</v>
      </c>
    </row>
    <row r="37" spans="1:10" ht="15">
      <c r="A37" s="20" t="s">
        <v>196</v>
      </c>
      <c r="B37" s="30" t="s">
        <v>410</v>
      </c>
      <c r="C37" s="128">
        <v>0</v>
      </c>
      <c r="D37" s="128">
        <v>140</v>
      </c>
      <c r="E37" s="128">
        <v>135</v>
      </c>
      <c r="F37" s="107">
        <v>135</v>
      </c>
      <c r="G37" s="107"/>
      <c r="H37" s="123">
        <v>0</v>
      </c>
      <c r="I37" s="123">
        <v>0</v>
      </c>
      <c r="J37" s="123">
        <v>0</v>
      </c>
    </row>
    <row r="38" spans="1:10" ht="15">
      <c r="A38" s="20" t="s">
        <v>197</v>
      </c>
      <c r="B38" s="30" t="s">
        <v>410</v>
      </c>
      <c r="C38" s="128">
        <v>0</v>
      </c>
      <c r="D38" s="128">
        <v>0</v>
      </c>
      <c r="E38" s="128"/>
      <c r="F38" s="107"/>
      <c r="G38" s="107"/>
      <c r="H38" s="123">
        <v>0</v>
      </c>
      <c r="I38" s="123">
        <v>0</v>
      </c>
      <c r="J38" s="123">
        <v>0</v>
      </c>
    </row>
    <row r="39" spans="1:10" ht="15">
      <c r="A39" s="49" t="s">
        <v>1062</v>
      </c>
      <c r="B39" s="52" t="s">
        <v>411</v>
      </c>
      <c r="C39" s="128">
        <f>SUM(C26:C38)</f>
        <v>0</v>
      </c>
      <c r="D39" s="128">
        <f>SUM(D26:D38)</f>
        <v>140</v>
      </c>
      <c r="E39" s="128">
        <v>135</v>
      </c>
      <c r="F39" s="107">
        <v>135</v>
      </c>
      <c r="G39" s="107"/>
      <c r="H39" s="123">
        <v>0</v>
      </c>
      <c r="I39" s="123">
        <v>0</v>
      </c>
      <c r="J39" s="123">
        <v>0</v>
      </c>
    </row>
    <row r="40" spans="1:10" ht="15.75">
      <c r="A40" s="59" t="s">
        <v>146</v>
      </c>
      <c r="B40" s="95"/>
      <c r="C40" s="128">
        <f>C39+C25+C16+C10+C9</f>
        <v>58092.378</v>
      </c>
      <c r="D40" s="128">
        <f>D39+D25+D16+D10+D9</f>
        <v>52600.331000000006</v>
      </c>
      <c r="E40" s="128">
        <v>50231</v>
      </c>
      <c r="F40" s="107">
        <v>50231</v>
      </c>
      <c r="G40" s="107">
        <f>G39+G25+G16+G10+G9</f>
        <v>43157</v>
      </c>
      <c r="H40" s="123">
        <v>52428</v>
      </c>
      <c r="I40" s="123">
        <v>56230</v>
      </c>
      <c r="J40" s="123">
        <v>41151</v>
      </c>
    </row>
    <row r="41" spans="1:10" ht="15">
      <c r="A41" s="34" t="s">
        <v>412</v>
      </c>
      <c r="B41" s="30" t="s">
        <v>413</v>
      </c>
      <c r="C41" s="128">
        <v>0</v>
      </c>
      <c r="D41" s="128">
        <v>0</v>
      </c>
      <c r="E41" s="128">
        <v>32</v>
      </c>
      <c r="F41" s="107">
        <v>32</v>
      </c>
      <c r="G41" s="107">
        <v>58</v>
      </c>
      <c r="H41" s="123">
        <v>0</v>
      </c>
      <c r="I41" s="123">
        <v>0</v>
      </c>
      <c r="J41" s="123"/>
    </row>
    <row r="42" spans="1:10" ht="15">
      <c r="A42" s="34" t="s">
        <v>18</v>
      </c>
      <c r="B42" s="30" t="s">
        <v>414</v>
      </c>
      <c r="C42" s="128">
        <v>0</v>
      </c>
      <c r="D42" s="128">
        <v>0</v>
      </c>
      <c r="E42" s="128">
        <v>0</v>
      </c>
      <c r="F42" s="107"/>
      <c r="G42" s="107"/>
      <c r="H42" s="123">
        <v>0</v>
      </c>
      <c r="I42" s="123">
        <v>0</v>
      </c>
      <c r="J42" s="123">
        <v>0</v>
      </c>
    </row>
    <row r="43" spans="1:10" ht="15">
      <c r="A43" s="34" t="s">
        <v>415</v>
      </c>
      <c r="B43" s="30" t="s">
        <v>416</v>
      </c>
      <c r="C43" s="128">
        <v>665.85</v>
      </c>
      <c r="D43" s="128">
        <v>94.331</v>
      </c>
      <c r="E43" s="128">
        <v>600</v>
      </c>
      <c r="F43" s="107">
        <v>600</v>
      </c>
      <c r="G43" s="107">
        <v>247</v>
      </c>
      <c r="H43" s="123">
        <v>0</v>
      </c>
      <c r="I43" s="123">
        <v>0</v>
      </c>
      <c r="J43" s="123"/>
    </row>
    <row r="44" spans="1:10" ht="15">
      <c r="A44" s="34" t="s">
        <v>417</v>
      </c>
      <c r="B44" s="30" t="s">
        <v>418</v>
      </c>
      <c r="C44" s="128">
        <v>0</v>
      </c>
      <c r="D44" s="128">
        <v>0</v>
      </c>
      <c r="E44" s="128">
        <v>0</v>
      </c>
      <c r="F44" s="107"/>
      <c r="G44" s="107"/>
      <c r="H44" s="123">
        <v>150</v>
      </c>
      <c r="I44" s="123">
        <v>206</v>
      </c>
      <c r="J44" s="123">
        <v>206</v>
      </c>
    </row>
    <row r="45" spans="1:10" ht="15">
      <c r="A45" s="6" t="s">
        <v>419</v>
      </c>
      <c r="B45" s="30" t="s">
        <v>420</v>
      </c>
      <c r="C45" s="128">
        <v>0</v>
      </c>
      <c r="D45" s="128">
        <v>0</v>
      </c>
      <c r="E45" s="128">
        <v>0</v>
      </c>
      <c r="F45" s="107"/>
      <c r="G45" s="107"/>
      <c r="H45" s="123">
        <v>0</v>
      </c>
      <c r="I45" s="123">
        <v>0</v>
      </c>
      <c r="J45" s="123">
        <v>0</v>
      </c>
    </row>
    <row r="46" spans="1:10" ht="15">
      <c r="A46" s="6" t="s">
        <v>421</v>
      </c>
      <c r="B46" s="30" t="s">
        <v>422</v>
      </c>
      <c r="C46" s="128">
        <v>0</v>
      </c>
      <c r="D46" s="128">
        <v>0</v>
      </c>
      <c r="E46" s="128">
        <v>0</v>
      </c>
      <c r="F46" s="107"/>
      <c r="G46" s="107"/>
      <c r="H46" s="123">
        <v>0</v>
      </c>
      <c r="I46" s="123">
        <v>0</v>
      </c>
      <c r="J46" s="123">
        <v>0</v>
      </c>
    </row>
    <row r="47" spans="1:10" ht="15">
      <c r="A47" s="6" t="s">
        <v>423</v>
      </c>
      <c r="B47" s="30" t="s">
        <v>424</v>
      </c>
      <c r="C47" s="128">
        <v>179.78</v>
      </c>
      <c r="D47" s="128">
        <v>25.469</v>
      </c>
      <c r="E47" s="128">
        <v>171</v>
      </c>
      <c r="F47" s="107">
        <v>171</v>
      </c>
      <c r="G47" s="107">
        <v>25</v>
      </c>
      <c r="H47" s="123">
        <v>41</v>
      </c>
      <c r="I47" s="123">
        <v>56</v>
      </c>
      <c r="J47" s="123">
        <v>55</v>
      </c>
    </row>
    <row r="48" spans="1:10" ht="15">
      <c r="A48" s="50" t="s">
        <v>1064</v>
      </c>
      <c r="B48" s="52" t="s">
        <v>425</v>
      </c>
      <c r="C48" s="128">
        <f>SUM(C41:C47)</f>
        <v>845.63</v>
      </c>
      <c r="D48" s="128">
        <f>SUM(D41:D47)</f>
        <v>119.80000000000001</v>
      </c>
      <c r="E48" s="128">
        <v>803</v>
      </c>
      <c r="F48" s="107">
        <v>803</v>
      </c>
      <c r="G48" s="107">
        <v>330</v>
      </c>
      <c r="H48" s="123">
        <v>191</v>
      </c>
      <c r="I48" s="123">
        <v>262</v>
      </c>
      <c r="J48" s="123">
        <v>261</v>
      </c>
    </row>
    <row r="49" spans="1:10" ht="15">
      <c r="A49" s="13" t="s">
        <v>426</v>
      </c>
      <c r="B49" s="30" t="s">
        <v>427</v>
      </c>
      <c r="C49" s="128">
        <v>0</v>
      </c>
      <c r="D49" s="128">
        <v>115.6</v>
      </c>
      <c r="E49" s="128">
        <v>0</v>
      </c>
      <c r="F49" s="107"/>
      <c r="G49" s="107"/>
      <c r="H49" s="123">
        <v>0</v>
      </c>
      <c r="I49" s="123">
        <v>0</v>
      </c>
      <c r="J49" s="123">
        <v>0</v>
      </c>
    </row>
    <row r="50" spans="1:10" ht="15">
      <c r="A50" s="13" t="s">
        <v>428</v>
      </c>
      <c r="B50" s="30" t="s">
        <v>429</v>
      </c>
      <c r="C50" s="128">
        <v>0</v>
      </c>
      <c r="D50" s="128">
        <v>0</v>
      </c>
      <c r="E50" s="128">
        <v>0</v>
      </c>
      <c r="F50" s="107"/>
      <c r="G50" s="107"/>
      <c r="H50" s="123">
        <v>0</v>
      </c>
      <c r="I50" s="123">
        <v>0</v>
      </c>
      <c r="J50" s="123">
        <v>0</v>
      </c>
    </row>
    <row r="51" spans="1:10" ht="15">
      <c r="A51" s="13" t="s">
        <v>430</v>
      </c>
      <c r="B51" s="30" t="s">
        <v>431</v>
      </c>
      <c r="C51" s="128">
        <v>0</v>
      </c>
      <c r="D51" s="128">
        <v>0</v>
      </c>
      <c r="E51" s="128">
        <v>0</v>
      </c>
      <c r="F51" s="107"/>
      <c r="G51" s="107"/>
      <c r="H51" s="123">
        <v>0</v>
      </c>
      <c r="I51" s="123">
        <v>0</v>
      </c>
      <c r="J51" s="123">
        <v>0</v>
      </c>
    </row>
    <row r="52" spans="1:10" ht="15">
      <c r="A52" s="13" t="s">
        <v>432</v>
      </c>
      <c r="B52" s="30" t="s">
        <v>433</v>
      </c>
      <c r="C52" s="128">
        <v>0</v>
      </c>
      <c r="D52" s="128">
        <v>31.212</v>
      </c>
      <c r="E52" s="128">
        <v>0</v>
      </c>
      <c r="F52" s="107"/>
      <c r="G52" s="107"/>
      <c r="H52" s="123">
        <v>0</v>
      </c>
      <c r="I52" s="123">
        <v>0</v>
      </c>
      <c r="J52" s="123">
        <v>0</v>
      </c>
    </row>
    <row r="53" spans="1:10" ht="15">
      <c r="A53" s="49" t="s">
        <v>1065</v>
      </c>
      <c r="B53" s="52" t="s">
        <v>434</v>
      </c>
      <c r="C53" s="128">
        <f>SUM(C49:C52)</f>
        <v>0</v>
      </c>
      <c r="D53" s="128">
        <f>SUM(D49:D52)</f>
        <v>146.81199999999998</v>
      </c>
      <c r="E53" s="128">
        <v>0</v>
      </c>
      <c r="F53" s="107"/>
      <c r="G53" s="107"/>
      <c r="H53" s="123">
        <v>0</v>
      </c>
      <c r="I53" s="123">
        <v>0</v>
      </c>
      <c r="J53" s="123">
        <v>0</v>
      </c>
    </row>
    <row r="54" spans="1:10" ht="15">
      <c r="A54" s="13" t="s">
        <v>435</v>
      </c>
      <c r="B54" s="30" t="s">
        <v>436</v>
      </c>
      <c r="C54" s="128">
        <v>0</v>
      </c>
      <c r="D54" s="128">
        <v>0</v>
      </c>
      <c r="E54" s="128">
        <v>0</v>
      </c>
      <c r="F54" s="107"/>
      <c r="G54" s="107"/>
      <c r="H54" s="123">
        <v>0</v>
      </c>
      <c r="I54" s="123">
        <v>0</v>
      </c>
      <c r="J54" s="123">
        <v>0</v>
      </c>
    </row>
    <row r="55" spans="1:10" ht="15">
      <c r="A55" s="13" t="s">
        <v>19</v>
      </c>
      <c r="B55" s="30" t="s">
        <v>437</v>
      </c>
      <c r="C55" s="128">
        <v>0</v>
      </c>
      <c r="D55" s="128">
        <v>0</v>
      </c>
      <c r="E55" s="128">
        <v>0</v>
      </c>
      <c r="F55" s="107"/>
      <c r="G55" s="107"/>
      <c r="H55" s="123">
        <v>0</v>
      </c>
      <c r="I55" s="123">
        <v>0</v>
      </c>
      <c r="J55" s="123">
        <v>0</v>
      </c>
    </row>
    <row r="56" spans="1:10" ht="15">
      <c r="A56" s="13" t="s">
        <v>20</v>
      </c>
      <c r="B56" s="30" t="s">
        <v>438</v>
      </c>
      <c r="C56" s="128">
        <v>0</v>
      </c>
      <c r="D56" s="128">
        <v>0</v>
      </c>
      <c r="E56" s="128">
        <v>0</v>
      </c>
      <c r="F56" s="107"/>
      <c r="G56" s="107"/>
      <c r="H56" s="123">
        <v>0</v>
      </c>
      <c r="I56" s="123">
        <v>0</v>
      </c>
      <c r="J56" s="123">
        <v>0</v>
      </c>
    </row>
    <row r="57" spans="1:10" ht="15">
      <c r="A57" s="13" t="s">
        <v>21</v>
      </c>
      <c r="B57" s="30" t="s">
        <v>439</v>
      </c>
      <c r="C57" s="128">
        <v>0</v>
      </c>
      <c r="D57" s="128">
        <v>0</v>
      </c>
      <c r="E57" s="128">
        <v>0</v>
      </c>
      <c r="F57" s="107"/>
      <c r="G57" s="107"/>
      <c r="H57" s="123">
        <v>0</v>
      </c>
      <c r="I57" s="123">
        <v>0</v>
      </c>
      <c r="J57" s="123">
        <v>0</v>
      </c>
    </row>
    <row r="58" spans="1:10" ht="15">
      <c r="A58" s="13" t="s">
        <v>22</v>
      </c>
      <c r="B58" s="30" t="s">
        <v>440</v>
      </c>
      <c r="C58" s="128">
        <v>0</v>
      </c>
      <c r="D58" s="128">
        <v>0</v>
      </c>
      <c r="E58" s="128">
        <v>0</v>
      </c>
      <c r="F58" s="107"/>
      <c r="G58" s="107"/>
      <c r="H58" s="123">
        <v>0</v>
      </c>
      <c r="I58" s="123">
        <v>0</v>
      </c>
      <c r="J58" s="123">
        <v>0</v>
      </c>
    </row>
    <row r="59" spans="1:10" ht="15">
      <c r="A59" s="13" t="s">
        <v>23</v>
      </c>
      <c r="B59" s="30" t="s">
        <v>441</v>
      </c>
      <c r="C59" s="128">
        <v>0</v>
      </c>
      <c r="D59" s="128">
        <v>0</v>
      </c>
      <c r="E59" s="128">
        <v>0</v>
      </c>
      <c r="F59" s="107"/>
      <c r="G59" s="107"/>
      <c r="H59" s="123">
        <v>0</v>
      </c>
      <c r="I59" s="123">
        <v>0</v>
      </c>
      <c r="J59" s="123">
        <v>0</v>
      </c>
    </row>
    <row r="60" spans="1:10" ht="15">
      <c r="A60" s="13" t="s">
        <v>442</v>
      </c>
      <c r="B60" s="30" t="s">
        <v>443</v>
      </c>
      <c r="C60" s="128">
        <v>0</v>
      </c>
      <c r="D60" s="128">
        <v>0</v>
      </c>
      <c r="E60" s="128">
        <v>0</v>
      </c>
      <c r="F60" s="107"/>
      <c r="G60" s="107"/>
      <c r="H60" s="123">
        <v>0</v>
      </c>
      <c r="I60" s="123">
        <v>0</v>
      </c>
      <c r="J60" s="123">
        <v>0</v>
      </c>
    </row>
    <row r="61" spans="1:10" ht="15">
      <c r="A61" s="13" t="s">
        <v>24</v>
      </c>
      <c r="B61" s="30" t="s">
        <v>444</v>
      </c>
      <c r="C61" s="128">
        <v>0</v>
      </c>
      <c r="D61" s="128">
        <v>0</v>
      </c>
      <c r="E61" s="128">
        <v>0</v>
      </c>
      <c r="F61" s="107"/>
      <c r="G61" s="107"/>
      <c r="H61" s="123">
        <v>0</v>
      </c>
      <c r="I61" s="123">
        <v>0</v>
      </c>
      <c r="J61" s="123">
        <v>0</v>
      </c>
    </row>
    <row r="62" spans="1:10" ht="15">
      <c r="A62" s="49" t="s">
        <v>1066</v>
      </c>
      <c r="B62" s="52" t="s">
        <v>445</v>
      </c>
      <c r="C62" s="128">
        <v>0</v>
      </c>
      <c r="D62" s="128">
        <v>0</v>
      </c>
      <c r="E62" s="128">
        <v>0</v>
      </c>
      <c r="F62" s="107"/>
      <c r="G62" s="107"/>
      <c r="H62" s="117">
        <v>0</v>
      </c>
      <c r="I62" s="123">
        <v>0</v>
      </c>
      <c r="J62" s="123">
        <v>0</v>
      </c>
    </row>
    <row r="63" spans="1:10" ht="15.75">
      <c r="A63" s="59" t="s">
        <v>145</v>
      </c>
      <c r="B63" s="95"/>
      <c r="C63" s="128">
        <f>C62+C53+C48</f>
        <v>845.63</v>
      </c>
      <c r="D63" s="128">
        <f>D62+D53+D48</f>
        <v>266.61199999999997</v>
      </c>
      <c r="E63" s="128">
        <v>803</v>
      </c>
      <c r="F63" s="107">
        <v>803</v>
      </c>
      <c r="G63" s="107">
        <v>330</v>
      </c>
      <c r="H63" s="123">
        <v>191</v>
      </c>
      <c r="I63" s="123">
        <v>262</v>
      </c>
      <c r="J63" s="123">
        <v>261</v>
      </c>
    </row>
    <row r="64" spans="1:10" ht="15.75">
      <c r="A64" s="35" t="s">
        <v>32</v>
      </c>
      <c r="B64" s="36" t="s">
        <v>446</v>
      </c>
      <c r="C64" s="128">
        <f>C63+C40</f>
        <v>58938.007999999994</v>
      </c>
      <c r="D64" s="128">
        <f>D63+D40</f>
        <v>52866.94300000001</v>
      </c>
      <c r="E64" s="128">
        <v>51034</v>
      </c>
      <c r="F64" s="107">
        <v>51034</v>
      </c>
      <c r="G64" s="107">
        <f>G63+G40</f>
        <v>43487</v>
      </c>
      <c r="H64" s="123">
        <v>52619</v>
      </c>
      <c r="I64" s="123">
        <v>56492</v>
      </c>
      <c r="J64" s="123">
        <v>41412</v>
      </c>
    </row>
    <row r="65" spans="1:10" ht="15">
      <c r="A65" s="15" t="s">
        <v>1071</v>
      </c>
      <c r="B65" s="7" t="s">
        <v>452</v>
      </c>
      <c r="C65" s="128">
        <v>0</v>
      </c>
      <c r="D65" s="128">
        <v>0</v>
      </c>
      <c r="E65" s="128">
        <v>0</v>
      </c>
      <c r="F65" s="107"/>
      <c r="G65" s="107"/>
      <c r="H65" s="111">
        <v>0</v>
      </c>
      <c r="I65" s="123">
        <v>0</v>
      </c>
      <c r="J65" s="123">
        <v>0</v>
      </c>
    </row>
    <row r="66" spans="1:10" ht="15">
      <c r="A66" s="14" t="s">
        <v>1072</v>
      </c>
      <c r="B66" s="7" t="s">
        <v>460</v>
      </c>
      <c r="C66" s="128">
        <v>0</v>
      </c>
      <c r="D66" s="128">
        <v>0</v>
      </c>
      <c r="E66" s="128">
        <v>0</v>
      </c>
      <c r="F66" s="107"/>
      <c r="G66" s="107"/>
      <c r="H66" s="115">
        <v>0</v>
      </c>
      <c r="I66" s="123">
        <v>0</v>
      </c>
      <c r="J66" s="123">
        <v>0</v>
      </c>
    </row>
    <row r="67" spans="1:10" ht="15">
      <c r="A67" s="37" t="s">
        <v>461</v>
      </c>
      <c r="B67" s="5" t="s">
        <v>462</v>
      </c>
      <c r="C67" s="128">
        <v>0</v>
      </c>
      <c r="D67" s="128">
        <v>0</v>
      </c>
      <c r="E67" s="128">
        <v>0</v>
      </c>
      <c r="F67" s="107"/>
      <c r="G67" s="107"/>
      <c r="H67" s="113">
        <v>0</v>
      </c>
      <c r="I67" s="123">
        <v>0</v>
      </c>
      <c r="J67" s="123">
        <v>0</v>
      </c>
    </row>
    <row r="68" spans="1:10" ht="15">
      <c r="A68" s="37" t="s">
        <v>463</v>
      </c>
      <c r="B68" s="5" t="s">
        <v>464</v>
      </c>
      <c r="C68" s="128">
        <v>0</v>
      </c>
      <c r="D68" s="128">
        <v>0</v>
      </c>
      <c r="E68" s="128">
        <v>0</v>
      </c>
      <c r="F68" s="107"/>
      <c r="G68" s="107"/>
      <c r="H68" s="113">
        <v>0</v>
      </c>
      <c r="I68" s="123">
        <v>0</v>
      </c>
      <c r="J68" s="123">
        <v>0</v>
      </c>
    </row>
    <row r="69" spans="1:10" ht="15">
      <c r="A69" s="14" t="s">
        <v>465</v>
      </c>
      <c r="B69" s="7" t="s">
        <v>466</v>
      </c>
      <c r="C69" s="128">
        <v>0</v>
      </c>
      <c r="D69" s="128">
        <v>0</v>
      </c>
      <c r="E69" s="128">
        <v>0</v>
      </c>
      <c r="F69" s="107"/>
      <c r="G69" s="107"/>
      <c r="H69" s="113">
        <v>0</v>
      </c>
      <c r="I69" s="123">
        <v>0</v>
      </c>
      <c r="J69" s="123">
        <v>0</v>
      </c>
    </row>
    <row r="70" spans="1:10" ht="15">
      <c r="A70" s="37" t="s">
        <v>467</v>
      </c>
      <c r="B70" s="5" t="s">
        <v>468</v>
      </c>
      <c r="C70" s="128">
        <v>0</v>
      </c>
      <c r="D70" s="128">
        <v>0</v>
      </c>
      <c r="E70" s="128">
        <v>0</v>
      </c>
      <c r="F70" s="107"/>
      <c r="G70" s="107"/>
      <c r="H70" s="113">
        <v>0</v>
      </c>
      <c r="I70" s="123">
        <v>0</v>
      </c>
      <c r="J70" s="123">
        <v>0</v>
      </c>
    </row>
    <row r="71" spans="1:10" ht="15">
      <c r="A71" s="37" t="s">
        <v>469</v>
      </c>
      <c r="B71" s="5" t="s">
        <v>470</v>
      </c>
      <c r="C71" s="128">
        <v>0</v>
      </c>
      <c r="D71" s="128">
        <v>0</v>
      </c>
      <c r="E71" s="128">
        <v>0</v>
      </c>
      <c r="F71" s="107"/>
      <c r="G71" s="107"/>
      <c r="H71" s="113">
        <v>0</v>
      </c>
      <c r="I71" s="123">
        <v>0</v>
      </c>
      <c r="J71" s="123">
        <v>0</v>
      </c>
    </row>
    <row r="72" spans="1:10" ht="15">
      <c r="A72" s="37" t="s">
        <v>471</v>
      </c>
      <c r="B72" s="5" t="s">
        <v>472</v>
      </c>
      <c r="C72" s="128">
        <v>0</v>
      </c>
      <c r="D72" s="128">
        <v>0</v>
      </c>
      <c r="E72" s="128">
        <v>0</v>
      </c>
      <c r="F72" s="107"/>
      <c r="G72" s="107"/>
      <c r="H72" s="113">
        <v>0</v>
      </c>
      <c r="I72" s="123">
        <v>0</v>
      </c>
      <c r="J72" s="123">
        <v>0</v>
      </c>
    </row>
    <row r="73" spans="1:10" ht="15">
      <c r="A73" s="38" t="s">
        <v>1073</v>
      </c>
      <c r="B73" s="39" t="s">
        <v>473</v>
      </c>
      <c r="C73" s="128">
        <v>0</v>
      </c>
      <c r="D73" s="128">
        <v>0</v>
      </c>
      <c r="E73" s="128">
        <v>0</v>
      </c>
      <c r="F73" s="107"/>
      <c r="G73" s="107"/>
      <c r="H73" s="115">
        <v>0</v>
      </c>
      <c r="I73" s="123">
        <v>0</v>
      </c>
      <c r="J73" s="123">
        <v>0</v>
      </c>
    </row>
    <row r="74" spans="1:10" ht="15">
      <c r="A74" s="37" t="s">
        <v>474</v>
      </c>
      <c r="B74" s="5" t="s">
        <v>475</v>
      </c>
      <c r="C74" s="128">
        <v>0</v>
      </c>
      <c r="D74" s="128">
        <v>0</v>
      </c>
      <c r="E74" s="128">
        <v>0</v>
      </c>
      <c r="F74" s="107"/>
      <c r="G74" s="107"/>
      <c r="H74" s="113">
        <v>0</v>
      </c>
      <c r="I74" s="123">
        <v>0</v>
      </c>
      <c r="J74" s="123">
        <v>0</v>
      </c>
    </row>
    <row r="75" spans="1:10" ht="15">
      <c r="A75" s="13" t="s">
        <v>476</v>
      </c>
      <c r="B75" s="5" t="s">
        <v>477</v>
      </c>
      <c r="C75" s="128">
        <v>0</v>
      </c>
      <c r="D75" s="128">
        <v>0</v>
      </c>
      <c r="E75" s="128">
        <v>0</v>
      </c>
      <c r="F75" s="107"/>
      <c r="G75" s="107"/>
      <c r="H75" s="109">
        <v>0</v>
      </c>
      <c r="I75" s="123">
        <v>0</v>
      </c>
      <c r="J75" s="123">
        <v>0</v>
      </c>
    </row>
    <row r="76" spans="1:10" ht="15">
      <c r="A76" s="37" t="s">
        <v>29</v>
      </c>
      <c r="B76" s="5" t="s">
        <v>478</v>
      </c>
      <c r="C76" s="128">
        <v>0</v>
      </c>
      <c r="D76" s="128">
        <v>0</v>
      </c>
      <c r="E76" s="128">
        <v>0</v>
      </c>
      <c r="F76" s="107"/>
      <c r="G76" s="107"/>
      <c r="H76" s="113">
        <v>0</v>
      </c>
      <c r="I76" s="123">
        <v>0</v>
      </c>
      <c r="J76" s="123">
        <v>0</v>
      </c>
    </row>
    <row r="77" spans="1:10" ht="15">
      <c r="A77" s="37" t="s">
        <v>1075</v>
      </c>
      <c r="B77" s="5" t="s">
        <v>479</v>
      </c>
      <c r="C77" s="128">
        <v>0</v>
      </c>
      <c r="D77" s="128">
        <v>0</v>
      </c>
      <c r="E77" s="128">
        <v>0</v>
      </c>
      <c r="F77" s="107"/>
      <c r="G77" s="107"/>
      <c r="H77" s="113">
        <v>0</v>
      </c>
      <c r="I77" s="123">
        <v>0</v>
      </c>
      <c r="J77" s="123">
        <v>0</v>
      </c>
    </row>
    <row r="78" spans="1:10" ht="15">
      <c r="A78" s="38" t="s">
        <v>1076</v>
      </c>
      <c r="B78" s="39" t="s">
        <v>483</v>
      </c>
      <c r="C78" s="128">
        <v>0</v>
      </c>
      <c r="D78" s="128">
        <v>0</v>
      </c>
      <c r="E78" s="128">
        <v>0</v>
      </c>
      <c r="F78" s="107"/>
      <c r="G78" s="107"/>
      <c r="H78" s="115">
        <v>0</v>
      </c>
      <c r="I78" s="123">
        <v>0</v>
      </c>
      <c r="J78" s="123">
        <v>0</v>
      </c>
    </row>
    <row r="79" spans="1:10" ht="15">
      <c r="A79" s="13" t="s">
        <v>484</v>
      </c>
      <c r="B79" s="5" t="s">
        <v>485</v>
      </c>
      <c r="C79" s="128">
        <v>0</v>
      </c>
      <c r="D79" s="128">
        <v>0</v>
      </c>
      <c r="E79" s="128">
        <v>0</v>
      </c>
      <c r="F79" s="107"/>
      <c r="G79" s="107"/>
      <c r="H79" s="109">
        <v>0</v>
      </c>
      <c r="I79" s="123">
        <v>0</v>
      </c>
      <c r="J79" s="123">
        <v>0</v>
      </c>
    </row>
    <row r="80" spans="1:10" ht="15.75">
      <c r="A80" s="40" t="s">
        <v>33</v>
      </c>
      <c r="B80" s="41" t="s">
        <v>486</v>
      </c>
      <c r="C80" s="128">
        <v>0</v>
      </c>
      <c r="D80" s="128">
        <v>0</v>
      </c>
      <c r="E80" s="128">
        <v>0</v>
      </c>
      <c r="F80" s="107"/>
      <c r="G80" s="107"/>
      <c r="H80" s="115">
        <v>0</v>
      </c>
      <c r="I80" s="123">
        <v>0</v>
      </c>
      <c r="J80" s="123">
        <v>0</v>
      </c>
    </row>
    <row r="81" spans="1:10" ht="15.75">
      <c r="A81" s="125" t="s">
        <v>69</v>
      </c>
      <c r="B81" s="126"/>
      <c r="C81" s="128">
        <f>C80+C64</f>
        <v>58938.007999999994</v>
      </c>
      <c r="D81" s="128">
        <f>D80+D64</f>
        <v>52866.94300000001</v>
      </c>
      <c r="E81" s="128">
        <v>51034</v>
      </c>
      <c r="F81" s="107">
        <v>51034</v>
      </c>
      <c r="G81" s="107">
        <v>43487</v>
      </c>
      <c r="H81" s="123">
        <v>52619</v>
      </c>
      <c r="I81" s="123">
        <v>56492</v>
      </c>
      <c r="J81" s="123">
        <v>41412</v>
      </c>
    </row>
    <row r="82" spans="1:10" ht="45">
      <c r="A82" s="2" t="s">
        <v>309</v>
      </c>
      <c r="B82" s="3" t="s">
        <v>258</v>
      </c>
      <c r="C82" s="121" t="s">
        <v>273</v>
      </c>
      <c r="D82" s="121" t="s">
        <v>274</v>
      </c>
      <c r="E82" s="128" t="s">
        <v>239</v>
      </c>
      <c r="F82" s="107"/>
      <c r="G82" s="107"/>
      <c r="H82" s="123"/>
      <c r="I82" s="123"/>
      <c r="J82" s="123"/>
    </row>
    <row r="83" spans="1:10" ht="15">
      <c r="A83" s="5" t="s">
        <v>72</v>
      </c>
      <c r="B83" s="6" t="s">
        <v>499</v>
      </c>
      <c r="C83" s="128">
        <v>0</v>
      </c>
      <c r="D83" s="128">
        <v>0</v>
      </c>
      <c r="E83" s="128">
        <v>0</v>
      </c>
      <c r="F83" s="107"/>
      <c r="G83" s="107"/>
      <c r="H83" s="123"/>
      <c r="I83" s="123"/>
      <c r="J83" s="123"/>
    </row>
    <row r="84" spans="1:10" ht="15">
      <c r="A84" s="5" t="s">
        <v>500</v>
      </c>
      <c r="B84" s="6" t="s">
        <v>501</v>
      </c>
      <c r="C84" s="128">
        <v>0</v>
      </c>
      <c r="D84" s="128">
        <v>0</v>
      </c>
      <c r="E84" s="128">
        <v>0</v>
      </c>
      <c r="F84" s="107"/>
      <c r="G84" s="107"/>
      <c r="H84" s="123"/>
      <c r="I84" s="123"/>
      <c r="J84" s="123"/>
    </row>
    <row r="85" spans="1:10" ht="15">
      <c r="A85" s="5" t="s">
        <v>502</v>
      </c>
      <c r="B85" s="6" t="s">
        <v>503</v>
      </c>
      <c r="C85" s="128">
        <v>0</v>
      </c>
      <c r="D85" s="128">
        <v>0</v>
      </c>
      <c r="E85" s="128">
        <v>0</v>
      </c>
      <c r="F85" s="107"/>
      <c r="G85" s="107"/>
      <c r="H85" s="123"/>
      <c r="I85" s="123"/>
      <c r="J85" s="123"/>
    </row>
    <row r="86" spans="1:10" ht="15">
      <c r="A86" s="5" t="s">
        <v>34</v>
      </c>
      <c r="B86" s="6" t="s">
        <v>504</v>
      </c>
      <c r="C86" s="128">
        <v>0</v>
      </c>
      <c r="D86" s="128">
        <v>0</v>
      </c>
      <c r="E86" s="128">
        <v>0</v>
      </c>
      <c r="F86" s="107"/>
      <c r="G86" s="107"/>
      <c r="H86" s="123"/>
      <c r="I86" s="123"/>
      <c r="J86" s="123"/>
    </row>
    <row r="87" spans="1:10" ht="15">
      <c r="A87" s="5" t="s">
        <v>35</v>
      </c>
      <c r="B87" s="6" t="s">
        <v>505</v>
      </c>
      <c r="C87" s="128">
        <v>0</v>
      </c>
      <c r="D87" s="128">
        <v>0</v>
      </c>
      <c r="E87" s="128">
        <v>0</v>
      </c>
      <c r="F87" s="107"/>
      <c r="G87" s="107"/>
      <c r="H87" s="123"/>
      <c r="I87" s="123"/>
      <c r="J87" s="123"/>
    </row>
    <row r="88" spans="1:10" ht="15">
      <c r="A88" s="5" t="s">
        <v>36</v>
      </c>
      <c r="B88" s="6" t="s">
        <v>506</v>
      </c>
      <c r="C88" s="128">
        <v>0</v>
      </c>
      <c r="D88" s="128">
        <v>0</v>
      </c>
      <c r="E88" s="128">
        <v>0</v>
      </c>
      <c r="F88" s="107"/>
      <c r="G88" s="107"/>
      <c r="H88" s="123"/>
      <c r="I88" s="123"/>
      <c r="J88" s="123"/>
    </row>
    <row r="89" spans="1:10" ht="15">
      <c r="A89" s="39" t="s">
        <v>73</v>
      </c>
      <c r="B89" s="50" t="s">
        <v>507</v>
      </c>
      <c r="C89" s="128">
        <v>0</v>
      </c>
      <c r="D89" s="128">
        <v>0</v>
      </c>
      <c r="E89" s="128">
        <v>0</v>
      </c>
      <c r="F89" s="107"/>
      <c r="G89" s="107"/>
      <c r="H89" s="123"/>
      <c r="I89" s="123"/>
      <c r="J89" s="123"/>
    </row>
    <row r="90" spans="1:10" ht="15">
      <c r="A90" s="5" t="s">
        <v>75</v>
      </c>
      <c r="B90" s="6" t="s">
        <v>518</v>
      </c>
      <c r="C90" s="128">
        <v>0</v>
      </c>
      <c r="D90" s="128">
        <v>0</v>
      </c>
      <c r="E90" s="128">
        <v>0</v>
      </c>
      <c r="F90" s="107"/>
      <c r="G90" s="107"/>
      <c r="H90" s="123"/>
      <c r="I90" s="123"/>
      <c r="J90" s="123"/>
    </row>
    <row r="91" spans="1:10" ht="15">
      <c r="A91" s="5" t="s">
        <v>42</v>
      </c>
      <c r="B91" s="6" t="s">
        <v>519</v>
      </c>
      <c r="C91" s="128">
        <v>0</v>
      </c>
      <c r="D91" s="128">
        <v>0</v>
      </c>
      <c r="E91" s="128">
        <v>0</v>
      </c>
      <c r="F91" s="107"/>
      <c r="G91" s="107"/>
      <c r="H91" s="123"/>
      <c r="I91" s="123"/>
      <c r="J91" s="123"/>
    </row>
    <row r="92" spans="1:10" ht="15">
      <c r="A92" s="5" t="s">
        <v>43</v>
      </c>
      <c r="B92" s="6" t="s">
        <v>520</v>
      </c>
      <c r="C92" s="128">
        <v>0</v>
      </c>
      <c r="D92" s="128">
        <v>0</v>
      </c>
      <c r="E92" s="128">
        <v>0</v>
      </c>
      <c r="F92" s="107"/>
      <c r="G92" s="107"/>
      <c r="H92" s="123"/>
      <c r="I92" s="123"/>
      <c r="J92" s="123"/>
    </row>
    <row r="93" spans="1:10" ht="15">
      <c r="A93" s="5" t="s">
        <v>44</v>
      </c>
      <c r="B93" s="6" t="s">
        <v>521</v>
      </c>
      <c r="C93" s="128">
        <v>0</v>
      </c>
      <c r="D93" s="128">
        <v>0</v>
      </c>
      <c r="E93" s="128">
        <v>0</v>
      </c>
      <c r="F93" s="107"/>
      <c r="G93" s="107"/>
      <c r="H93" s="123"/>
      <c r="I93" s="123"/>
      <c r="J93" s="123"/>
    </row>
    <row r="94" spans="1:10" ht="15">
      <c r="A94" s="5" t="s">
        <v>76</v>
      </c>
      <c r="B94" s="6" t="s">
        <v>535</v>
      </c>
      <c r="C94" s="128">
        <v>0</v>
      </c>
      <c r="D94" s="128">
        <v>0</v>
      </c>
      <c r="E94" s="128">
        <v>0</v>
      </c>
      <c r="F94" s="107"/>
      <c r="G94" s="107"/>
      <c r="H94" s="123"/>
      <c r="I94" s="123"/>
      <c r="J94" s="123"/>
    </row>
    <row r="95" spans="1:10" ht="15">
      <c r="A95" s="5" t="s">
        <v>49</v>
      </c>
      <c r="B95" s="6" t="s">
        <v>536</v>
      </c>
      <c r="C95" s="128">
        <v>125.822</v>
      </c>
      <c r="D95" s="128">
        <v>70.25</v>
      </c>
      <c r="E95" s="128">
        <v>50</v>
      </c>
      <c r="F95" s="107"/>
      <c r="G95" s="107"/>
      <c r="H95" s="123">
        <v>35</v>
      </c>
      <c r="I95" s="123">
        <v>13</v>
      </c>
      <c r="J95" s="123">
        <v>13</v>
      </c>
    </row>
    <row r="96" spans="1:10" ht="15">
      <c r="A96" s="39" t="s">
        <v>77</v>
      </c>
      <c r="B96" s="50" t="s">
        <v>537</v>
      </c>
      <c r="C96" s="128">
        <f>SUM(C90:C95)</f>
        <v>125.822</v>
      </c>
      <c r="D96" s="128">
        <f>SUM(D90:D95)</f>
        <v>70.25</v>
      </c>
      <c r="E96" s="128">
        <v>50</v>
      </c>
      <c r="F96" s="107">
        <v>50</v>
      </c>
      <c r="G96" s="107">
        <v>33</v>
      </c>
      <c r="H96" s="123">
        <v>35</v>
      </c>
      <c r="I96" s="123">
        <v>13</v>
      </c>
      <c r="J96" s="123">
        <v>13</v>
      </c>
    </row>
    <row r="97" spans="1:10" ht="15">
      <c r="A97" s="13" t="s">
        <v>538</v>
      </c>
      <c r="B97" s="6" t="s">
        <v>539</v>
      </c>
      <c r="C97" s="128">
        <v>0</v>
      </c>
      <c r="D97" s="128">
        <v>0</v>
      </c>
      <c r="E97" s="128">
        <v>0</v>
      </c>
      <c r="F97" s="107"/>
      <c r="G97" s="107"/>
      <c r="H97" s="123"/>
      <c r="I97" s="123"/>
      <c r="J97" s="123"/>
    </row>
    <row r="98" spans="1:10" ht="15">
      <c r="A98" s="13" t="s">
        <v>50</v>
      </c>
      <c r="B98" s="6" t="s">
        <v>540</v>
      </c>
      <c r="C98" s="128">
        <v>0</v>
      </c>
      <c r="D98" s="128">
        <v>0</v>
      </c>
      <c r="E98" s="128">
        <v>0</v>
      </c>
      <c r="F98" s="107"/>
      <c r="G98" s="107"/>
      <c r="H98" s="123">
        <v>36</v>
      </c>
      <c r="I98" s="123">
        <v>60</v>
      </c>
      <c r="J98" s="123">
        <v>1</v>
      </c>
    </row>
    <row r="99" spans="1:10" ht="15">
      <c r="A99" s="13" t="s">
        <v>51</v>
      </c>
      <c r="B99" s="6" t="s">
        <v>541</v>
      </c>
      <c r="C99" s="128">
        <v>57.716</v>
      </c>
      <c r="D99" s="128">
        <v>314.278</v>
      </c>
      <c r="E99" s="128">
        <v>50</v>
      </c>
      <c r="F99" s="107">
        <v>50</v>
      </c>
      <c r="G99" s="107">
        <v>154</v>
      </c>
      <c r="H99" s="123">
        <v>154</v>
      </c>
      <c r="I99" s="123">
        <v>154</v>
      </c>
      <c r="J99" s="123">
        <v>189</v>
      </c>
    </row>
    <row r="100" spans="1:10" ht="15">
      <c r="A100" s="13" t="s">
        <v>52</v>
      </c>
      <c r="B100" s="6" t="s">
        <v>542</v>
      </c>
      <c r="C100" s="128">
        <v>0</v>
      </c>
      <c r="D100" s="128">
        <v>0</v>
      </c>
      <c r="E100" s="128">
        <v>0</v>
      </c>
      <c r="F100" s="107"/>
      <c r="G100" s="107"/>
      <c r="H100" s="123"/>
      <c r="I100" s="123"/>
      <c r="J100" s="123"/>
    </row>
    <row r="101" spans="1:10" ht="15">
      <c r="A101" s="13" t="s">
        <v>543</v>
      </c>
      <c r="B101" s="6" t="s">
        <v>544</v>
      </c>
      <c r="C101" s="128">
        <v>0</v>
      </c>
      <c r="D101" s="128">
        <v>0</v>
      </c>
      <c r="E101" s="128">
        <v>0</v>
      </c>
      <c r="F101" s="107"/>
      <c r="G101" s="107"/>
      <c r="H101" s="123"/>
      <c r="I101" s="123"/>
      <c r="J101" s="123"/>
    </row>
    <row r="102" spans="1:10" ht="15">
      <c r="A102" s="13" t="s">
        <v>545</v>
      </c>
      <c r="B102" s="6" t="s">
        <v>546</v>
      </c>
      <c r="C102" s="128">
        <v>16.745</v>
      </c>
      <c r="D102" s="128">
        <v>84.733</v>
      </c>
      <c r="E102" s="128">
        <v>14</v>
      </c>
      <c r="F102" s="107">
        <v>14</v>
      </c>
      <c r="G102" s="107">
        <v>11</v>
      </c>
      <c r="H102" s="123">
        <v>11</v>
      </c>
      <c r="I102" s="123">
        <v>11</v>
      </c>
      <c r="J102" s="123">
        <v>237</v>
      </c>
    </row>
    <row r="103" spans="1:10" ht="15">
      <c r="A103" s="13" t="s">
        <v>547</v>
      </c>
      <c r="B103" s="6" t="s">
        <v>548</v>
      </c>
      <c r="C103" s="128">
        <v>0</v>
      </c>
      <c r="D103" s="128">
        <v>0</v>
      </c>
      <c r="E103" s="128">
        <v>0</v>
      </c>
      <c r="F103" s="107"/>
      <c r="G103" s="107"/>
      <c r="H103" s="123"/>
      <c r="I103" s="123"/>
      <c r="J103" s="123"/>
    </row>
    <row r="104" spans="1:10" ht="15">
      <c r="A104" s="13" t="s">
        <v>53</v>
      </c>
      <c r="B104" s="6" t="s">
        <v>549</v>
      </c>
      <c r="C104" s="128">
        <v>0</v>
      </c>
      <c r="D104" s="128">
        <v>0</v>
      </c>
      <c r="E104" s="128">
        <v>0</v>
      </c>
      <c r="F104" s="107"/>
      <c r="G104" s="107"/>
      <c r="H104" s="123"/>
      <c r="I104" s="123"/>
      <c r="J104" s="123"/>
    </row>
    <row r="105" spans="1:10" ht="15">
      <c r="A105" s="13" t="s">
        <v>54</v>
      </c>
      <c r="B105" s="6" t="s">
        <v>550</v>
      </c>
      <c r="C105" s="128">
        <v>0</v>
      </c>
      <c r="D105" s="128">
        <v>0</v>
      </c>
      <c r="E105" s="128">
        <v>0</v>
      </c>
      <c r="F105" s="107"/>
      <c r="G105" s="107"/>
      <c r="H105" s="123"/>
      <c r="I105" s="123"/>
      <c r="J105" s="123"/>
    </row>
    <row r="106" spans="1:10" ht="15">
      <c r="A106" s="13" t="s">
        <v>55</v>
      </c>
      <c r="B106" s="6" t="s">
        <v>551</v>
      </c>
      <c r="C106" s="128">
        <v>0</v>
      </c>
      <c r="D106" s="128">
        <v>0</v>
      </c>
      <c r="E106" s="128">
        <v>0</v>
      </c>
      <c r="F106" s="107"/>
      <c r="G106" s="107"/>
      <c r="H106" s="123"/>
      <c r="I106" s="123"/>
      <c r="J106" s="123"/>
    </row>
    <row r="107" spans="1:10" ht="15">
      <c r="A107" s="49" t="s">
        <v>78</v>
      </c>
      <c r="B107" s="50" t="s">
        <v>552</v>
      </c>
      <c r="C107" s="128">
        <f>SUM(C97:C106)</f>
        <v>74.461</v>
      </c>
      <c r="D107" s="128">
        <f>SUM(D97:D106)</f>
        <v>399.011</v>
      </c>
      <c r="E107" s="128">
        <v>64</v>
      </c>
      <c r="F107" s="107">
        <v>64</v>
      </c>
      <c r="G107" s="107">
        <v>165</v>
      </c>
      <c r="H107" s="123">
        <f>H102+H99+H98</f>
        <v>201</v>
      </c>
      <c r="I107" s="123">
        <f>I102+I99+I98</f>
        <v>225</v>
      </c>
      <c r="J107" s="123">
        <f>J102+J99+J98</f>
        <v>427</v>
      </c>
    </row>
    <row r="108" spans="1:10" ht="15">
      <c r="A108" s="13" t="s">
        <v>561</v>
      </c>
      <c r="B108" s="6" t="s">
        <v>562</v>
      </c>
      <c r="C108" s="128">
        <v>0</v>
      </c>
      <c r="D108" s="128">
        <v>0</v>
      </c>
      <c r="E108" s="128">
        <v>0</v>
      </c>
      <c r="F108" s="107"/>
      <c r="G108" s="107"/>
      <c r="H108" s="123"/>
      <c r="I108" s="123"/>
      <c r="J108" s="123"/>
    </row>
    <row r="109" spans="1:10" ht="15">
      <c r="A109" s="5" t="s">
        <v>59</v>
      </c>
      <c r="B109" s="6" t="s">
        <v>563</v>
      </c>
      <c r="C109" s="128">
        <v>0</v>
      </c>
      <c r="D109" s="128">
        <v>0</v>
      </c>
      <c r="E109" s="128">
        <v>0</v>
      </c>
      <c r="F109" s="107"/>
      <c r="G109" s="107"/>
      <c r="H109" s="123"/>
      <c r="I109" s="123"/>
      <c r="J109" s="123"/>
    </row>
    <row r="110" spans="1:10" ht="15">
      <c r="A110" s="13" t="s">
        <v>60</v>
      </c>
      <c r="B110" s="6" t="s">
        <v>564</v>
      </c>
      <c r="C110" s="128">
        <v>0</v>
      </c>
      <c r="D110" s="128">
        <v>0</v>
      </c>
      <c r="E110" s="128">
        <v>0</v>
      </c>
      <c r="F110" s="107"/>
      <c r="G110" s="107"/>
      <c r="H110" s="123"/>
      <c r="I110" s="123"/>
      <c r="J110" s="123"/>
    </row>
    <row r="111" spans="1:10" ht="15">
      <c r="A111" s="39" t="s">
        <v>80</v>
      </c>
      <c r="B111" s="50" t="s">
        <v>565</v>
      </c>
      <c r="C111" s="128">
        <v>0</v>
      </c>
      <c r="D111" s="128">
        <v>0</v>
      </c>
      <c r="E111" s="128">
        <v>0</v>
      </c>
      <c r="F111" s="107"/>
      <c r="G111" s="107"/>
      <c r="H111" s="123"/>
      <c r="I111" s="123"/>
      <c r="J111" s="123"/>
    </row>
    <row r="112" spans="1:10" ht="15.75">
      <c r="A112" s="59" t="s">
        <v>146</v>
      </c>
      <c r="B112" s="63"/>
      <c r="C112" s="128">
        <f>C111+C107+C96+C89</f>
        <v>200.28300000000002</v>
      </c>
      <c r="D112" s="128">
        <f>D111+D107+D96+D89</f>
        <v>469.261</v>
      </c>
      <c r="E112" s="128">
        <v>114</v>
      </c>
      <c r="F112" s="107">
        <f>F107+F96+F89</f>
        <v>114</v>
      </c>
      <c r="G112" s="107">
        <f>G107+G96+G89</f>
        <v>198</v>
      </c>
      <c r="H112" s="123">
        <f>H107+H96</f>
        <v>236</v>
      </c>
      <c r="I112" s="123">
        <f>I107+I96</f>
        <v>238</v>
      </c>
      <c r="J112" s="123">
        <f>J107+J96</f>
        <v>440</v>
      </c>
    </row>
    <row r="113" spans="1:10" ht="15">
      <c r="A113" s="5" t="s">
        <v>508</v>
      </c>
      <c r="B113" s="6" t="s">
        <v>509</v>
      </c>
      <c r="C113" s="128">
        <v>0</v>
      </c>
      <c r="D113" s="128">
        <v>0</v>
      </c>
      <c r="E113" s="128">
        <v>0</v>
      </c>
      <c r="F113" s="107"/>
      <c r="G113" s="107"/>
      <c r="H113" s="123"/>
      <c r="I113" s="123"/>
      <c r="J113" s="123"/>
    </row>
    <row r="114" spans="1:10" ht="15">
      <c r="A114" s="5" t="s">
        <v>510</v>
      </c>
      <c r="B114" s="6" t="s">
        <v>511</v>
      </c>
      <c r="C114" s="128">
        <v>0</v>
      </c>
      <c r="D114" s="128">
        <v>0</v>
      </c>
      <c r="E114" s="128">
        <v>0</v>
      </c>
      <c r="F114" s="107"/>
      <c r="G114" s="107"/>
      <c r="H114" s="123"/>
      <c r="I114" s="123"/>
      <c r="J114" s="123"/>
    </row>
    <row r="115" spans="1:10" ht="15">
      <c r="A115" s="5" t="s">
        <v>37</v>
      </c>
      <c r="B115" s="6" t="s">
        <v>512</v>
      </c>
      <c r="C115" s="128">
        <v>0</v>
      </c>
      <c r="D115" s="128">
        <v>0</v>
      </c>
      <c r="E115" s="128">
        <v>0</v>
      </c>
      <c r="F115" s="107"/>
      <c r="G115" s="107"/>
      <c r="H115" s="123"/>
      <c r="I115" s="123"/>
      <c r="J115" s="123"/>
    </row>
    <row r="116" spans="1:10" ht="15">
      <c r="A116" s="5" t="s">
        <v>38</v>
      </c>
      <c r="B116" s="6" t="s">
        <v>513</v>
      </c>
      <c r="C116" s="128">
        <v>0</v>
      </c>
      <c r="D116" s="128">
        <v>0</v>
      </c>
      <c r="E116" s="128">
        <v>0</v>
      </c>
      <c r="F116" s="107"/>
      <c r="G116" s="107"/>
      <c r="H116" s="123"/>
      <c r="I116" s="123"/>
      <c r="J116" s="123"/>
    </row>
    <row r="117" spans="1:10" ht="15">
      <c r="A117" s="5" t="s">
        <v>39</v>
      </c>
      <c r="B117" s="6" t="s">
        <v>514</v>
      </c>
      <c r="C117" s="128">
        <v>0</v>
      </c>
      <c r="D117" s="128">
        <v>0</v>
      </c>
      <c r="E117" s="128">
        <v>0</v>
      </c>
      <c r="F117" s="107"/>
      <c r="G117" s="107"/>
      <c r="H117" s="123"/>
      <c r="I117" s="123"/>
      <c r="J117" s="123"/>
    </row>
    <row r="118" spans="1:10" ht="15">
      <c r="A118" s="39" t="s">
        <v>74</v>
      </c>
      <c r="B118" s="50" t="s">
        <v>515</v>
      </c>
      <c r="C118" s="128">
        <v>0</v>
      </c>
      <c r="D118" s="128">
        <v>0</v>
      </c>
      <c r="E118" s="128">
        <v>0</v>
      </c>
      <c r="F118" s="107"/>
      <c r="G118" s="107"/>
      <c r="H118" s="123"/>
      <c r="I118" s="123"/>
      <c r="J118" s="123"/>
    </row>
    <row r="119" spans="1:10" ht="15">
      <c r="A119" s="13" t="s">
        <v>56</v>
      </c>
      <c r="B119" s="6" t="s">
        <v>553</v>
      </c>
      <c r="C119" s="128">
        <v>0</v>
      </c>
      <c r="D119" s="128">
        <v>0</v>
      </c>
      <c r="E119" s="128">
        <v>0</v>
      </c>
      <c r="F119" s="107"/>
      <c r="G119" s="107"/>
      <c r="H119" s="123"/>
      <c r="I119" s="123"/>
      <c r="J119" s="123"/>
    </row>
    <row r="120" spans="1:10" ht="15">
      <c r="A120" s="13" t="s">
        <v>57</v>
      </c>
      <c r="B120" s="6" t="s">
        <v>554</v>
      </c>
      <c r="C120" s="128">
        <v>0</v>
      </c>
      <c r="D120" s="128">
        <v>0</v>
      </c>
      <c r="E120" s="128">
        <v>0</v>
      </c>
      <c r="F120" s="107"/>
      <c r="G120" s="107"/>
      <c r="H120" s="123"/>
      <c r="I120" s="123"/>
      <c r="J120" s="123"/>
    </row>
    <row r="121" spans="1:10" ht="15">
      <c r="A121" s="13" t="s">
        <v>555</v>
      </c>
      <c r="B121" s="6" t="s">
        <v>556</v>
      </c>
      <c r="C121" s="128">
        <v>0</v>
      </c>
      <c r="D121" s="128">
        <v>0</v>
      </c>
      <c r="E121" s="128">
        <v>0</v>
      </c>
      <c r="F121" s="107"/>
      <c r="G121" s="107"/>
      <c r="H121" s="123"/>
      <c r="I121" s="123"/>
      <c r="J121" s="123"/>
    </row>
    <row r="122" spans="1:10" ht="15">
      <c r="A122" s="13" t="s">
        <v>58</v>
      </c>
      <c r="B122" s="6" t="s">
        <v>557</v>
      </c>
      <c r="C122" s="128">
        <v>0</v>
      </c>
      <c r="D122" s="128">
        <v>0</v>
      </c>
      <c r="E122" s="128">
        <v>0</v>
      </c>
      <c r="F122" s="107"/>
      <c r="G122" s="107"/>
      <c r="H122" s="123"/>
      <c r="I122" s="123"/>
      <c r="J122" s="123"/>
    </row>
    <row r="123" spans="1:10" ht="15">
      <c r="A123" s="13" t="s">
        <v>558</v>
      </c>
      <c r="B123" s="6" t="s">
        <v>559</v>
      </c>
      <c r="C123" s="128">
        <v>0</v>
      </c>
      <c r="D123" s="128">
        <v>0</v>
      </c>
      <c r="E123" s="128">
        <v>0</v>
      </c>
      <c r="F123" s="107"/>
      <c r="G123" s="107"/>
      <c r="H123" s="123"/>
      <c r="I123" s="123"/>
      <c r="J123" s="123"/>
    </row>
    <row r="124" spans="1:10" ht="15">
      <c r="A124" s="39" t="s">
        <v>79</v>
      </c>
      <c r="B124" s="50" t="s">
        <v>560</v>
      </c>
      <c r="C124" s="128">
        <v>0</v>
      </c>
      <c r="D124" s="128">
        <v>0</v>
      </c>
      <c r="E124" s="128">
        <v>0</v>
      </c>
      <c r="F124" s="107"/>
      <c r="G124" s="107"/>
      <c r="H124" s="123"/>
      <c r="I124" s="123"/>
      <c r="J124" s="123"/>
    </row>
    <row r="125" spans="1:10" ht="15">
      <c r="A125" s="13" t="s">
        <v>566</v>
      </c>
      <c r="B125" s="6" t="s">
        <v>567</v>
      </c>
      <c r="C125" s="128">
        <v>0</v>
      </c>
      <c r="D125" s="128">
        <v>0</v>
      </c>
      <c r="E125" s="128">
        <v>0</v>
      </c>
      <c r="F125" s="107"/>
      <c r="G125" s="107"/>
      <c r="H125" s="123"/>
      <c r="I125" s="123"/>
      <c r="J125" s="123"/>
    </row>
    <row r="126" spans="1:10" ht="15">
      <c r="A126" s="5" t="s">
        <v>61</v>
      </c>
      <c r="B126" s="6" t="s">
        <v>568</v>
      </c>
      <c r="C126" s="128">
        <v>0</v>
      </c>
      <c r="D126" s="128">
        <v>0</v>
      </c>
      <c r="E126" s="128">
        <v>0</v>
      </c>
      <c r="F126" s="107"/>
      <c r="G126" s="107"/>
      <c r="H126" s="123"/>
      <c r="I126" s="123"/>
      <c r="J126" s="123"/>
    </row>
    <row r="127" spans="1:10" ht="15">
      <c r="A127" s="13" t="s">
        <v>62</v>
      </c>
      <c r="B127" s="6" t="s">
        <v>569</v>
      </c>
      <c r="C127" s="128">
        <v>0</v>
      </c>
      <c r="D127" s="128">
        <v>0</v>
      </c>
      <c r="E127" s="128">
        <v>0</v>
      </c>
      <c r="F127" s="107"/>
      <c r="G127" s="107">
        <v>13</v>
      </c>
      <c r="H127" s="123">
        <v>12</v>
      </c>
      <c r="I127" s="123">
        <v>12</v>
      </c>
      <c r="J127" s="123">
        <v>88</v>
      </c>
    </row>
    <row r="128" spans="1:10" ht="15">
      <c r="A128" s="39" t="s">
        <v>82</v>
      </c>
      <c r="B128" s="50" t="s">
        <v>577</v>
      </c>
      <c r="C128" s="128">
        <v>0</v>
      </c>
      <c r="D128" s="128">
        <v>0</v>
      </c>
      <c r="E128" s="128">
        <v>0</v>
      </c>
      <c r="F128" s="107"/>
      <c r="G128" s="107">
        <v>13</v>
      </c>
      <c r="H128" s="123"/>
      <c r="I128" s="123"/>
      <c r="J128" s="123"/>
    </row>
    <row r="129" spans="1:10" ht="15.75">
      <c r="A129" s="59" t="s">
        <v>145</v>
      </c>
      <c r="B129" s="63"/>
      <c r="C129" s="128">
        <v>0</v>
      </c>
      <c r="D129" s="128">
        <v>0</v>
      </c>
      <c r="E129" s="128">
        <v>0</v>
      </c>
      <c r="F129" s="107">
        <f>F128+F124+F118</f>
        <v>0</v>
      </c>
      <c r="G129" s="107">
        <f>G128+G124+G118</f>
        <v>13</v>
      </c>
      <c r="H129" s="123">
        <v>12</v>
      </c>
      <c r="I129" s="123">
        <v>12</v>
      </c>
      <c r="J129" s="123">
        <v>88</v>
      </c>
    </row>
    <row r="130" spans="1:10" ht="15.75">
      <c r="A130" s="47" t="s">
        <v>81</v>
      </c>
      <c r="B130" s="35" t="s">
        <v>578</v>
      </c>
      <c r="C130" s="128">
        <f>C129+C112</f>
        <v>200.28300000000002</v>
      </c>
      <c r="D130" s="128">
        <f>D129+D112</f>
        <v>469.261</v>
      </c>
      <c r="E130" s="128">
        <v>114</v>
      </c>
      <c r="F130" s="107">
        <v>114</v>
      </c>
      <c r="G130" s="107">
        <v>211</v>
      </c>
      <c r="H130" s="123">
        <f>H129+H112</f>
        <v>248</v>
      </c>
      <c r="I130" s="123">
        <f>I129+I112</f>
        <v>250</v>
      </c>
      <c r="J130" s="123">
        <f>J129+J112</f>
        <v>528</v>
      </c>
    </row>
    <row r="131" spans="1:10" ht="15.75">
      <c r="A131" s="124" t="s">
        <v>194</v>
      </c>
      <c r="B131" s="61"/>
      <c r="C131" s="128">
        <f>C112-C40</f>
        <v>-57892.094999999994</v>
      </c>
      <c r="D131" s="128">
        <f>D112-D40</f>
        <v>-52131.07000000001</v>
      </c>
      <c r="E131" s="128">
        <v>-50117</v>
      </c>
      <c r="F131" s="107">
        <f>F112-F40</f>
        <v>-50117</v>
      </c>
      <c r="G131" s="107">
        <f>G112-G40</f>
        <v>-42959</v>
      </c>
      <c r="H131" s="123"/>
      <c r="I131" s="123"/>
      <c r="J131" s="123"/>
    </row>
    <row r="132" spans="1:10" ht="15.75">
      <c r="A132" s="124" t="s">
        <v>195</v>
      </c>
      <c r="B132" s="61"/>
      <c r="C132" s="128">
        <f>C129-C63</f>
        <v>-845.63</v>
      </c>
      <c r="D132" s="128">
        <f>D129-D63</f>
        <v>-266.61199999999997</v>
      </c>
      <c r="E132" s="128">
        <v>-803</v>
      </c>
      <c r="F132" s="107">
        <f>F129-F63</f>
        <v>-803</v>
      </c>
      <c r="G132" s="107">
        <f>G129-G63</f>
        <v>-317</v>
      </c>
      <c r="H132" s="123"/>
      <c r="I132" s="123"/>
      <c r="J132" s="123"/>
    </row>
    <row r="133" spans="1:10" ht="15">
      <c r="A133" s="15" t="s">
        <v>83</v>
      </c>
      <c r="B133" s="7" t="s">
        <v>583</v>
      </c>
      <c r="C133" s="128">
        <v>0</v>
      </c>
      <c r="D133" s="128">
        <v>0</v>
      </c>
      <c r="E133" s="128">
        <v>0</v>
      </c>
      <c r="F133" s="107"/>
      <c r="G133" s="107"/>
      <c r="H133" s="123"/>
      <c r="I133" s="123"/>
      <c r="J133" s="123"/>
    </row>
    <row r="134" spans="1:10" ht="15">
      <c r="A134" s="14" t="s">
        <v>84</v>
      </c>
      <c r="B134" s="7" t="s">
        <v>590</v>
      </c>
      <c r="C134" s="128">
        <v>0</v>
      </c>
      <c r="D134" s="128">
        <v>0</v>
      </c>
      <c r="E134" s="128">
        <v>0</v>
      </c>
      <c r="F134" s="107"/>
      <c r="G134" s="107"/>
      <c r="H134" s="123"/>
      <c r="I134" s="123"/>
      <c r="J134" s="123"/>
    </row>
    <row r="135" spans="1:10" ht="15">
      <c r="A135" s="5" t="s">
        <v>192</v>
      </c>
      <c r="B135" s="5" t="s">
        <v>591</v>
      </c>
      <c r="C135" s="128">
        <v>0</v>
      </c>
      <c r="D135" s="128">
        <v>0</v>
      </c>
      <c r="E135" s="128">
        <v>0</v>
      </c>
      <c r="F135" s="107"/>
      <c r="G135" s="107"/>
      <c r="H135" s="123"/>
      <c r="I135" s="123">
        <v>6464</v>
      </c>
      <c r="J135" s="123">
        <v>6464</v>
      </c>
    </row>
    <row r="136" spans="1:10" ht="15">
      <c r="A136" s="5" t="s">
        <v>193</v>
      </c>
      <c r="B136" s="5" t="s">
        <v>591</v>
      </c>
      <c r="C136" s="128">
        <v>0</v>
      </c>
      <c r="D136" s="128">
        <v>0</v>
      </c>
      <c r="E136" s="128">
        <v>0</v>
      </c>
      <c r="F136" s="107"/>
      <c r="G136" s="107"/>
      <c r="H136" s="123"/>
      <c r="I136" s="123"/>
      <c r="J136" s="123"/>
    </row>
    <row r="137" spans="1:10" ht="15">
      <c r="A137" s="5" t="s">
        <v>190</v>
      </c>
      <c r="B137" s="5" t="s">
        <v>592</v>
      </c>
      <c r="C137" s="128">
        <v>0</v>
      </c>
      <c r="D137" s="128">
        <v>0</v>
      </c>
      <c r="E137" s="128">
        <v>0</v>
      </c>
      <c r="F137" s="107"/>
      <c r="G137" s="107"/>
      <c r="H137" s="123"/>
      <c r="I137" s="123"/>
      <c r="J137" s="123"/>
    </row>
    <row r="138" spans="1:10" ht="15">
      <c r="A138" s="5" t="s">
        <v>191</v>
      </c>
      <c r="B138" s="5" t="s">
        <v>592</v>
      </c>
      <c r="C138" s="128">
        <v>0</v>
      </c>
      <c r="D138" s="128">
        <v>0</v>
      </c>
      <c r="E138" s="128">
        <v>0</v>
      </c>
      <c r="F138" s="107"/>
      <c r="G138" s="107"/>
      <c r="H138" s="123"/>
      <c r="I138" s="123"/>
      <c r="J138" s="123"/>
    </row>
    <row r="139" spans="1:10" ht="15">
      <c r="A139" s="7" t="s">
        <v>85</v>
      </c>
      <c r="B139" s="7" t="s">
        <v>593</v>
      </c>
      <c r="C139" s="128">
        <v>0</v>
      </c>
      <c r="D139" s="128">
        <v>0</v>
      </c>
      <c r="E139" s="128">
        <v>0</v>
      </c>
      <c r="F139" s="107"/>
      <c r="G139" s="107"/>
      <c r="H139" s="123"/>
      <c r="I139" s="123">
        <v>6464</v>
      </c>
      <c r="J139" s="123">
        <v>6464</v>
      </c>
    </row>
    <row r="140" spans="1:10" ht="15">
      <c r="A140" s="37" t="s">
        <v>594</v>
      </c>
      <c r="B140" s="5" t="s">
        <v>595</v>
      </c>
      <c r="C140" s="128">
        <v>0</v>
      </c>
      <c r="D140" s="128">
        <v>0</v>
      </c>
      <c r="E140" s="128">
        <v>0</v>
      </c>
      <c r="F140" s="107"/>
      <c r="G140" s="107"/>
      <c r="H140" s="123"/>
      <c r="I140" s="123"/>
      <c r="J140" s="123"/>
    </row>
    <row r="141" spans="1:10" ht="15">
      <c r="A141" s="37" t="s">
        <v>596</v>
      </c>
      <c r="B141" s="5" t="s">
        <v>597</v>
      </c>
      <c r="C141" s="128">
        <v>0</v>
      </c>
      <c r="D141" s="128">
        <v>0</v>
      </c>
      <c r="E141" s="128">
        <v>0</v>
      </c>
      <c r="F141" s="107"/>
      <c r="G141" s="107"/>
      <c r="H141" s="123"/>
      <c r="I141" s="123"/>
      <c r="J141" s="123"/>
    </row>
    <row r="142" spans="1:10" ht="15">
      <c r="A142" s="37" t="s">
        <v>598</v>
      </c>
      <c r="B142" s="5" t="s">
        <v>599</v>
      </c>
      <c r="C142" s="128">
        <v>64536.54</v>
      </c>
      <c r="D142" s="128">
        <v>46519.611</v>
      </c>
      <c r="E142" s="128">
        <v>50920</v>
      </c>
      <c r="F142" s="107">
        <v>50920</v>
      </c>
      <c r="G142" s="107">
        <v>49740</v>
      </c>
      <c r="H142" s="123">
        <v>52371</v>
      </c>
      <c r="I142" s="123">
        <v>49778</v>
      </c>
      <c r="J142" s="123">
        <v>40305</v>
      </c>
    </row>
    <row r="143" spans="1:10" ht="15">
      <c r="A143" s="37" t="s">
        <v>600</v>
      </c>
      <c r="B143" s="5" t="s">
        <v>601</v>
      </c>
      <c r="C143" s="128">
        <v>0</v>
      </c>
      <c r="D143" s="128">
        <v>0</v>
      </c>
      <c r="E143" s="128">
        <v>0</v>
      </c>
      <c r="F143" s="107"/>
      <c r="G143" s="107"/>
      <c r="H143" s="123"/>
      <c r="I143" s="123"/>
      <c r="J143" s="123"/>
    </row>
    <row r="144" spans="1:10" ht="15">
      <c r="A144" s="13" t="s">
        <v>67</v>
      </c>
      <c r="B144" s="5" t="s">
        <v>602</v>
      </c>
      <c r="C144" s="128">
        <v>0</v>
      </c>
      <c r="D144" s="128">
        <v>0</v>
      </c>
      <c r="E144" s="128">
        <v>0</v>
      </c>
      <c r="F144" s="107"/>
      <c r="G144" s="107"/>
      <c r="H144" s="123"/>
      <c r="I144" s="123"/>
      <c r="J144" s="123"/>
    </row>
    <row r="145" spans="1:10" ht="15">
      <c r="A145" s="15" t="s">
        <v>86</v>
      </c>
      <c r="B145" s="7" t="s">
        <v>603</v>
      </c>
      <c r="C145" s="128">
        <v>64536.54</v>
      </c>
      <c r="D145" s="128">
        <v>46519.611</v>
      </c>
      <c r="E145" s="128">
        <v>50920</v>
      </c>
      <c r="F145" s="107">
        <v>50920</v>
      </c>
      <c r="G145" s="107">
        <v>49740</v>
      </c>
      <c r="H145" s="123">
        <v>52371</v>
      </c>
      <c r="I145" s="123">
        <v>56242</v>
      </c>
      <c r="J145" s="123">
        <v>46769</v>
      </c>
    </row>
    <row r="146" spans="1:10" ht="15">
      <c r="A146" s="13" t="s">
        <v>604</v>
      </c>
      <c r="B146" s="5" t="s">
        <v>605</v>
      </c>
      <c r="C146" s="128">
        <v>0</v>
      </c>
      <c r="D146" s="128">
        <v>0</v>
      </c>
      <c r="E146" s="128">
        <v>0</v>
      </c>
      <c r="F146" s="107"/>
      <c r="G146" s="107"/>
      <c r="H146" s="123"/>
      <c r="I146" s="123"/>
      <c r="J146" s="123"/>
    </row>
    <row r="147" spans="1:10" ht="15">
      <c r="A147" s="13" t="s">
        <v>606</v>
      </c>
      <c r="B147" s="5" t="s">
        <v>607</v>
      </c>
      <c r="C147" s="128">
        <v>0</v>
      </c>
      <c r="D147" s="128">
        <v>0</v>
      </c>
      <c r="E147" s="128">
        <v>0</v>
      </c>
      <c r="F147" s="107"/>
      <c r="G147" s="107"/>
      <c r="H147" s="123"/>
      <c r="I147" s="123"/>
      <c r="J147" s="123"/>
    </row>
    <row r="148" spans="1:10" ht="15">
      <c r="A148" s="37" t="s">
        <v>608</v>
      </c>
      <c r="B148" s="5" t="s">
        <v>609</v>
      </c>
      <c r="C148" s="128">
        <v>0</v>
      </c>
      <c r="D148" s="128">
        <v>0</v>
      </c>
      <c r="E148" s="128">
        <v>0</v>
      </c>
      <c r="F148" s="107"/>
      <c r="G148" s="107"/>
      <c r="H148" s="123"/>
      <c r="I148" s="123"/>
      <c r="J148" s="123"/>
    </row>
    <row r="149" spans="1:10" ht="15">
      <c r="A149" s="37" t="s">
        <v>68</v>
      </c>
      <c r="B149" s="5" t="s">
        <v>610</v>
      </c>
      <c r="C149" s="128">
        <v>0</v>
      </c>
      <c r="D149" s="128">
        <v>0</v>
      </c>
      <c r="E149" s="128">
        <v>0</v>
      </c>
      <c r="F149" s="107"/>
      <c r="G149" s="107"/>
      <c r="H149" s="123"/>
      <c r="I149" s="123"/>
      <c r="J149" s="123"/>
    </row>
    <row r="150" spans="1:10" ht="15">
      <c r="A150" s="14" t="s">
        <v>87</v>
      </c>
      <c r="B150" s="7" t="s">
        <v>611</v>
      </c>
      <c r="C150" s="128">
        <v>0</v>
      </c>
      <c r="D150" s="128">
        <v>0</v>
      </c>
      <c r="E150" s="128">
        <v>0</v>
      </c>
      <c r="F150" s="107"/>
      <c r="G150" s="107"/>
      <c r="H150" s="123"/>
      <c r="I150" s="123"/>
      <c r="J150" s="123"/>
    </row>
    <row r="151" spans="1:10" ht="15">
      <c r="A151" s="15" t="s">
        <v>612</v>
      </c>
      <c r="B151" s="7" t="s">
        <v>613</v>
      </c>
      <c r="C151" s="128">
        <v>0</v>
      </c>
      <c r="D151" s="128">
        <v>0</v>
      </c>
      <c r="E151" s="128">
        <v>0</v>
      </c>
      <c r="F151" s="107"/>
      <c r="G151" s="107"/>
      <c r="H151" s="123"/>
      <c r="I151" s="123"/>
      <c r="J151" s="123"/>
    </row>
    <row r="152" spans="1:10" ht="15.75">
      <c r="A152" s="40" t="s">
        <v>88</v>
      </c>
      <c r="B152" s="41" t="s">
        <v>614</v>
      </c>
      <c r="C152" s="128">
        <f>C151+C150+C145</f>
        <v>64536.54</v>
      </c>
      <c r="D152" s="128">
        <f>D151+D150+D145</f>
        <v>46519.611</v>
      </c>
      <c r="E152" s="128">
        <v>50920</v>
      </c>
      <c r="F152" s="107">
        <v>50920</v>
      </c>
      <c r="G152" s="107">
        <v>49740</v>
      </c>
      <c r="H152" s="123">
        <v>52371</v>
      </c>
      <c r="I152" s="123">
        <v>56242</v>
      </c>
      <c r="J152" s="123">
        <v>46769</v>
      </c>
    </row>
    <row r="153" spans="1:10" ht="15.75">
      <c r="A153" s="125" t="s">
        <v>70</v>
      </c>
      <c r="B153" s="126"/>
      <c r="C153" s="128">
        <f>C152+C130</f>
        <v>64736.823000000004</v>
      </c>
      <c r="D153" s="128">
        <f>D152+D130</f>
        <v>46988.871999999996</v>
      </c>
      <c r="E153" s="128">
        <v>51034</v>
      </c>
      <c r="F153" s="107">
        <v>51034</v>
      </c>
      <c r="G153" s="107">
        <v>49951</v>
      </c>
      <c r="H153" s="123">
        <f>H152+H130</f>
        <v>52619</v>
      </c>
      <c r="I153" s="123">
        <f>I152+I130</f>
        <v>56492</v>
      </c>
      <c r="J153" s="123">
        <f>J152+J130</f>
        <v>47297</v>
      </c>
    </row>
  </sheetData>
  <sheetProtection/>
  <mergeCells count="2">
    <mergeCell ref="A2:E2"/>
    <mergeCell ref="A3:E3"/>
  </mergeCells>
  <printOptions/>
  <pageMargins left="0.44" right="0.45" top="0.7480314960629921" bottom="0.7480314960629921" header="0.31496062992125984" footer="0.31496062992125984"/>
  <pageSetup fitToHeight="2" fitToWidth="1" horizontalDpi="300" verticalDpi="300" orientation="portrait" paperSize="9" scale="53" r:id="rId1"/>
  <headerFooter alignWithMargins="0">
    <oddHeader>&amp;R29.sz.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144"/>
  <sheetViews>
    <sheetView zoomScale="80" zoomScaleNormal="80" zoomScalePageLayoutView="0" workbookViewId="0" topLeftCell="A1">
      <pane xSplit="2" ySplit="5" topLeftCell="C127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D148" sqref="D148"/>
    </sheetView>
  </sheetViews>
  <sheetFormatPr defaultColWidth="9.140625" defaultRowHeight="15"/>
  <cols>
    <col min="1" max="1" width="98.00390625" style="0" bestFit="1" customWidth="1"/>
    <col min="3" max="3" width="18.8515625" style="120" customWidth="1"/>
    <col min="4" max="4" width="15.7109375" style="120" customWidth="1"/>
    <col min="5" max="5" width="14.57421875" style="0" customWidth="1"/>
  </cols>
  <sheetData>
    <row r="1" spans="1:5" ht="20.25" customHeight="1">
      <c r="A1" s="330" t="s">
        <v>766</v>
      </c>
      <c r="B1" s="338"/>
      <c r="C1" s="338"/>
      <c r="D1" s="338"/>
      <c r="E1" s="338"/>
    </row>
    <row r="2" spans="1:5" ht="19.5" customHeight="1">
      <c r="A2" s="337" t="s">
        <v>234</v>
      </c>
      <c r="B2" s="334"/>
      <c r="C2" s="334"/>
      <c r="D2" s="334"/>
      <c r="E2" s="334"/>
    </row>
    <row r="3" ht="18">
      <c r="A3" s="119"/>
    </row>
    <row r="4" ht="15">
      <c r="A4" s="127" t="s">
        <v>768</v>
      </c>
    </row>
    <row r="5" spans="1:5" ht="30">
      <c r="A5" s="2" t="s">
        <v>309</v>
      </c>
      <c r="B5" s="3" t="s">
        <v>310</v>
      </c>
      <c r="C5" s="121" t="s">
        <v>571</v>
      </c>
      <c r="D5" s="225" t="s">
        <v>572</v>
      </c>
      <c r="E5" s="121" t="s">
        <v>573</v>
      </c>
    </row>
    <row r="6" spans="1:5" ht="15">
      <c r="A6" s="32" t="s">
        <v>615</v>
      </c>
      <c r="B6" s="33" t="s">
        <v>336</v>
      </c>
      <c r="C6" s="128"/>
      <c r="D6" s="123">
        <v>11599</v>
      </c>
      <c r="E6" s="123">
        <v>5613</v>
      </c>
    </row>
    <row r="7" spans="1:5" ht="15">
      <c r="A7" s="7" t="s">
        <v>616</v>
      </c>
      <c r="B7" s="33" t="s">
        <v>343</v>
      </c>
      <c r="C7" s="128"/>
      <c r="D7" s="123">
        <v>50</v>
      </c>
      <c r="E7" s="123"/>
    </row>
    <row r="8" spans="1:5" ht="15">
      <c r="A8" s="51" t="s">
        <v>30</v>
      </c>
      <c r="B8" s="52" t="s">
        <v>344</v>
      </c>
      <c r="C8" s="128"/>
      <c r="D8" s="123">
        <v>11649</v>
      </c>
      <c r="E8" s="123">
        <v>5613</v>
      </c>
    </row>
    <row r="9" spans="1:5" ht="15">
      <c r="A9" s="39" t="s">
        <v>1</v>
      </c>
      <c r="B9" s="52" t="s">
        <v>345</v>
      </c>
      <c r="C9" s="128"/>
      <c r="D9" s="123">
        <v>3437</v>
      </c>
      <c r="E9" s="123">
        <v>1540</v>
      </c>
    </row>
    <row r="10" spans="1:5" ht="15">
      <c r="A10" s="7" t="s">
        <v>617</v>
      </c>
      <c r="B10" s="33" t="s">
        <v>352</v>
      </c>
      <c r="C10" s="128"/>
      <c r="D10" s="123">
        <v>1950</v>
      </c>
      <c r="E10" s="123">
        <v>1705</v>
      </c>
    </row>
    <row r="11" spans="1:5" ht="15" customHeight="1">
      <c r="A11" s="7" t="s">
        <v>31</v>
      </c>
      <c r="B11" s="33" t="s">
        <v>357</v>
      </c>
      <c r="C11" s="128"/>
      <c r="D11" s="123">
        <v>200</v>
      </c>
      <c r="E11" s="123"/>
    </row>
    <row r="12" spans="1:5" ht="15">
      <c r="A12" s="7" t="s">
        <v>618</v>
      </c>
      <c r="B12" s="33" t="s">
        <v>369</v>
      </c>
      <c r="C12" s="128"/>
      <c r="D12" s="123">
        <v>910</v>
      </c>
      <c r="E12" s="123">
        <v>816</v>
      </c>
    </row>
    <row r="13" spans="1:5" ht="15">
      <c r="A13" s="7" t="s">
        <v>633</v>
      </c>
      <c r="B13" s="33" t="s">
        <v>374</v>
      </c>
      <c r="C13" s="128"/>
      <c r="D13" s="123">
        <v>30</v>
      </c>
      <c r="E13" s="123">
        <v>3</v>
      </c>
    </row>
    <row r="14" spans="1:5" ht="15">
      <c r="A14" s="7" t="s">
        <v>634</v>
      </c>
      <c r="B14" s="33" t="s">
        <v>383</v>
      </c>
      <c r="C14" s="128"/>
      <c r="D14" s="123">
        <v>1783</v>
      </c>
      <c r="E14" s="123">
        <v>531</v>
      </c>
    </row>
    <row r="15" spans="1:5" ht="15">
      <c r="A15" s="39" t="s">
        <v>635</v>
      </c>
      <c r="B15" s="52" t="s">
        <v>384</v>
      </c>
      <c r="C15" s="128"/>
      <c r="D15" s="123">
        <v>4873</v>
      </c>
      <c r="E15" s="123">
        <v>3055</v>
      </c>
    </row>
    <row r="16" spans="1:5" ht="15">
      <c r="A16" s="49" t="s">
        <v>702</v>
      </c>
      <c r="B16" s="52" t="s">
        <v>394</v>
      </c>
      <c r="C16" s="128"/>
      <c r="D16" s="123"/>
      <c r="E16" s="123"/>
    </row>
    <row r="17" spans="1:5" ht="15">
      <c r="A17" s="12" t="s">
        <v>13</v>
      </c>
      <c r="B17" s="30" t="s">
        <v>395</v>
      </c>
      <c r="C17" s="128"/>
      <c r="D17" s="123"/>
      <c r="E17" s="123"/>
    </row>
    <row r="18" spans="1:5" ht="15">
      <c r="A18" s="12" t="s">
        <v>396</v>
      </c>
      <c r="B18" s="30" t="s">
        <v>397</v>
      </c>
      <c r="C18" s="128"/>
      <c r="D18" s="123">
        <v>1236</v>
      </c>
      <c r="E18" s="123"/>
    </row>
    <row r="19" spans="1:5" ht="15">
      <c r="A19" s="12" t="s">
        <v>398</v>
      </c>
      <c r="B19" s="30" t="s">
        <v>399</v>
      </c>
      <c r="C19" s="128"/>
      <c r="D19" s="123"/>
      <c r="E19" s="123"/>
    </row>
    <row r="20" spans="1:5" ht="15">
      <c r="A20" s="12" t="s">
        <v>705</v>
      </c>
      <c r="B20" s="30" t="s">
        <v>400</v>
      </c>
      <c r="C20" s="128"/>
      <c r="D20" s="123"/>
      <c r="E20" s="123"/>
    </row>
    <row r="21" spans="1:5" ht="15">
      <c r="A21" s="12" t="s">
        <v>14</v>
      </c>
      <c r="B21" s="30" t="s">
        <v>401</v>
      </c>
      <c r="C21" s="128"/>
      <c r="D21" s="123"/>
      <c r="E21" s="123"/>
    </row>
    <row r="22" spans="1:5" ht="15">
      <c r="A22" s="12" t="s">
        <v>1059</v>
      </c>
      <c r="B22" s="30" t="s">
        <v>402</v>
      </c>
      <c r="C22" s="128"/>
      <c r="D22" s="123"/>
      <c r="E22" s="123"/>
    </row>
    <row r="23" spans="1:5" ht="15">
      <c r="A23" s="12" t="s">
        <v>15</v>
      </c>
      <c r="B23" s="30" t="s">
        <v>403</v>
      </c>
      <c r="C23" s="128"/>
      <c r="D23" s="123"/>
      <c r="E23" s="123"/>
    </row>
    <row r="24" spans="1:5" ht="15">
      <c r="A24" s="12" t="s">
        <v>16</v>
      </c>
      <c r="B24" s="30" t="s">
        <v>404</v>
      </c>
      <c r="C24" s="128"/>
      <c r="D24" s="123"/>
      <c r="E24" s="123"/>
    </row>
    <row r="25" spans="1:5" ht="15">
      <c r="A25" s="12" t="s">
        <v>405</v>
      </c>
      <c r="B25" s="30" t="s">
        <v>406</v>
      </c>
      <c r="C25" s="128"/>
      <c r="D25" s="123"/>
      <c r="E25" s="123"/>
    </row>
    <row r="26" spans="1:5" ht="15">
      <c r="A26" s="20" t="s">
        <v>407</v>
      </c>
      <c r="B26" s="30" t="s">
        <v>408</v>
      </c>
      <c r="C26" s="128"/>
      <c r="D26" s="123"/>
      <c r="E26" s="123"/>
    </row>
    <row r="27" spans="1:5" ht="15">
      <c r="A27" s="12" t="s">
        <v>17</v>
      </c>
      <c r="B27" s="30" t="s">
        <v>409</v>
      </c>
      <c r="C27" s="128"/>
      <c r="D27" s="123"/>
      <c r="E27" s="123"/>
    </row>
    <row r="28" spans="1:5" ht="15">
      <c r="A28" s="20" t="s">
        <v>196</v>
      </c>
      <c r="B28" s="30" t="s">
        <v>410</v>
      </c>
      <c r="C28" s="128"/>
      <c r="D28" s="123"/>
      <c r="E28" s="123"/>
    </row>
    <row r="29" spans="1:5" ht="15">
      <c r="A29" s="20" t="s">
        <v>197</v>
      </c>
      <c r="B29" s="30" t="s">
        <v>410</v>
      </c>
      <c r="C29" s="128"/>
      <c r="D29" s="123"/>
      <c r="E29" s="123"/>
    </row>
    <row r="30" spans="1:5" ht="15">
      <c r="A30" s="49" t="s">
        <v>1062</v>
      </c>
      <c r="B30" s="52" t="s">
        <v>411</v>
      </c>
      <c r="C30" s="128"/>
      <c r="D30" s="123">
        <v>1236</v>
      </c>
      <c r="E30" s="123"/>
    </row>
    <row r="31" spans="1:5" ht="15.75">
      <c r="A31" s="59" t="s">
        <v>769</v>
      </c>
      <c r="B31" s="52"/>
      <c r="C31" s="128"/>
      <c r="D31" s="123">
        <v>21195</v>
      </c>
      <c r="E31" s="123">
        <v>10208</v>
      </c>
    </row>
    <row r="32" spans="1:5" ht="15">
      <c r="A32" s="34" t="s">
        <v>412</v>
      </c>
      <c r="B32" s="30" t="s">
        <v>413</v>
      </c>
      <c r="C32" s="128"/>
      <c r="D32" s="123">
        <v>121</v>
      </c>
      <c r="E32" s="123">
        <v>121</v>
      </c>
    </row>
    <row r="33" spans="1:5" ht="15">
      <c r="A33" s="34" t="s">
        <v>18</v>
      </c>
      <c r="B33" s="30" t="s">
        <v>414</v>
      </c>
      <c r="C33" s="128"/>
      <c r="D33" s="123">
        <v>20</v>
      </c>
      <c r="E33" s="123">
        <v>20</v>
      </c>
    </row>
    <row r="34" spans="1:5" ht="15">
      <c r="A34" s="34" t="s">
        <v>415</v>
      </c>
      <c r="B34" s="30" t="s">
        <v>416</v>
      </c>
      <c r="C34" s="128"/>
      <c r="D34" s="123"/>
      <c r="E34" s="123"/>
    </row>
    <row r="35" spans="1:5" ht="15">
      <c r="A35" s="34" t="s">
        <v>417</v>
      </c>
      <c r="B35" s="30" t="s">
        <v>418</v>
      </c>
      <c r="C35" s="128"/>
      <c r="D35" s="123"/>
      <c r="E35" s="123"/>
    </row>
    <row r="36" spans="1:5" ht="15">
      <c r="A36" s="6" t="s">
        <v>419</v>
      </c>
      <c r="B36" s="30" t="s">
        <v>420</v>
      </c>
      <c r="C36" s="128"/>
      <c r="D36" s="123"/>
      <c r="E36" s="123"/>
    </row>
    <row r="37" spans="1:5" ht="15">
      <c r="A37" s="6" t="s">
        <v>421</v>
      </c>
      <c r="B37" s="30" t="s">
        <v>422</v>
      </c>
      <c r="C37" s="128"/>
      <c r="D37" s="123"/>
      <c r="E37" s="123"/>
    </row>
    <row r="38" spans="1:5" ht="15">
      <c r="A38" s="6" t="s">
        <v>423</v>
      </c>
      <c r="B38" s="30" t="s">
        <v>424</v>
      </c>
      <c r="C38" s="128"/>
      <c r="D38" s="123">
        <v>15</v>
      </c>
      <c r="E38" s="123">
        <v>15</v>
      </c>
    </row>
    <row r="39" spans="1:5" ht="15">
      <c r="A39" s="50" t="s">
        <v>1064</v>
      </c>
      <c r="B39" s="52" t="s">
        <v>425</v>
      </c>
      <c r="C39" s="128"/>
      <c r="D39" s="123">
        <v>156</v>
      </c>
      <c r="E39" s="123">
        <v>156</v>
      </c>
    </row>
    <row r="40" spans="1:5" ht="15">
      <c r="A40" s="13" t="s">
        <v>426</v>
      </c>
      <c r="B40" s="30" t="s">
        <v>427</v>
      </c>
      <c r="C40" s="128"/>
      <c r="D40" s="123"/>
      <c r="E40" s="123"/>
    </row>
    <row r="41" spans="1:5" ht="15">
      <c r="A41" s="13" t="s">
        <v>428</v>
      </c>
      <c r="B41" s="30" t="s">
        <v>429</v>
      </c>
      <c r="C41" s="128"/>
      <c r="D41" s="123"/>
      <c r="E41" s="123"/>
    </row>
    <row r="42" spans="1:5" ht="15">
      <c r="A42" s="13" t="s">
        <v>430</v>
      </c>
      <c r="B42" s="30" t="s">
        <v>431</v>
      </c>
      <c r="C42" s="128"/>
      <c r="D42" s="123"/>
      <c r="E42" s="123"/>
    </row>
    <row r="43" spans="1:5" ht="15">
      <c r="A43" s="13" t="s">
        <v>432</v>
      </c>
      <c r="B43" s="30" t="s">
        <v>433</v>
      </c>
      <c r="C43" s="128"/>
      <c r="D43" s="123"/>
      <c r="E43" s="123"/>
    </row>
    <row r="44" spans="1:5" ht="15">
      <c r="A44" s="49" t="s">
        <v>1065</v>
      </c>
      <c r="B44" s="52" t="s">
        <v>434</v>
      </c>
      <c r="C44" s="128"/>
      <c r="D44" s="123"/>
      <c r="E44" s="123"/>
    </row>
    <row r="45" spans="1:5" ht="15">
      <c r="A45" s="13" t="s">
        <v>435</v>
      </c>
      <c r="B45" s="30" t="s">
        <v>436</v>
      </c>
      <c r="C45" s="128"/>
      <c r="D45" s="123"/>
      <c r="E45" s="123"/>
    </row>
    <row r="46" spans="1:5" ht="15">
      <c r="A46" s="13" t="s">
        <v>19</v>
      </c>
      <c r="B46" s="30" t="s">
        <v>437</v>
      </c>
      <c r="C46" s="128"/>
      <c r="D46" s="123"/>
      <c r="E46" s="123"/>
    </row>
    <row r="47" spans="1:5" ht="15">
      <c r="A47" s="13" t="s">
        <v>20</v>
      </c>
      <c r="B47" s="30" t="s">
        <v>438</v>
      </c>
      <c r="C47" s="128"/>
      <c r="D47" s="123"/>
      <c r="E47" s="123"/>
    </row>
    <row r="48" spans="1:5" ht="15">
      <c r="A48" s="13" t="s">
        <v>21</v>
      </c>
      <c r="B48" s="30" t="s">
        <v>439</v>
      </c>
      <c r="C48" s="128"/>
      <c r="D48" s="123"/>
      <c r="E48" s="123"/>
    </row>
    <row r="49" spans="1:5" ht="15">
      <c r="A49" s="13" t="s">
        <v>22</v>
      </c>
      <c r="B49" s="30" t="s">
        <v>440</v>
      </c>
      <c r="C49" s="128"/>
      <c r="D49" s="123"/>
      <c r="E49" s="123"/>
    </row>
    <row r="50" spans="1:5" ht="15">
      <c r="A50" s="13" t="s">
        <v>23</v>
      </c>
      <c r="B50" s="30" t="s">
        <v>441</v>
      </c>
      <c r="C50" s="128"/>
      <c r="D50" s="123"/>
      <c r="E50" s="123"/>
    </row>
    <row r="51" spans="1:5" ht="15">
      <c r="A51" s="13" t="s">
        <v>442</v>
      </c>
      <c r="B51" s="30" t="s">
        <v>443</v>
      </c>
      <c r="C51" s="128"/>
      <c r="D51" s="123"/>
      <c r="E51" s="123"/>
    </row>
    <row r="52" spans="1:5" ht="15">
      <c r="A52" s="13" t="s">
        <v>24</v>
      </c>
      <c r="B52" s="30" t="s">
        <v>444</v>
      </c>
      <c r="C52" s="128"/>
      <c r="D52" s="123"/>
      <c r="E52" s="123"/>
    </row>
    <row r="53" spans="1:5" ht="15">
      <c r="A53" s="49" t="s">
        <v>1066</v>
      </c>
      <c r="B53" s="52" t="s">
        <v>445</v>
      </c>
      <c r="C53" s="128"/>
      <c r="D53" s="123"/>
      <c r="E53" s="123"/>
    </row>
    <row r="54" spans="1:5" ht="15.75">
      <c r="A54" s="59" t="s">
        <v>770</v>
      </c>
      <c r="B54" s="52"/>
      <c r="C54" s="128"/>
      <c r="D54" s="123">
        <v>156</v>
      </c>
      <c r="E54" s="123">
        <v>156</v>
      </c>
    </row>
    <row r="55" spans="1:5" ht="15.75">
      <c r="A55" s="35" t="s">
        <v>32</v>
      </c>
      <c r="B55" s="36" t="s">
        <v>446</v>
      </c>
      <c r="C55" s="128"/>
      <c r="D55" s="123">
        <v>21351</v>
      </c>
      <c r="E55" s="123">
        <v>10364</v>
      </c>
    </row>
    <row r="56" spans="1:16" ht="15">
      <c r="A56" s="15" t="s">
        <v>1071</v>
      </c>
      <c r="B56" s="7" t="s">
        <v>452</v>
      </c>
      <c r="C56" s="110"/>
      <c r="D56" s="123"/>
      <c r="E56" s="111"/>
      <c r="F56" s="24"/>
      <c r="G56" s="24"/>
      <c r="H56" s="24"/>
      <c r="I56" s="24"/>
      <c r="J56" s="24"/>
      <c r="K56" s="24"/>
      <c r="L56" s="24"/>
      <c r="M56" s="24"/>
      <c r="N56" s="24"/>
      <c r="O56" s="23"/>
      <c r="P56" s="23"/>
    </row>
    <row r="57" spans="1:16" ht="15">
      <c r="A57" s="14" t="s">
        <v>1072</v>
      </c>
      <c r="B57" s="7" t="s">
        <v>460</v>
      </c>
      <c r="C57" s="114"/>
      <c r="D57" s="123"/>
      <c r="E57" s="115"/>
      <c r="F57" s="26"/>
      <c r="G57" s="26"/>
      <c r="H57" s="26"/>
      <c r="I57" s="26"/>
      <c r="J57" s="26"/>
      <c r="K57" s="26"/>
      <c r="L57" s="26"/>
      <c r="M57" s="26"/>
      <c r="N57" s="26"/>
      <c r="O57" s="23"/>
      <c r="P57" s="23"/>
    </row>
    <row r="58" spans="1:16" ht="15">
      <c r="A58" s="37" t="s">
        <v>461</v>
      </c>
      <c r="B58" s="5" t="s">
        <v>462</v>
      </c>
      <c r="C58" s="112"/>
      <c r="D58" s="123"/>
      <c r="E58" s="113"/>
      <c r="F58" s="25"/>
      <c r="G58" s="25"/>
      <c r="H58" s="25"/>
      <c r="I58" s="25"/>
      <c r="J58" s="25"/>
      <c r="K58" s="25"/>
      <c r="L58" s="25"/>
      <c r="M58" s="25"/>
      <c r="N58" s="25"/>
      <c r="O58" s="23"/>
      <c r="P58" s="23"/>
    </row>
    <row r="59" spans="1:16" ht="15">
      <c r="A59" s="37" t="s">
        <v>463</v>
      </c>
      <c r="B59" s="5" t="s">
        <v>464</v>
      </c>
      <c r="C59" s="112"/>
      <c r="D59" s="123"/>
      <c r="E59" s="113"/>
      <c r="F59" s="25"/>
      <c r="G59" s="25"/>
      <c r="H59" s="25"/>
      <c r="I59" s="25"/>
      <c r="J59" s="25"/>
      <c r="K59" s="25"/>
      <c r="L59" s="25"/>
      <c r="M59" s="25"/>
      <c r="N59" s="25"/>
      <c r="O59" s="23"/>
      <c r="P59" s="23"/>
    </row>
    <row r="60" spans="1:16" ht="15">
      <c r="A60" s="14" t="s">
        <v>465</v>
      </c>
      <c r="B60" s="7" t="s">
        <v>466</v>
      </c>
      <c r="C60" s="112"/>
      <c r="D60" s="123"/>
      <c r="E60" s="113"/>
      <c r="F60" s="25"/>
      <c r="G60" s="25"/>
      <c r="H60" s="25"/>
      <c r="I60" s="25"/>
      <c r="J60" s="25"/>
      <c r="K60" s="25"/>
      <c r="L60" s="25"/>
      <c r="M60" s="25"/>
      <c r="N60" s="25"/>
      <c r="O60" s="23"/>
      <c r="P60" s="23"/>
    </row>
    <row r="61" spans="1:16" ht="15">
      <c r="A61" s="37" t="s">
        <v>467</v>
      </c>
      <c r="B61" s="5" t="s">
        <v>468</v>
      </c>
      <c r="C61" s="112"/>
      <c r="D61" s="123"/>
      <c r="E61" s="113"/>
      <c r="F61" s="25"/>
      <c r="G61" s="25"/>
      <c r="H61" s="25"/>
      <c r="I61" s="25"/>
      <c r="J61" s="25"/>
      <c r="K61" s="25"/>
      <c r="L61" s="25"/>
      <c r="M61" s="25"/>
      <c r="N61" s="25"/>
      <c r="O61" s="23"/>
      <c r="P61" s="23"/>
    </row>
    <row r="62" spans="1:16" ht="15">
      <c r="A62" s="37" t="s">
        <v>469</v>
      </c>
      <c r="B62" s="5" t="s">
        <v>470</v>
      </c>
      <c r="C62" s="112"/>
      <c r="D62" s="123"/>
      <c r="E62" s="113"/>
      <c r="F62" s="25"/>
      <c r="G62" s="25"/>
      <c r="H62" s="25"/>
      <c r="I62" s="25"/>
      <c r="J62" s="25"/>
      <c r="K62" s="25"/>
      <c r="L62" s="25"/>
      <c r="M62" s="25"/>
      <c r="N62" s="25"/>
      <c r="O62" s="23"/>
      <c r="P62" s="23"/>
    </row>
    <row r="63" spans="1:16" ht="15">
      <c r="A63" s="37" t="s">
        <v>471</v>
      </c>
      <c r="B63" s="5" t="s">
        <v>472</v>
      </c>
      <c r="C63" s="112"/>
      <c r="D63" s="123"/>
      <c r="E63" s="113"/>
      <c r="F63" s="25"/>
      <c r="G63" s="25"/>
      <c r="H63" s="25"/>
      <c r="I63" s="25"/>
      <c r="J63" s="25"/>
      <c r="K63" s="25"/>
      <c r="L63" s="25"/>
      <c r="M63" s="25"/>
      <c r="N63" s="25"/>
      <c r="O63" s="23"/>
      <c r="P63" s="23"/>
    </row>
    <row r="64" spans="1:16" ht="15">
      <c r="A64" s="38" t="s">
        <v>1073</v>
      </c>
      <c r="B64" s="39" t="s">
        <v>473</v>
      </c>
      <c r="C64" s="114"/>
      <c r="D64" s="123"/>
      <c r="E64" s="115"/>
      <c r="F64" s="26"/>
      <c r="G64" s="26"/>
      <c r="H64" s="26"/>
      <c r="I64" s="26"/>
      <c r="J64" s="26"/>
      <c r="K64" s="26"/>
      <c r="L64" s="26"/>
      <c r="M64" s="26"/>
      <c r="N64" s="26"/>
      <c r="O64" s="23"/>
      <c r="P64" s="23"/>
    </row>
    <row r="65" spans="1:16" ht="15">
      <c r="A65" s="37" t="s">
        <v>474</v>
      </c>
      <c r="B65" s="5" t="s">
        <v>475</v>
      </c>
      <c r="C65" s="112"/>
      <c r="D65" s="123"/>
      <c r="E65" s="113"/>
      <c r="F65" s="25"/>
      <c r="G65" s="25"/>
      <c r="H65" s="25"/>
      <c r="I65" s="25"/>
      <c r="J65" s="25"/>
      <c r="K65" s="25"/>
      <c r="L65" s="25"/>
      <c r="M65" s="25"/>
      <c r="N65" s="25"/>
      <c r="O65" s="23"/>
      <c r="P65" s="23"/>
    </row>
    <row r="66" spans="1:16" ht="15">
      <c r="A66" s="13" t="s">
        <v>476</v>
      </c>
      <c r="B66" s="5" t="s">
        <v>477</v>
      </c>
      <c r="C66" s="108"/>
      <c r="D66" s="123"/>
      <c r="E66" s="109"/>
      <c r="F66" s="22"/>
      <c r="G66" s="22"/>
      <c r="H66" s="22"/>
      <c r="I66" s="22"/>
      <c r="J66" s="22"/>
      <c r="K66" s="22"/>
      <c r="L66" s="22"/>
      <c r="M66" s="22"/>
      <c r="N66" s="22"/>
      <c r="O66" s="23"/>
      <c r="P66" s="23"/>
    </row>
    <row r="67" spans="1:16" ht="15">
      <c r="A67" s="37" t="s">
        <v>29</v>
      </c>
      <c r="B67" s="5" t="s">
        <v>478</v>
      </c>
      <c r="C67" s="112"/>
      <c r="D67" s="123"/>
      <c r="E67" s="113"/>
      <c r="F67" s="25"/>
      <c r="G67" s="25"/>
      <c r="H67" s="25"/>
      <c r="I67" s="25"/>
      <c r="J67" s="25"/>
      <c r="K67" s="25"/>
      <c r="L67" s="25"/>
      <c r="M67" s="25"/>
      <c r="N67" s="25"/>
      <c r="O67" s="23"/>
      <c r="P67" s="23"/>
    </row>
    <row r="68" spans="1:16" ht="15">
      <c r="A68" s="37" t="s">
        <v>1075</v>
      </c>
      <c r="B68" s="5" t="s">
        <v>479</v>
      </c>
      <c r="C68" s="112"/>
      <c r="D68" s="123"/>
      <c r="E68" s="113"/>
      <c r="F68" s="25"/>
      <c r="G68" s="25"/>
      <c r="H68" s="25"/>
      <c r="I68" s="25"/>
      <c r="J68" s="25"/>
      <c r="K68" s="25"/>
      <c r="L68" s="25"/>
      <c r="M68" s="25"/>
      <c r="N68" s="25"/>
      <c r="O68" s="23"/>
      <c r="P68" s="23"/>
    </row>
    <row r="69" spans="1:16" ht="15">
      <c r="A69" s="38" t="s">
        <v>1076</v>
      </c>
      <c r="B69" s="39" t="s">
        <v>483</v>
      </c>
      <c r="C69" s="114"/>
      <c r="D69" s="123"/>
      <c r="E69" s="115"/>
      <c r="F69" s="26"/>
      <c r="G69" s="26"/>
      <c r="H69" s="26"/>
      <c r="I69" s="26"/>
      <c r="J69" s="26"/>
      <c r="K69" s="26"/>
      <c r="L69" s="26"/>
      <c r="M69" s="26"/>
      <c r="N69" s="26"/>
      <c r="O69" s="23"/>
      <c r="P69" s="23"/>
    </row>
    <row r="70" spans="1:16" ht="15">
      <c r="A70" s="13" t="s">
        <v>484</v>
      </c>
      <c r="B70" s="5" t="s">
        <v>485</v>
      </c>
      <c r="C70" s="108"/>
      <c r="D70" s="123"/>
      <c r="E70" s="109"/>
      <c r="F70" s="22"/>
      <c r="G70" s="22"/>
      <c r="H70" s="22"/>
      <c r="I70" s="22"/>
      <c r="J70" s="22"/>
      <c r="K70" s="22"/>
      <c r="L70" s="22"/>
      <c r="M70" s="22"/>
      <c r="N70" s="22"/>
      <c r="O70" s="23"/>
      <c r="P70" s="23"/>
    </row>
    <row r="71" spans="1:16" ht="15.75">
      <c r="A71" s="40" t="s">
        <v>33</v>
      </c>
      <c r="B71" s="41" t="s">
        <v>486</v>
      </c>
      <c r="C71" s="114"/>
      <c r="D71" s="123"/>
      <c r="E71" s="115"/>
      <c r="F71" s="26"/>
      <c r="G71" s="26"/>
      <c r="H71" s="26"/>
      <c r="I71" s="26"/>
      <c r="J71" s="26"/>
      <c r="K71" s="26"/>
      <c r="L71" s="26"/>
      <c r="M71" s="26"/>
      <c r="N71" s="26"/>
      <c r="O71" s="23"/>
      <c r="P71" s="23"/>
    </row>
    <row r="72" spans="1:16" ht="15.75">
      <c r="A72" s="125" t="s">
        <v>69</v>
      </c>
      <c r="B72" s="126"/>
      <c r="C72" s="128"/>
      <c r="D72" s="123">
        <v>21351</v>
      </c>
      <c r="E72" s="123">
        <v>10364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1:16" ht="25.5">
      <c r="A73" s="2" t="s">
        <v>309</v>
      </c>
      <c r="B73" s="3" t="s">
        <v>258</v>
      </c>
      <c r="C73" s="123"/>
      <c r="D73" s="123"/>
      <c r="E73" s="27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1:16" ht="15">
      <c r="A74" s="5" t="s">
        <v>72</v>
      </c>
      <c r="B74" s="6" t="s">
        <v>499</v>
      </c>
      <c r="C74" s="123"/>
      <c r="D74" s="123"/>
      <c r="E74" s="27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1:16" ht="15">
      <c r="A75" s="5" t="s">
        <v>500</v>
      </c>
      <c r="B75" s="6" t="s">
        <v>501</v>
      </c>
      <c r="C75" s="123"/>
      <c r="D75" s="123"/>
      <c r="E75" s="27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1:16" ht="15">
      <c r="A76" s="5" t="s">
        <v>502</v>
      </c>
      <c r="B76" s="6" t="s">
        <v>503</v>
      </c>
      <c r="C76" s="123"/>
      <c r="D76" s="123"/>
      <c r="E76" s="27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1:16" ht="15">
      <c r="A77" s="5" t="s">
        <v>34</v>
      </c>
      <c r="B77" s="6" t="s">
        <v>504</v>
      </c>
      <c r="C77" s="123"/>
      <c r="D77" s="123"/>
      <c r="E77" s="27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15">
      <c r="A78" s="5" t="s">
        <v>35</v>
      </c>
      <c r="B78" s="6" t="s">
        <v>505</v>
      </c>
      <c r="C78" s="123"/>
      <c r="D78" s="123"/>
      <c r="E78" s="27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1:16" ht="15">
      <c r="A79" s="5" t="s">
        <v>36</v>
      </c>
      <c r="B79" s="6" t="s">
        <v>506</v>
      </c>
      <c r="C79" s="123"/>
      <c r="D79" s="123"/>
      <c r="E79" s="27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1:16" ht="15">
      <c r="A80" s="39" t="s">
        <v>73</v>
      </c>
      <c r="B80" s="50" t="s">
        <v>507</v>
      </c>
      <c r="C80" s="123"/>
      <c r="D80" s="123"/>
      <c r="E80" s="27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1:16" ht="15">
      <c r="A81" s="5" t="s">
        <v>75</v>
      </c>
      <c r="B81" s="6" t="s">
        <v>518</v>
      </c>
      <c r="C81" s="123"/>
      <c r="D81" s="123"/>
      <c r="E81" s="27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1:16" ht="15">
      <c r="A82" s="5" t="s">
        <v>42</v>
      </c>
      <c r="B82" s="6" t="s">
        <v>519</v>
      </c>
      <c r="C82" s="123"/>
      <c r="D82" s="123"/>
      <c r="E82" s="27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1:16" ht="15">
      <c r="A83" s="5" t="s">
        <v>43</v>
      </c>
      <c r="B83" s="6" t="s">
        <v>520</v>
      </c>
      <c r="C83" s="123"/>
      <c r="D83" s="123"/>
      <c r="E83" s="27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1:16" ht="15">
      <c r="A84" s="5" t="s">
        <v>44</v>
      </c>
      <c r="B84" s="6" t="s">
        <v>521</v>
      </c>
      <c r="C84" s="123"/>
      <c r="D84" s="123"/>
      <c r="E84" s="27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1:16" ht="15">
      <c r="A85" s="5" t="s">
        <v>76</v>
      </c>
      <c r="B85" s="6" t="s">
        <v>535</v>
      </c>
      <c r="C85" s="123"/>
      <c r="D85" s="123"/>
      <c r="E85" s="27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1:16" ht="15">
      <c r="A86" s="5" t="s">
        <v>49</v>
      </c>
      <c r="B86" s="6" t="s">
        <v>536</v>
      </c>
      <c r="C86" s="123"/>
      <c r="D86" s="123"/>
      <c r="E86" s="27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1:16" ht="15">
      <c r="A87" s="39" t="s">
        <v>77</v>
      </c>
      <c r="B87" s="50" t="s">
        <v>537</v>
      </c>
      <c r="C87" s="123"/>
      <c r="D87" s="123"/>
      <c r="E87" s="27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1:16" ht="15">
      <c r="A88" s="13" t="s">
        <v>538</v>
      </c>
      <c r="B88" s="6" t="s">
        <v>539</v>
      </c>
      <c r="C88" s="123"/>
      <c r="D88" s="123"/>
      <c r="E88" s="27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1:16" ht="15">
      <c r="A89" s="13" t="s">
        <v>50</v>
      </c>
      <c r="B89" s="6" t="s">
        <v>540</v>
      </c>
      <c r="C89" s="123"/>
      <c r="D89" s="123">
        <v>4147</v>
      </c>
      <c r="E89" s="27">
        <v>698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1:16" ht="15">
      <c r="A90" s="13" t="s">
        <v>51</v>
      </c>
      <c r="B90" s="6" t="s">
        <v>541</v>
      </c>
      <c r="C90" s="123"/>
      <c r="D90" s="123"/>
      <c r="E90" s="27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1:16" ht="15">
      <c r="A91" s="13" t="s">
        <v>52</v>
      </c>
      <c r="B91" s="6" t="s">
        <v>542</v>
      </c>
      <c r="C91" s="123"/>
      <c r="D91" s="123"/>
      <c r="E91" s="27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15">
      <c r="A92" s="13" t="s">
        <v>543</v>
      </c>
      <c r="B92" s="6" t="s">
        <v>544</v>
      </c>
      <c r="C92" s="123"/>
      <c r="D92" s="123"/>
      <c r="E92" s="27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15">
      <c r="A93" s="13" t="s">
        <v>545</v>
      </c>
      <c r="B93" s="6" t="s">
        <v>546</v>
      </c>
      <c r="C93" s="123"/>
      <c r="D93" s="123"/>
      <c r="E93" s="27">
        <v>61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1:16" ht="15">
      <c r="A94" s="13" t="s">
        <v>547</v>
      </c>
      <c r="B94" s="6" t="s">
        <v>548</v>
      </c>
      <c r="C94" s="123"/>
      <c r="D94" s="123"/>
      <c r="E94" s="27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15">
      <c r="A95" s="13" t="s">
        <v>53</v>
      </c>
      <c r="B95" s="6" t="s">
        <v>549</v>
      </c>
      <c r="C95" s="123"/>
      <c r="D95" s="123"/>
      <c r="E95" s="27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1:16" ht="15">
      <c r="A96" s="13" t="s">
        <v>54</v>
      </c>
      <c r="B96" s="6" t="s">
        <v>550</v>
      </c>
      <c r="C96" s="123"/>
      <c r="D96" s="123"/>
      <c r="E96" s="27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1:16" ht="15">
      <c r="A97" s="13" t="s">
        <v>55</v>
      </c>
      <c r="B97" s="6" t="s">
        <v>551</v>
      </c>
      <c r="C97" s="123"/>
      <c r="D97" s="123">
        <v>4147</v>
      </c>
      <c r="E97" s="27">
        <v>759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1:16" ht="15">
      <c r="A98" s="49" t="s">
        <v>78</v>
      </c>
      <c r="B98" s="50" t="s">
        <v>552</v>
      </c>
      <c r="C98" s="123"/>
      <c r="D98" s="123"/>
      <c r="E98" s="27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1:16" ht="15">
      <c r="A99" s="13" t="s">
        <v>561</v>
      </c>
      <c r="B99" s="6" t="s">
        <v>562</v>
      </c>
      <c r="C99" s="123"/>
      <c r="D99" s="123"/>
      <c r="E99" s="27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1:16" ht="15">
      <c r="A100" s="5" t="s">
        <v>59</v>
      </c>
      <c r="B100" s="6" t="s">
        <v>563</v>
      </c>
      <c r="C100" s="123"/>
      <c r="D100" s="123"/>
      <c r="E100" s="27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1:16" ht="15">
      <c r="A101" s="13" t="s">
        <v>60</v>
      </c>
      <c r="B101" s="6" t="s">
        <v>564</v>
      </c>
      <c r="C101" s="123"/>
      <c r="D101" s="123"/>
      <c r="E101" s="27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1:16" ht="15">
      <c r="A102" s="39" t="s">
        <v>80</v>
      </c>
      <c r="B102" s="50" t="s">
        <v>565</v>
      </c>
      <c r="C102" s="123"/>
      <c r="D102" s="123"/>
      <c r="E102" s="27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1:16" ht="15.75">
      <c r="A103" s="59" t="s">
        <v>146</v>
      </c>
      <c r="B103" s="63"/>
      <c r="C103" s="123"/>
      <c r="D103" s="123">
        <v>4147</v>
      </c>
      <c r="E103" s="27">
        <v>759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1:16" ht="15">
      <c r="A104" s="5" t="s">
        <v>508</v>
      </c>
      <c r="B104" s="6" t="s">
        <v>509</v>
      </c>
      <c r="C104" s="123"/>
      <c r="D104" s="123"/>
      <c r="E104" s="27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1:16" ht="30">
      <c r="A105" s="5" t="s">
        <v>510</v>
      </c>
      <c r="B105" s="6" t="s">
        <v>511</v>
      </c>
      <c r="C105" s="123"/>
      <c r="D105" s="123"/>
      <c r="E105" s="27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1:16" ht="30">
      <c r="A106" s="5" t="s">
        <v>37</v>
      </c>
      <c r="B106" s="6" t="s">
        <v>512</v>
      </c>
      <c r="C106" s="123"/>
      <c r="D106" s="123"/>
      <c r="E106" s="27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1:16" ht="15">
      <c r="A107" s="5" t="s">
        <v>38</v>
      </c>
      <c r="B107" s="6" t="s">
        <v>513</v>
      </c>
      <c r="C107" s="123"/>
      <c r="D107" s="123"/>
      <c r="E107" s="27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1:16" ht="15">
      <c r="A108" s="5" t="s">
        <v>39</v>
      </c>
      <c r="B108" s="6" t="s">
        <v>514</v>
      </c>
      <c r="C108" s="123"/>
      <c r="D108" s="123"/>
      <c r="E108" s="27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1:16" ht="15">
      <c r="A109" s="39" t="s">
        <v>74</v>
      </c>
      <c r="B109" s="50" t="s">
        <v>515</v>
      </c>
      <c r="C109" s="123"/>
      <c r="D109" s="123"/>
      <c r="E109" s="27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1:16" ht="15">
      <c r="A110" s="13" t="s">
        <v>56</v>
      </c>
      <c r="B110" s="6" t="s">
        <v>553</v>
      </c>
      <c r="C110" s="123"/>
      <c r="D110" s="123"/>
      <c r="E110" s="27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1:16" ht="15">
      <c r="A111" s="13" t="s">
        <v>57</v>
      </c>
      <c r="B111" s="6" t="s">
        <v>554</v>
      </c>
      <c r="C111" s="123"/>
      <c r="D111" s="123"/>
      <c r="E111" s="27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1:16" ht="15">
      <c r="A112" s="13" t="s">
        <v>555</v>
      </c>
      <c r="B112" s="6" t="s">
        <v>556</v>
      </c>
      <c r="C112" s="123"/>
      <c r="D112" s="123"/>
      <c r="E112" s="27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1:16" ht="15">
      <c r="A113" s="13" t="s">
        <v>58</v>
      </c>
      <c r="B113" s="6" t="s">
        <v>557</v>
      </c>
      <c r="C113" s="123"/>
      <c r="D113" s="123"/>
      <c r="E113" s="27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1:16" ht="15">
      <c r="A114" s="13" t="s">
        <v>558</v>
      </c>
      <c r="B114" s="6" t="s">
        <v>559</v>
      </c>
      <c r="C114" s="123"/>
      <c r="D114" s="123"/>
      <c r="E114" s="27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1:16" ht="15">
      <c r="A115" s="39" t="s">
        <v>79</v>
      </c>
      <c r="B115" s="50" t="s">
        <v>560</v>
      </c>
      <c r="C115" s="123"/>
      <c r="D115" s="123"/>
      <c r="E115" s="27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1:16" ht="30">
      <c r="A116" s="13" t="s">
        <v>566</v>
      </c>
      <c r="B116" s="6" t="s">
        <v>567</v>
      </c>
      <c r="C116" s="123"/>
      <c r="D116" s="123"/>
      <c r="E116" s="27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1:16" ht="30">
      <c r="A117" s="5" t="s">
        <v>61</v>
      </c>
      <c r="B117" s="6" t="s">
        <v>568</v>
      </c>
      <c r="C117" s="123"/>
      <c r="D117" s="123"/>
      <c r="E117" s="27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1:16" ht="15">
      <c r="A118" s="13" t="s">
        <v>62</v>
      </c>
      <c r="B118" s="6" t="s">
        <v>569</v>
      </c>
      <c r="C118" s="123"/>
      <c r="D118" s="123"/>
      <c r="E118" s="27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1:16" ht="15">
      <c r="A119" s="39" t="s">
        <v>82</v>
      </c>
      <c r="B119" s="50" t="s">
        <v>577</v>
      </c>
      <c r="C119" s="123"/>
      <c r="D119" s="123"/>
      <c r="E119" s="27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1:16" ht="15.75">
      <c r="A120" s="59" t="s">
        <v>145</v>
      </c>
      <c r="B120" s="63"/>
      <c r="C120" s="123"/>
      <c r="D120" s="123"/>
      <c r="E120" s="27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6" ht="15.75">
      <c r="A121" s="47" t="s">
        <v>81</v>
      </c>
      <c r="B121" s="35" t="s">
        <v>578</v>
      </c>
      <c r="C121" s="123"/>
      <c r="D121" s="123">
        <v>4147</v>
      </c>
      <c r="E121" s="27">
        <v>759</v>
      </c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5" ht="15.75">
      <c r="A122" s="124" t="s">
        <v>194</v>
      </c>
      <c r="B122" s="61"/>
      <c r="C122" s="123"/>
      <c r="D122" s="123"/>
      <c r="E122" s="27"/>
    </row>
    <row r="123" spans="1:5" ht="15.75">
      <c r="A123" s="124" t="s">
        <v>195</v>
      </c>
      <c r="B123" s="61"/>
      <c r="C123" s="123"/>
      <c r="D123" s="123"/>
      <c r="E123" s="27"/>
    </row>
    <row r="124" spans="1:5" ht="15">
      <c r="A124" s="15" t="s">
        <v>83</v>
      </c>
      <c r="B124" s="7" t="s">
        <v>583</v>
      </c>
      <c r="C124" s="123"/>
      <c r="D124" s="123"/>
      <c r="E124" s="27"/>
    </row>
    <row r="125" spans="1:5" ht="15">
      <c r="A125" s="14" t="s">
        <v>84</v>
      </c>
      <c r="B125" s="7" t="s">
        <v>590</v>
      </c>
      <c r="C125" s="123"/>
      <c r="D125" s="123"/>
      <c r="E125" s="27"/>
    </row>
    <row r="126" spans="1:5" ht="15">
      <c r="A126" s="5" t="s">
        <v>192</v>
      </c>
      <c r="B126" s="5" t="s">
        <v>591</v>
      </c>
      <c r="C126" s="123"/>
      <c r="D126" s="123"/>
      <c r="E126" s="27"/>
    </row>
    <row r="127" spans="1:5" ht="15">
      <c r="A127" s="5" t="s">
        <v>193</v>
      </c>
      <c r="B127" s="5" t="s">
        <v>591</v>
      </c>
      <c r="C127" s="123"/>
      <c r="D127" s="123"/>
      <c r="E127" s="27"/>
    </row>
    <row r="128" spans="1:5" ht="15">
      <c r="A128" s="5" t="s">
        <v>190</v>
      </c>
      <c r="B128" s="5" t="s">
        <v>592</v>
      </c>
      <c r="C128" s="123"/>
      <c r="D128" s="123"/>
      <c r="E128" s="27"/>
    </row>
    <row r="129" spans="1:5" ht="15">
      <c r="A129" s="5" t="s">
        <v>191</v>
      </c>
      <c r="B129" s="5" t="s">
        <v>592</v>
      </c>
      <c r="C129" s="123"/>
      <c r="D129" s="123"/>
      <c r="E129" s="27"/>
    </row>
    <row r="130" spans="1:5" ht="15">
      <c r="A130" s="7" t="s">
        <v>85</v>
      </c>
      <c r="B130" s="7" t="s">
        <v>593</v>
      </c>
      <c r="C130" s="123"/>
      <c r="D130" s="123"/>
      <c r="E130" s="27"/>
    </row>
    <row r="131" spans="1:5" ht="15">
      <c r="A131" s="37" t="s">
        <v>594</v>
      </c>
      <c r="B131" s="5" t="s">
        <v>595</v>
      </c>
      <c r="C131" s="123"/>
      <c r="D131" s="123"/>
      <c r="E131" s="27"/>
    </row>
    <row r="132" spans="1:5" ht="15">
      <c r="A132" s="37" t="s">
        <v>596</v>
      </c>
      <c r="B132" s="5" t="s">
        <v>597</v>
      </c>
      <c r="C132" s="123"/>
      <c r="D132" s="123"/>
      <c r="E132" s="27"/>
    </row>
    <row r="133" spans="1:5" ht="15">
      <c r="A133" s="37" t="s">
        <v>598</v>
      </c>
      <c r="B133" s="5" t="s">
        <v>599</v>
      </c>
      <c r="C133" s="123"/>
      <c r="D133" s="123">
        <v>17204</v>
      </c>
      <c r="E133" s="27">
        <v>9808</v>
      </c>
    </row>
    <row r="134" spans="1:5" ht="15">
      <c r="A134" s="37" t="s">
        <v>600</v>
      </c>
      <c r="B134" s="5" t="s">
        <v>601</v>
      </c>
      <c r="C134" s="123"/>
      <c r="D134" s="123"/>
      <c r="E134" s="27"/>
    </row>
    <row r="135" spans="1:5" ht="15">
      <c r="A135" s="13" t="s">
        <v>67</v>
      </c>
      <c r="B135" s="5" t="s">
        <v>602</v>
      </c>
      <c r="C135" s="123"/>
      <c r="D135" s="123"/>
      <c r="E135" s="27"/>
    </row>
    <row r="136" spans="1:5" ht="15">
      <c r="A136" s="15" t="s">
        <v>86</v>
      </c>
      <c r="B136" s="7" t="s">
        <v>603</v>
      </c>
      <c r="C136" s="123"/>
      <c r="D136" s="123"/>
      <c r="E136" s="27"/>
    </row>
    <row r="137" spans="1:5" ht="15">
      <c r="A137" s="13" t="s">
        <v>604</v>
      </c>
      <c r="B137" s="5" t="s">
        <v>605</v>
      </c>
      <c r="C137" s="123"/>
      <c r="D137" s="123"/>
      <c r="E137" s="27"/>
    </row>
    <row r="138" spans="1:5" ht="15">
      <c r="A138" s="13" t="s">
        <v>606</v>
      </c>
      <c r="B138" s="5" t="s">
        <v>607</v>
      </c>
      <c r="C138" s="123"/>
      <c r="D138" s="123"/>
      <c r="E138" s="27"/>
    </row>
    <row r="139" spans="1:5" ht="15">
      <c r="A139" s="37" t="s">
        <v>608</v>
      </c>
      <c r="B139" s="5" t="s">
        <v>609</v>
      </c>
      <c r="C139" s="123"/>
      <c r="D139" s="123"/>
      <c r="E139" s="27"/>
    </row>
    <row r="140" spans="1:5" ht="15">
      <c r="A140" s="37" t="s">
        <v>68</v>
      </c>
      <c r="B140" s="5" t="s">
        <v>610</v>
      </c>
      <c r="C140" s="123"/>
      <c r="D140" s="123"/>
      <c r="E140" s="27"/>
    </row>
    <row r="141" spans="1:5" ht="15">
      <c r="A141" s="14" t="s">
        <v>87</v>
      </c>
      <c r="B141" s="7" t="s">
        <v>611</v>
      </c>
      <c r="C141" s="123"/>
      <c r="D141" s="123"/>
      <c r="E141" s="27"/>
    </row>
    <row r="142" spans="1:5" ht="15">
      <c r="A142" s="15" t="s">
        <v>612</v>
      </c>
      <c r="B142" s="7" t="s">
        <v>613</v>
      </c>
      <c r="C142" s="123"/>
      <c r="D142" s="123"/>
      <c r="E142" s="27"/>
    </row>
    <row r="143" spans="1:5" ht="15.75">
      <c r="A143" s="40" t="s">
        <v>88</v>
      </c>
      <c r="B143" s="41" t="s">
        <v>614</v>
      </c>
      <c r="C143" s="123"/>
      <c r="D143" s="123">
        <f>D133</f>
        <v>17204</v>
      </c>
      <c r="E143" s="27">
        <v>9808</v>
      </c>
    </row>
    <row r="144" spans="1:5" ht="15.75">
      <c r="A144" s="125" t="s">
        <v>70</v>
      </c>
      <c r="B144" s="126"/>
      <c r="C144" s="123"/>
      <c r="D144" s="123">
        <f>D143+D103</f>
        <v>21351</v>
      </c>
      <c r="E144" s="123">
        <f>E143+E103</f>
        <v>10567</v>
      </c>
    </row>
  </sheetData>
  <sheetProtection/>
  <mergeCells count="2">
    <mergeCell ref="A1:E1"/>
    <mergeCell ref="A2:E2"/>
  </mergeCells>
  <printOptions horizontalCentered="1"/>
  <pageMargins left="0.2362204724409449" right="0.31496062992125984" top="0.31496062992125984" bottom="0.3937007874015748" header="0.15748031496062992" footer="0.15748031496062992"/>
  <pageSetup fitToHeight="1" fitToWidth="1" horizontalDpi="300" verticalDpi="300" orientation="portrait" paperSize="9" scale="69" r:id="rId1"/>
  <headerFooter alignWithMargins="0">
    <oddHeader>&amp;R30.sz. melléklet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165"/>
  <sheetViews>
    <sheetView zoomScale="90" zoomScaleNormal="90" zoomScalePageLayoutView="0" workbookViewId="0" topLeftCell="A1">
      <pane xSplit="2" ySplit="6" topLeftCell="K1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5" sqref="A65"/>
    </sheetView>
  </sheetViews>
  <sheetFormatPr defaultColWidth="9.140625" defaultRowHeight="15"/>
  <cols>
    <col min="1" max="1" width="101.28125" style="0" customWidth="1"/>
    <col min="3" max="4" width="13.8515625" style="120" hidden="1" customWidth="1"/>
    <col min="5" max="5" width="15.7109375" style="120" hidden="1" customWidth="1"/>
    <col min="6" max="6" width="18.8515625" style="0" hidden="1" customWidth="1"/>
    <col min="7" max="8" width="14.7109375" style="0" hidden="1" customWidth="1"/>
    <col min="9" max="9" width="11.8515625" style="0" customWidth="1"/>
    <col min="10" max="12" width="16.00390625" style="0" bestFit="1" customWidth="1"/>
  </cols>
  <sheetData>
    <row r="1" spans="1:5" s="96" customFormat="1" ht="15">
      <c r="A1" s="160"/>
      <c r="C1" s="161"/>
      <c r="D1" s="161"/>
      <c r="E1" s="161"/>
    </row>
    <row r="2" spans="1:5" ht="26.25" customHeight="1">
      <c r="A2" s="330" t="s">
        <v>766</v>
      </c>
      <c r="B2" s="338"/>
      <c r="C2" s="338"/>
      <c r="D2" s="338"/>
      <c r="E2" s="338"/>
    </row>
    <row r="3" spans="1:5" ht="35.25" customHeight="1">
      <c r="A3" s="337" t="s">
        <v>234</v>
      </c>
      <c r="B3" s="334"/>
      <c r="C3" s="334"/>
      <c r="D3" s="334"/>
      <c r="E3" s="334"/>
    </row>
    <row r="5" ht="15">
      <c r="A5" s="127" t="s">
        <v>209</v>
      </c>
    </row>
    <row r="6" spans="1:12" ht="45">
      <c r="A6" s="2" t="s">
        <v>309</v>
      </c>
      <c r="B6" s="3" t="s">
        <v>310</v>
      </c>
      <c r="C6" s="121" t="s">
        <v>273</v>
      </c>
      <c r="D6" s="121" t="s">
        <v>274</v>
      </c>
      <c r="E6" s="121" t="s">
        <v>272</v>
      </c>
      <c r="F6" s="165" t="s">
        <v>1047</v>
      </c>
      <c r="G6" s="165" t="s">
        <v>1048</v>
      </c>
      <c r="H6" s="104" t="s">
        <v>1016</v>
      </c>
      <c r="I6" s="104" t="s">
        <v>1017</v>
      </c>
      <c r="J6" s="107" t="s">
        <v>1026</v>
      </c>
      <c r="K6" s="107" t="s">
        <v>1027</v>
      </c>
      <c r="L6" s="107" t="s">
        <v>1028</v>
      </c>
    </row>
    <row r="7" spans="1:12" ht="15">
      <c r="A7" s="31" t="s">
        <v>615</v>
      </c>
      <c r="B7" s="30" t="s">
        <v>336</v>
      </c>
      <c r="C7" s="128">
        <v>99881.24</v>
      </c>
      <c r="D7" s="128">
        <v>107704.855</v>
      </c>
      <c r="E7" s="128">
        <f>116774+5386</f>
        <v>122160</v>
      </c>
      <c r="F7" s="27"/>
      <c r="G7" s="164">
        <f>E7-F7</f>
        <v>122160</v>
      </c>
      <c r="H7" s="211">
        <f>'26.MÉRLEG ÖK'!F7+'27.MÉRLEG Faluház'!F7+'28.MÉRLEG Óvoda'!F8+'29.MÉRLEG PMH'!F7</f>
        <v>132525</v>
      </c>
      <c r="I7" s="211">
        <f>'26.MÉRLEG ÖK'!G7+'27.MÉRLEG Faluház'!G7+'28.MÉRLEG Óvoda'!G8+'29.MÉRLEG PMH'!G7</f>
        <v>131746</v>
      </c>
      <c r="J7" s="107">
        <v>150584</v>
      </c>
      <c r="K7" s="107">
        <v>150247</v>
      </c>
      <c r="L7" s="107">
        <v>119052</v>
      </c>
    </row>
    <row r="8" spans="1:12" ht="15">
      <c r="A8" s="5" t="s">
        <v>616</v>
      </c>
      <c r="B8" s="30" t="s">
        <v>343</v>
      </c>
      <c r="C8" s="128">
        <v>1605.955</v>
      </c>
      <c r="D8" s="128">
        <v>3184.87</v>
      </c>
      <c r="E8" s="128">
        <v>2931</v>
      </c>
      <c r="F8" s="27"/>
      <c r="G8" s="164">
        <f aca="true" t="shared" si="0" ref="G8:G71">E8-F8</f>
        <v>2931</v>
      </c>
      <c r="H8" s="211">
        <f>'26.MÉRLEG ÖK'!F8+'27.MÉRLEG Faluház'!F8+'28.MÉRLEG Óvoda'!F9+'29.MÉRLEG PMH'!F8</f>
        <v>4258</v>
      </c>
      <c r="I8" s="211">
        <f>'26.MÉRLEG ÖK'!G8+'27.MÉRLEG Faluház'!G8+'28.MÉRLEG Óvoda'!G9+'29.MÉRLEG PMH'!G8</f>
        <v>4256</v>
      </c>
      <c r="J8" s="107">
        <v>3200</v>
      </c>
      <c r="K8" s="107">
        <v>16057</v>
      </c>
      <c r="L8" s="107">
        <v>12481</v>
      </c>
    </row>
    <row r="9" spans="1:12" ht="15">
      <c r="A9" s="51" t="s">
        <v>30</v>
      </c>
      <c r="B9" s="52" t="s">
        <v>344</v>
      </c>
      <c r="C9" s="128">
        <v>101487.195</v>
      </c>
      <c r="D9" s="128">
        <v>110889.72499999999</v>
      </c>
      <c r="E9" s="128">
        <f>119705+5386</f>
        <v>125091</v>
      </c>
      <c r="F9" s="27"/>
      <c r="G9" s="164">
        <f t="shared" si="0"/>
        <v>125091</v>
      </c>
      <c r="H9" s="211">
        <f>'26.MÉRLEG ÖK'!F9+'27.MÉRLEG Faluház'!F9+'28.MÉRLEG Óvoda'!F10+'29.MÉRLEG PMH'!F9</f>
        <v>136783</v>
      </c>
      <c r="I9" s="211">
        <f>'26.MÉRLEG ÖK'!G9+'27.MÉRLEG Faluház'!G9+'28.MÉRLEG Óvoda'!G10+'29.MÉRLEG PMH'!G9</f>
        <v>136002</v>
      </c>
      <c r="J9" s="107">
        <v>153784</v>
      </c>
      <c r="K9" s="107">
        <v>166304</v>
      </c>
      <c r="L9" s="107">
        <v>131533</v>
      </c>
    </row>
    <row r="10" spans="1:12" ht="15">
      <c r="A10" s="39" t="s">
        <v>1</v>
      </c>
      <c r="B10" s="52" t="s">
        <v>345</v>
      </c>
      <c r="C10" s="128">
        <v>29127.154000000002</v>
      </c>
      <c r="D10" s="128">
        <v>29638.297</v>
      </c>
      <c r="E10" s="128">
        <f>31547+1454</f>
        <v>33001</v>
      </c>
      <c r="F10" s="27"/>
      <c r="G10" s="164">
        <f t="shared" si="0"/>
        <v>33001</v>
      </c>
      <c r="H10" s="211">
        <f>'26.MÉRLEG ÖK'!F10+'27.MÉRLEG Faluház'!F10+'28.MÉRLEG Óvoda'!F11+'29.MÉRLEG PMH'!F10</f>
        <v>33561</v>
      </c>
      <c r="I10" s="211">
        <f>'26.MÉRLEG ÖK'!G10+'27.MÉRLEG Faluház'!G10+'28.MÉRLEG Óvoda'!G11+'29.MÉRLEG PMH'!G10</f>
        <v>33556</v>
      </c>
      <c r="J10" s="107">
        <v>40867</v>
      </c>
      <c r="K10" s="107">
        <v>45628</v>
      </c>
      <c r="L10" s="107">
        <v>34202</v>
      </c>
    </row>
    <row r="11" spans="1:12" ht="15">
      <c r="A11" s="5" t="s">
        <v>617</v>
      </c>
      <c r="B11" s="30" t="s">
        <v>352</v>
      </c>
      <c r="C11" s="128">
        <v>35087.004</v>
      </c>
      <c r="D11" s="128">
        <v>44373.015</v>
      </c>
      <c r="E11" s="128">
        <v>38013</v>
      </c>
      <c r="F11" s="27"/>
      <c r="G11" s="164">
        <f t="shared" si="0"/>
        <v>38013</v>
      </c>
      <c r="H11" s="211">
        <f>'26.MÉRLEG ÖK'!F11+'27.MÉRLEG Faluház'!F11+'28.MÉRLEG Óvoda'!F12+'29.MÉRLEG PMH'!F11</f>
        <v>38102</v>
      </c>
      <c r="I11" s="211">
        <f>'26.MÉRLEG ÖK'!G11+'27.MÉRLEG Faluház'!G11+'28.MÉRLEG Óvoda'!G12+'29.MÉRLEG PMH'!G11</f>
        <v>38098</v>
      </c>
      <c r="J11" s="107">
        <v>42503</v>
      </c>
      <c r="K11" s="107">
        <v>39829</v>
      </c>
      <c r="L11" s="107">
        <v>36058</v>
      </c>
    </row>
    <row r="12" spans="1:12" ht="15">
      <c r="A12" s="5" t="s">
        <v>31</v>
      </c>
      <c r="B12" s="30" t="s">
        <v>357</v>
      </c>
      <c r="C12" s="128">
        <v>1704.917</v>
      </c>
      <c r="D12" s="128">
        <v>2243.342</v>
      </c>
      <c r="E12" s="128">
        <v>3428</v>
      </c>
      <c r="F12" s="27"/>
      <c r="G12" s="164">
        <f t="shared" si="0"/>
        <v>3428</v>
      </c>
      <c r="H12" s="211">
        <f>'26.MÉRLEG ÖK'!F12+'27.MÉRLEG Faluház'!F12+'28.MÉRLEG Óvoda'!F13+'29.MÉRLEG PMH'!F12</f>
        <v>2425</v>
      </c>
      <c r="I12" s="211">
        <f>'26.MÉRLEG ÖK'!G12+'27.MÉRLEG Faluház'!G12+'28.MÉRLEG Óvoda'!G13+'29.MÉRLEG PMH'!G12</f>
        <v>2421</v>
      </c>
      <c r="J12" s="107">
        <v>2468</v>
      </c>
      <c r="K12" s="107">
        <v>2497</v>
      </c>
      <c r="L12" s="107">
        <v>2024</v>
      </c>
    </row>
    <row r="13" spans="1:12" ht="15">
      <c r="A13" s="5" t="s">
        <v>618</v>
      </c>
      <c r="B13" s="30" t="s">
        <v>369</v>
      </c>
      <c r="C13" s="128">
        <v>63459.008</v>
      </c>
      <c r="D13" s="128">
        <v>109829.329</v>
      </c>
      <c r="E13" s="128">
        <v>69395</v>
      </c>
      <c r="F13" s="27"/>
      <c r="G13" s="164">
        <f t="shared" si="0"/>
        <v>69395</v>
      </c>
      <c r="H13" s="211">
        <f>'26.MÉRLEG ÖK'!F13+'27.MÉRLEG Faluház'!F13+'28.MÉRLEG Óvoda'!F14+'29.MÉRLEG PMH'!F13</f>
        <v>69773</v>
      </c>
      <c r="I13" s="211">
        <f>'26.MÉRLEG ÖK'!G13+'27.MÉRLEG Faluház'!G13+'28.MÉRLEG Óvoda'!G14+'29.MÉRLEG PMH'!G13</f>
        <v>65019</v>
      </c>
      <c r="J13" s="107">
        <v>79958</v>
      </c>
      <c r="K13" s="107">
        <v>86514</v>
      </c>
      <c r="L13" s="107">
        <v>80307</v>
      </c>
    </row>
    <row r="14" spans="1:12" ht="15">
      <c r="A14" s="5" t="s">
        <v>633</v>
      </c>
      <c r="B14" s="30" t="s">
        <v>374</v>
      </c>
      <c r="C14" s="128">
        <v>2423.9089999999997</v>
      </c>
      <c r="D14" s="128">
        <v>1031.66</v>
      </c>
      <c r="E14" s="128">
        <v>2070</v>
      </c>
      <c r="F14" s="27"/>
      <c r="G14" s="164">
        <f t="shared" si="0"/>
        <v>2070</v>
      </c>
      <c r="H14" s="211">
        <f>'26.MÉRLEG ÖK'!F14+'27.MÉRLEG Faluház'!F14+'28.MÉRLEG Óvoda'!F15+'29.MÉRLEG PMH'!F14</f>
        <v>2155</v>
      </c>
      <c r="I14" s="211">
        <f>'26.MÉRLEG ÖK'!G14+'27.MÉRLEG Faluház'!G14+'28.MÉRLEG Óvoda'!G15+'29.MÉRLEG PMH'!G14</f>
        <v>1725</v>
      </c>
      <c r="J14" s="107">
        <v>1889</v>
      </c>
      <c r="K14" s="107">
        <v>1889</v>
      </c>
      <c r="L14" s="107">
        <v>1533</v>
      </c>
    </row>
    <row r="15" spans="1:12" ht="15">
      <c r="A15" s="5" t="s">
        <v>634</v>
      </c>
      <c r="B15" s="30" t="s">
        <v>383</v>
      </c>
      <c r="C15" s="128">
        <v>30886.82</v>
      </c>
      <c r="D15" s="128">
        <v>38267.034999999996</v>
      </c>
      <c r="E15" s="128">
        <v>31270</v>
      </c>
      <c r="F15" s="27"/>
      <c r="G15" s="164">
        <f t="shared" si="0"/>
        <v>31270</v>
      </c>
      <c r="H15" s="211">
        <f>'26.MÉRLEG ÖK'!F15+'27.MÉRLEG Faluház'!F15+'28.MÉRLEG Óvoda'!F16+'29.MÉRLEG PMH'!F15</f>
        <v>34073</v>
      </c>
      <c r="I15" s="211">
        <f>'26.MÉRLEG ÖK'!G15+'27.MÉRLEG Faluház'!G15+'28.MÉRLEG Óvoda'!G16+'29.MÉRLEG PMH'!G15</f>
        <v>29288</v>
      </c>
      <c r="J15" s="107">
        <v>32586</v>
      </c>
      <c r="K15" s="107">
        <v>34853</v>
      </c>
      <c r="L15" s="107">
        <v>33269</v>
      </c>
    </row>
    <row r="16" spans="1:12" ht="15">
      <c r="A16" s="39" t="s">
        <v>635</v>
      </c>
      <c r="B16" s="52" t="s">
        <v>384</v>
      </c>
      <c r="C16" s="128">
        <v>133561.658</v>
      </c>
      <c r="D16" s="128">
        <v>195744.38099999996</v>
      </c>
      <c r="E16" s="128">
        <v>144176</v>
      </c>
      <c r="F16" s="27"/>
      <c r="G16" s="164">
        <f t="shared" si="0"/>
        <v>144176</v>
      </c>
      <c r="H16" s="211">
        <f>'26.MÉRLEG ÖK'!F16+'27.MÉRLEG Faluház'!F16+'28.MÉRLEG Óvoda'!F17+'29.MÉRLEG PMH'!F16</f>
        <v>148575</v>
      </c>
      <c r="I16" s="211">
        <f>'26.MÉRLEG ÖK'!G16+'27.MÉRLEG Faluház'!G16+'28.MÉRLEG Óvoda'!G17+'29.MÉRLEG PMH'!G16</f>
        <v>138586</v>
      </c>
      <c r="J16" s="107">
        <v>159404</v>
      </c>
      <c r="K16" s="107">
        <v>165582</v>
      </c>
      <c r="L16" s="107">
        <v>153191</v>
      </c>
    </row>
    <row r="17" spans="1:12" ht="15">
      <c r="A17" s="13" t="s">
        <v>385</v>
      </c>
      <c r="B17" s="30" t="s">
        <v>386</v>
      </c>
      <c r="C17" s="128">
        <v>0</v>
      </c>
      <c r="D17" s="128">
        <v>0</v>
      </c>
      <c r="E17" s="128">
        <v>0</v>
      </c>
      <c r="F17" s="27"/>
      <c r="G17" s="164">
        <f t="shared" si="0"/>
        <v>0</v>
      </c>
      <c r="H17" s="211">
        <f>'26.MÉRLEG ÖK'!F17+'27.MÉRLEG Faluház'!F17+'28.MÉRLEG Óvoda'!F18+'29.MÉRLEG PMH'!F17</f>
        <v>0</v>
      </c>
      <c r="I17" s="211">
        <f>'26.MÉRLEG ÖK'!G17+'27.MÉRLEG Faluház'!G17+'28.MÉRLEG Óvoda'!G18+'29.MÉRLEG PMH'!G17</f>
        <v>0</v>
      </c>
      <c r="J17" s="107">
        <v>0</v>
      </c>
      <c r="K17" s="107">
        <v>0</v>
      </c>
      <c r="L17" s="107">
        <v>0</v>
      </c>
    </row>
    <row r="18" spans="1:12" ht="15">
      <c r="A18" s="13" t="s">
        <v>636</v>
      </c>
      <c r="B18" s="30" t="s">
        <v>387</v>
      </c>
      <c r="C18" s="128">
        <v>1257.84</v>
      </c>
      <c r="D18" s="128">
        <v>130.84</v>
      </c>
      <c r="E18" s="128">
        <v>1400</v>
      </c>
      <c r="F18" s="27"/>
      <c r="G18" s="164">
        <f t="shared" si="0"/>
        <v>1400</v>
      </c>
      <c r="H18" s="211">
        <f>'26.MÉRLEG ÖK'!F18+'27.MÉRLEG Faluház'!F18+'28.MÉRLEG Óvoda'!F19+'29.MÉRLEG PMH'!F18</f>
        <v>17</v>
      </c>
      <c r="I18" s="211">
        <f>'26.MÉRLEG ÖK'!G18+'27.MÉRLEG Faluház'!G18+'28.MÉRLEG Óvoda'!G19+'29.MÉRLEG PMH'!G18</f>
        <v>17</v>
      </c>
      <c r="J18" s="107">
        <v>0</v>
      </c>
      <c r="K18" s="107">
        <v>0</v>
      </c>
      <c r="L18" s="107">
        <v>0</v>
      </c>
    </row>
    <row r="19" spans="1:12" ht="15">
      <c r="A19" s="17" t="s">
        <v>7</v>
      </c>
      <c r="B19" s="30" t="s">
        <v>388</v>
      </c>
      <c r="C19" s="128">
        <v>0</v>
      </c>
      <c r="D19" s="128">
        <v>0</v>
      </c>
      <c r="E19" s="128">
        <v>0</v>
      </c>
      <c r="F19" s="27"/>
      <c r="G19" s="164">
        <f t="shared" si="0"/>
        <v>0</v>
      </c>
      <c r="H19" s="211">
        <f>'26.MÉRLEG ÖK'!F19+'27.MÉRLEG Faluház'!F19+'28.MÉRLEG Óvoda'!F20+'29.MÉRLEG PMH'!F19</f>
        <v>0</v>
      </c>
      <c r="I19" s="211">
        <f>'26.MÉRLEG ÖK'!G19+'27.MÉRLEG Faluház'!G19+'28.MÉRLEG Óvoda'!G20+'29.MÉRLEG PMH'!G19</f>
        <v>0</v>
      </c>
      <c r="J19" s="107">
        <v>0</v>
      </c>
      <c r="K19" s="107">
        <v>0</v>
      </c>
      <c r="L19" s="107">
        <v>0</v>
      </c>
    </row>
    <row r="20" spans="1:12" ht="15">
      <c r="A20" s="17" t="s">
        <v>8</v>
      </c>
      <c r="B20" s="30" t="s">
        <v>389</v>
      </c>
      <c r="C20" s="128">
        <v>3596.872</v>
      </c>
      <c r="D20" s="128">
        <v>608.6</v>
      </c>
      <c r="E20" s="128">
        <v>596</v>
      </c>
      <c r="F20" s="27"/>
      <c r="G20" s="164">
        <f t="shared" si="0"/>
        <v>596</v>
      </c>
      <c r="H20" s="211">
        <f>'26.MÉRLEG ÖK'!F20+'27.MÉRLEG Faluház'!F20+'28.MÉRLEG Óvoda'!F21+'29.MÉRLEG PMH'!F20</f>
        <v>0</v>
      </c>
      <c r="I20" s="211">
        <f>'26.MÉRLEG ÖK'!G20+'27.MÉRLEG Faluház'!G20+'28.MÉRLEG Óvoda'!G21+'29.MÉRLEG PMH'!G20</f>
        <v>0</v>
      </c>
      <c r="J20" s="107">
        <v>87</v>
      </c>
      <c r="K20" s="107">
        <v>87</v>
      </c>
      <c r="L20" s="107">
        <v>0</v>
      </c>
    </row>
    <row r="21" spans="1:12" ht="15">
      <c r="A21" s="17" t="s">
        <v>9</v>
      </c>
      <c r="B21" s="30" t="s">
        <v>390</v>
      </c>
      <c r="C21" s="128">
        <v>3791.34</v>
      </c>
      <c r="D21" s="128">
        <v>3457.639</v>
      </c>
      <c r="E21" s="128">
        <v>3900</v>
      </c>
      <c r="F21" s="27"/>
      <c r="G21" s="164">
        <f t="shared" si="0"/>
        <v>3900</v>
      </c>
      <c r="H21" s="211">
        <f>'26.MÉRLEG ÖK'!F21+'27.MÉRLEG Faluház'!F21+'28.MÉRLEG Óvoda'!F22+'29.MÉRLEG PMH'!F21</f>
        <v>3103</v>
      </c>
      <c r="I21" s="211">
        <f>'26.MÉRLEG ÖK'!G21+'27.MÉRLEG Faluház'!G21+'28.MÉRLEG Óvoda'!G22+'29.MÉRLEG PMH'!G21</f>
        <v>3103</v>
      </c>
      <c r="J21" s="107">
        <v>600</v>
      </c>
      <c r="K21" s="107">
        <v>810</v>
      </c>
      <c r="L21" s="107">
        <v>810</v>
      </c>
    </row>
    <row r="22" spans="1:12" ht="15">
      <c r="A22" s="13" t="s">
        <v>10</v>
      </c>
      <c r="B22" s="30" t="s">
        <v>391</v>
      </c>
      <c r="C22" s="128">
        <v>12190.496</v>
      </c>
      <c r="D22" s="128">
        <v>5638.547</v>
      </c>
      <c r="E22" s="128">
        <v>7150</v>
      </c>
      <c r="F22" s="27"/>
      <c r="G22" s="164">
        <f t="shared" si="0"/>
        <v>7150</v>
      </c>
      <c r="H22" s="211">
        <f>'26.MÉRLEG ÖK'!F22+'27.MÉRLEG Faluház'!F22+'28.MÉRLEG Óvoda'!F23+'29.MÉRLEG PMH'!F22</f>
        <v>1368</v>
      </c>
      <c r="I22" s="211">
        <f>'26.MÉRLEG ÖK'!G22+'27.MÉRLEG Faluház'!G22+'28.MÉRLEG Óvoda'!G23+'29.MÉRLEG PMH'!G22</f>
        <v>1367</v>
      </c>
      <c r="J22" s="107">
        <v>500</v>
      </c>
      <c r="K22" s="107">
        <v>656</v>
      </c>
      <c r="L22" s="107">
        <v>656</v>
      </c>
    </row>
    <row r="23" spans="1:12" ht="15">
      <c r="A23" s="13" t="s">
        <v>11</v>
      </c>
      <c r="B23" s="30" t="s">
        <v>392</v>
      </c>
      <c r="C23" s="128">
        <v>550</v>
      </c>
      <c r="D23" s="128">
        <v>813.01</v>
      </c>
      <c r="E23" s="128">
        <v>710</v>
      </c>
      <c r="F23" s="27"/>
      <c r="G23" s="164">
        <f t="shared" si="0"/>
        <v>710</v>
      </c>
      <c r="H23" s="211">
        <f>'26.MÉRLEG ÖK'!F23+'27.MÉRLEG Faluház'!F23+'28.MÉRLEG Óvoda'!F24+'29.MÉRLEG PMH'!F23</f>
        <v>695</v>
      </c>
      <c r="I23" s="211">
        <f>'26.MÉRLEG ÖK'!G23+'27.MÉRLEG Faluház'!G23+'28.MÉRLEG Óvoda'!G24+'29.MÉRLEG PMH'!G23</f>
        <v>695</v>
      </c>
      <c r="J23" s="107">
        <v>730</v>
      </c>
      <c r="K23" s="107">
        <v>730</v>
      </c>
      <c r="L23" s="107">
        <v>675</v>
      </c>
    </row>
    <row r="24" spans="1:12" ht="15">
      <c r="A24" s="13" t="s">
        <v>12</v>
      </c>
      <c r="B24" s="30" t="s">
        <v>393</v>
      </c>
      <c r="C24" s="128">
        <v>8682.639</v>
      </c>
      <c r="D24" s="128">
        <v>8152.77</v>
      </c>
      <c r="E24" s="128">
        <v>13650</v>
      </c>
      <c r="F24" s="27"/>
      <c r="G24" s="164">
        <f t="shared" si="0"/>
        <v>13650</v>
      </c>
      <c r="H24" s="211">
        <f>'26.MÉRLEG ÖK'!F24+'27.MÉRLEG Faluház'!F24+'28.MÉRLEG Óvoda'!F25+'29.MÉRLEG PMH'!F24</f>
        <v>3688</v>
      </c>
      <c r="I24" s="211">
        <f>'26.MÉRLEG ÖK'!G24+'27.MÉRLEG Faluház'!G24+'28.MÉRLEG Óvoda'!G25+'29.MÉRLEG PMH'!G24</f>
        <v>36686</v>
      </c>
      <c r="J24" s="107">
        <v>8813</v>
      </c>
      <c r="K24" s="107">
        <v>4329</v>
      </c>
      <c r="L24" s="107">
        <v>4329</v>
      </c>
    </row>
    <row r="25" spans="1:12" ht="15">
      <c r="A25" s="49" t="s">
        <v>702</v>
      </c>
      <c r="B25" s="52" t="s">
        <v>394</v>
      </c>
      <c r="C25" s="128">
        <v>30069.186999999998</v>
      </c>
      <c r="D25" s="128">
        <v>18801.406000000003</v>
      </c>
      <c r="E25" s="128">
        <v>27406</v>
      </c>
      <c r="F25" s="27"/>
      <c r="G25" s="164">
        <f t="shared" si="0"/>
        <v>27406</v>
      </c>
      <c r="H25" s="211">
        <f>'26.MÉRLEG ÖK'!F25+'27.MÉRLEG Faluház'!F25+'28.MÉRLEG Óvoda'!F26+'29.MÉRLEG PMH'!F25</f>
        <v>8871</v>
      </c>
      <c r="I25" s="211">
        <f>'26.MÉRLEG ÖK'!G25+'27.MÉRLEG Faluház'!G25+'28.MÉRLEG Óvoda'!G26+'29.MÉRLEG PMH'!G25</f>
        <v>8868</v>
      </c>
      <c r="J25" s="107">
        <v>10730</v>
      </c>
      <c r="K25" s="107">
        <v>6612</v>
      </c>
      <c r="L25" s="107">
        <v>6470</v>
      </c>
    </row>
    <row r="26" spans="1:12" ht="15">
      <c r="A26" s="12" t="s">
        <v>13</v>
      </c>
      <c r="B26" s="30" t="s">
        <v>395</v>
      </c>
      <c r="C26" s="128">
        <v>0</v>
      </c>
      <c r="D26" s="128">
        <v>0</v>
      </c>
      <c r="E26" s="128">
        <v>0</v>
      </c>
      <c r="F26" s="27"/>
      <c r="G26" s="164">
        <f t="shared" si="0"/>
        <v>0</v>
      </c>
      <c r="H26" s="211">
        <f>'26.MÉRLEG ÖK'!F26+'27.MÉRLEG Faluház'!F26+'28.MÉRLEG Óvoda'!F27+'29.MÉRLEG PMH'!F26</f>
        <v>0</v>
      </c>
      <c r="I26" s="211">
        <f>'26.MÉRLEG ÖK'!G26+'27.MÉRLEG Faluház'!G26+'28.MÉRLEG Óvoda'!G27+'29.MÉRLEG PMH'!G26</f>
        <v>0</v>
      </c>
      <c r="J26" s="107">
        <v>0</v>
      </c>
      <c r="K26" s="107">
        <v>0</v>
      </c>
      <c r="L26" s="107">
        <v>0</v>
      </c>
    </row>
    <row r="27" spans="1:12" ht="15">
      <c r="A27" s="12" t="s">
        <v>396</v>
      </c>
      <c r="B27" s="30" t="s">
        <v>397</v>
      </c>
      <c r="C27" s="128">
        <v>0</v>
      </c>
      <c r="D27" s="128">
        <v>0</v>
      </c>
      <c r="E27" s="128">
        <v>0</v>
      </c>
      <c r="F27" s="27"/>
      <c r="G27" s="164">
        <f t="shared" si="0"/>
        <v>0</v>
      </c>
      <c r="H27" s="211">
        <f>'26.MÉRLEG ÖK'!F27+'27.MÉRLEG Faluház'!F27+'28.MÉRLEG Óvoda'!F28+'29.MÉRLEG PMH'!F27</f>
        <v>0</v>
      </c>
      <c r="I27" s="211">
        <f>'26.MÉRLEG ÖK'!G27+'27.MÉRLEG Faluház'!G27+'28.MÉRLEG Óvoda'!G28+'29.MÉRLEG PMH'!G27</f>
        <v>0</v>
      </c>
      <c r="J27" s="107">
        <v>0</v>
      </c>
      <c r="K27" s="107">
        <v>0</v>
      </c>
      <c r="L27" s="107">
        <v>0</v>
      </c>
    </row>
    <row r="28" spans="1:12" ht="15">
      <c r="A28" s="12" t="s">
        <v>398</v>
      </c>
      <c r="B28" s="30" t="s">
        <v>399</v>
      </c>
      <c r="C28" s="128">
        <v>0</v>
      </c>
      <c r="D28" s="128">
        <v>0</v>
      </c>
      <c r="E28" s="128">
        <v>0</v>
      </c>
      <c r="F28" s="27"/>
      <c r="G28" s="164">
        <f t="shared" si="0"/>
        <v>0</v>
      </c>
      <c r="H28" s="211">
        <f>'26.MÉRLEG ÖK'!F28+'27.MÉRLEG Faluház'!F28+'28.MÉRLEG Óvoda'!F29+'29.MÉRLEG PMH'!F28</f>
        <v>0</v>
      </c>
      <c r="I28" s="211">
        <f>'26.MÉRLEG ÖK'!G28+'27.MÉRLEG Faluház'!G28+'28.MÉRLEG Óvoda'!G29+'29.MÉRLEG PMH'!G28</f>
        <v>0</v>
      </c>
      <c r="J28" s="107">
        <v>0</v>
      </c>
      <c r="K28" s="107">
        <v>0</v>
      </c>
      <c r="L28" s="107">
        <v>0</v>
      </c>
    </row>
    <row r="29" spans="1:12" ht="15">
      <c r="A29" s="12" t="s">
        <v>705</v>
      </c>
      <c r="B29" s="30" t="s">
        <v>400</v>
      </c>
      <c r="C29" s="128">
        <v>0</v>
      </c>
      <c r="D29" s="128">
        <v>0</v>
      </c>
      <c r="E29" s="128">
        <v>0</v>
      </c>
      <c r="F29" s="27"/>
      <c r="G29" s="164">
        <f t="shared" si="0"/>
        <v>0</v>
      </c>
      <c r="H29" s="211">
        <f>'26.MÉRLEG ÖK'!F29+'27.MÉRLEG Faluház'!F29+'28.MÉRLEG Óvoda'!F30+'29.MÉRLEG PMH'!F29</f>
        <v>0</v>
      </c>
      <c r="I29" s="211">
        <f>'26.MÉRLEG ÖK'!G29+'27.MÉRLEG Faluház'!G29+'28.MÉRLEG Óvoda'!G30+'29.MÉRLEG PMH'!G29</f>
        <v>0</v>
      </c>
      <c r="J29" s="107">
        <v>0</v>
      </c>
      <c r="K29" s="107">
        <v>0</v>
      </c>
      <c r="L29" s="107">
        <v>0</v>
      </c>
    </row>
    <row r="30" spans="1:12" ht="15">
      <c r="A30" s="12" t="s">
        <v>14</v>
      </c>
      <c r="B30" s="30" t="s">
        <v>401</v>
      </c>
      <c r="C30" s="128">
        <v>0</v>
      </c>
      <c r="D30" s="128">
        <v>0</v>
      </c>
      <c r="E30" s="128">
        <v>0</v>
      </c>
      <c r="F30" s="27"/>
      <c r="G30" s="164">
        <f t="shared" si="0"/>
        <v>0</v>
      </c>
      <c r="H30" s="211">
        <f>'26.MÉRLEG ÖK'!F30+'27.MÉRLEG Faluház'!F30+'28.MÉRLEG Óvoda'!F31+'29.MÉRLEG PMH'!F30</f>
        <v>1990</v>
      </c>
      <c r="I30" s="211">
        <f>'26.MÉRLEG ÖK'!G30+'27.MÉRLEG Faluház'!G30+'28.MÉRLEG Óvoda'!G31+'29.MÉRLEG PMH'!G30</f>
        <v>1990</v>
      </c>
      <c r="J30" s="107">
        <v>0</v>
      </c>
      <c r="K30" s="107">
        <v>0</v>
      </c>
      <c r="L30" s="107">
        <v>0</v>
      </c>
    </row>
    <row r="31" spans="1:12" ht="15">
      <c r="A31" s="12" t="s">
        <v>1059</v>
      </c>
      <c r="B31" s="30" t="s">
        <v>402</v>
      </c>
      <c r="C31" s="128">
        <v>3709</v>
      </c>
      <c r="D31" s="128">
        <v>-1483</v>
      </c>
      <c r="E31" s="128">
        <v>5490</v>
      </c>
      <c r="F31" s="27"/>
      <c r="G31" s="164">
        <f t="shared" si="0"/>
        <v>5490</v>
      </c>
      <c r="H31" s="211">
        <f>'26.MÉRLEG ÖK'!F31+'27.MÉRLEG Faluház'!F31+'28.MÉRLEG Óvoda'!F32+'29.MÉRLEG PMH'!F31</f>
        <v>3186</v>
      </c>
      <c r="I31" s="211">
        <f>'26.MÉRLEG ÖK'!G31+'27.MÉRLEG Faluház'!G31+'28.MÉRLEG Óvoda'!G32+'29.MÉRLEG PMH'!G31</f>
        <v>3186</v>
      </c>
      <c r="J31" s="107">
        <v>0</v>
      </c>
      <c r="K31" s="107">
        <v>8569</v>
      </c>
      <c r="L31" s="107">
        <v>8568</v>
      </c>
    </row>
    <row r="32" spans="1:12" ht="15">
      <c r="A32" s="12" t="s">
        <v>15</v>
      </c>
      <c r="B32" s="30" t="s">
        <v>403</v>
      </c>
      <c r="C32" s="128">
        <v>0</v>
      </c>
      <c r="D32" s="128">
        <v>0</v>
      </c>
      <c r="E32" s="128">
        <v>0</v>
      </c>
      <c r="F32" s="27"/>
      <c r="G32" s="164">
        <f t="shared" si="0"/>
        <v>0</v>
      </c>
      <c r="H32" s="211">
        <f>'26.MÉRLEG ÖK'!F32+'27.MÉRLEG Faluház'!F32+'28.MÉRLEG Óvoda'!F33+'29.MÉRLEG PMH'!F32</f>
        <v>0</v>
      </c>
      <c r="I32" s="211">
        <f>'26.MÉRLEG ÖK'!G32+'27.MÉRLEG Faluház'!G32+'28.MÉRLEG Óvoda'!G33+'29.MÉRLEG PMH'!G32</f>
        <v>0</v>
      </c>
      <c r="J32" s="107">
        <v>0</v>
      </c>
      <c r="K32" s="107">
        <v>0</v>
      </c>
      <c r="L32" s="107">
        <v>0</v>
      </c>
    </row>
    <row r="33" spans="1:12" ht="15">
      <c r="A33" s="12" t="s">
        <v>16</v>
      </c>
      <c r="B33" s="30" t="s">
        <v>404</v>
      </c>
      <c r="C33" s="128">
        <v>1043</v>
      </c>
      <c r="D33" s="128">
        <v>800</v>
      </c>
      <c r="E33" s="128">
        <v>3100</v>
      </c>
      <c r="F33" s="27"/>
      <c r="G33" s="164">
        <f t="shared" si="0"/>
        <v>3100</v>
      </c>
      <c r="H33" s="211">
        <f>'26.MÉRLEG ÖK'!F33+'27.MÉRLEG Faluház'!F33+'28.MÉRLEG Óvoda'!F34+'29.MÉRLEG PMH'!F33</f>
        <v>690</v>
      </c>
      <c r="I33" s="211">
        <f>'26.MÉRLEG ÖK'!G33+'27.MÉRLEG Faluház'!G33+'28.MÉRLEG Óvoda'!G34+'29.MÉRLEG PMH'!G33</f>
        <v>690</v>
      </c>
      <c r="J33" s="107">
        <v>1000</v>
      </c>
      <c r="K33" s="107">
        <v>1000</v>
      </c>
      <c r="L33" s="107">
        <v>500</v>
      </c>
    </row>
    <row r="34" spans="1:12" ht="15">
      <c r="A34" s="12" t="s">
        <v>405</v>
      </c>
      <c r="B34" s="30" t="s">
        <v>406</v>
      </c>
      <c r="C34" s="128">
        <v>0</v>
      </c>
      <c r="D34" s="128">
        <v>0</v>
      </c>
      <c r="E34" s="128">
        <v>0</v>
      </c>
      <c r="F34" s="27"/>
      <c r="G34" s="164">
        <f t="shared" si="0"/>
        <v>0</v>
      </c>
      <c r="H34" s="211">
        <f>'26.MÉRLEG ÖK'!F34+'27.MÉRLEG Faluház'!F34+'28.MÉRLEG Óvoda'!F35+'29.MÉRLEG PMH'!F34</f>
        <v>0</v>
      </c>
      <c r="I34" s="211">
        <f>'26.MÉRLEG ÖK'!G34+'27.MÉRLEG Faluház'!G34+'28.MÉRLEG Óvoda'!G35+'29.MÉRLEG PMH'!G34</f>
        <v>0</v>
      </c>
      <c r="J34" s="107">
        <v>0</v>
      </c>
      <c r="K34" s="107">
        <v>0</v>
      </c>
      <c r="L34" s="107">
        <v>0</v>
      </c>
    </row>
    <row r="35" spans="1:12" ht="15">
      <c r="A35" s="20" t="s">
        <v>407</v>
      </c>
      <c r="B35" s="30" t="s">
        <v>408</v>
      </c>
      <c r="C35" s="128">
        <v>0</v>
      </c>
      <c r="D35" s="128">
        <v>0</v>
      </c>
      <c r="E35" s="128">
        <v>0</v>
      </c>
      <c r="F35" s="27"/>
      <c r="G35" s="164">
        <f t="shared" si="0"/>
        <v>0</v>
      </c>
      <c r="H35" s="211">
        <f>'26.MÉRLEG ÖK'!F35+'27.MÉRLEG Faluház'!F35+'28.MÉRLEG Óvoda'!F36+'29.MÉRLEG PMH'!F35</f>
        <v>0</v>
      </c>
      <c r="I35" s="211">
        <f>'26.MÉRLEG ÖK'!G35+'27.MÉRLEG Faluház'!G35+'28.MÉRLEG Óvoda'!G36+'29.MÉRLEG PMH'!G35</f>
        <v>0</v>
      </c>
      <c r="J35" s="107">
        <v>0</v>
      </c>
      <c r="K35" s="107">
        <v>0</v>
      </c>
      <c r="L35" s="107">
        <v>0</v>
      </c>
    </row>
    <row r="36" spans="1:12" ht="15">
      <c r="A36" s="12" t="s">
        <v>17</v>
      </c>
      <c r="B36" s="30" t="s">
        <v>409</v>
      </c>
      <c r="C36" s="128">
        <v>20014.206</v>
      </c>
      <c r="D36" s="128">
        <v>12291.046</v>
      </c>
      <c r="E36" s="128">
        <v>7845</v>
      </c>
      <c r="F36" s="27"/>
      <c r="G36" s="164">
        <f t="shared" si="0"/>
        <v>7845</v>
      </c>
      <c r="H36" s="211">
        <f>'26.MÉRLEG ÖK'!F36+'27.MÉRLEG Faluház'!F36+'28.MÉRLEG Óvoda'!F37+'29.MÉRLEG PMH'!F36</f>
        <v>14408</v>
      </c>
      <c r="I36" s="211">
        <f>'26.MÉRLEG ÖK'!G36+'27.MÉRLEG Faluház'!G36+'28.MÉRLEG Óvoda'!G37+'29.MÉRLEG PMH'!G36</f>
        <v>14407</v>
      </c>
      <c r="J36" s="107">
        <v>7041</v>
      </c>
      <c r="K36" s="107">
        <v>28102</v>
      </c>
      <c r="L36" s="107">
        <v>27730</v>
      </c>
    </row>
    <row r="37" spans="1:12" ht="15">
      <c r="A37" s="20" t="s">
        <v>196</v>
      </c>
      <c r="B37" s="30" t="s">
        <v>410</v>
      </c>
      <c r="C37" s="128">
        <v>0</v>
      </c>
      <c r="D37" s="128">
        <v>270</v>
      </c>
      <c r="E37" s="128">
        <f>57084-6840</f>
        <v>50244</v>
      </c>
      <c r="F37" s="27"/>
      <c r="G37" s="164">
        <f t="shared" si="0"/>
        <v>50244</v>
      </c>
      <c r="H37" s="211">
        <f>'26.MÉRLEG ÖK'!F37+'27.MÉRLEG Faluház'!F37+'28.MÉRLEG Óvoda'!F38+'29.MÉRLEG PMH'!F37</f>
        <v>58804</v>
      </c>
      <c r="I37" s="211">
        <f>'26.MÉRLEG ÖK'!G37+'27.MÉRLEG Faluház'!G37+'28.MÉRLEG Óvoda'!G38+'29.MÉRLEG PMH'!G37</f>
        <v>0</v>
      </c>
      <c r="J37" s="107">
        <v>35781</v>
      </c>
      <c r="K37" s="107">
        <v>109926</v>
      </c>
      <c r="L37" s="107">
        <v>0</v>
      </c>
    </row>
    <row r="38" spans="1:12" ht="15">
      <c r="A38" s="20" t="s">
        <v>197</v>
      </c>
      <c r="B38" s="30" t="s">
        <v>410</v>
      </c>
      <c r="C38" s="128">
        <v>0</v>
      </c>
      <c r="D38" s="128">
        <v>0</v>
      </c>
      <c r="E38" s="128"/>
      <c r="F38" s="27"/>
      <c r="G38" s="164">
        <f t="shared" si="0"/>
        <v>0</v>
      </c>
      <c r="H38" s="211">
        <f>'26.MÉRLEG ÖK'!F38+'27.MÉRLEG Faluház'!F38+'28.MÉRLEG Óvoda'!F39+'29.MÉRLEG PMH'!F38</f>
        <v>0</v>
      </c>
      <c r="I38" s="211">
        <f>'26.MÉRLEG ÖK'!G38+'27.MÉRLEG Faluház'!G38+'28.MÉRLEG Óvoda'!G39+'29.MÉRLEG PMH'!G38</f>
        <v>0</v>
      </c>
      <c r="J38" s="107">
        <v>30000</v>
      </c>
      <c r="K38" s="107">
        <v>0</v>
      </c>
      <c r="L38" s="107">
        <v>0</v>
      </c>
    </row>
    <row r="39" spans="1:12" ht="15">
      <c r="A39" s="49" t="s">
        <v>1062</v>
      </c>
      <c r="B39" s="52" t="s">
        <v>411</v>
      </c>
      <c r="C39" s="128">
        <v>24766.206</v>
      </c>
      <c r="D39" s="128">
        <v>11878.046</v>
      </c>
      <c r="E39" s="128">
        <f>73519-6840</f>
        <v>66679</v>
      </c>
      <c r="F39" s="27"/>
      <c r="G39" s="164">
        <f t="shared" si="0"/>
        <v>66679</v>
      </c>
      <c r="H39" s="211">
        <f>'26.MÉRLEG ÖK'!F39+'27.MÉRLEG Faluház'!F39+'28.MÉRLEG Óvoda'!F40+'29.MÉRLEG PMH'!F39</f>
        <v>79078</v>
      </c>
      <c r="I39" s="211">
        <f>'26.MÉRLEG ÖK'!G39+'27.MÉRLEG Faluház'!G39+'28.MÉRLEG Óvoda'!G40+'29.MÉRLEG PMH'!G39</f>
        <v>20273</v>
      </c>
      <c r="J39" s="107">
        <v>73822</v>
      </c>
      <c r="K39" s="107">
        <v>147597</v>
      </c>
      <c r="L39" s="107">
        <v>36798</v>
      </c>
    </row>
    <row r="40" spans="1:12" ht="15.75">
      <c r="A40" s="59" t="s">
        <v>146</v>
      </c>
      <c r="B40" s="95"/>
      <c r="C40" s="128">
        <v>319011.4</v>
      </c>
      <c r="D40" s="128">
        <v>366951.8549999999</v>
      </c>
      <c r="E40" s="128">
        <v>396353</v>
      </c>
      <c r="F40" s="27"/>
      <c r="G40" s="164">
        <f t="shared" si="0"/>
        <v>396353</v>
      </c>
      <c r="H40" s="211">
        <f>'26.MÉRLEG ÖK'!F40+'27.MÉRLEG Faluház'!F40+'28.MÉRLEG Óvoda'!F41+'29.MÉRLEG PMH'!F40</f>
        <v>406868</v>
      </c>
      <c r="I40" s="211">
        <f>'26.MÉRLEG ÖK'!G40+'27.MÉRLEG Faluház'!G40+'28.MÉRLEG Óvoda'!G41+'29.MÉRLEG PMH'!G40</f>
        <v>337285</v>
      </c>
      <c r="J40" s="107">
        <v>438607</v>
      </c>
      <c r="K40" s="107">
        <v>531723</v>
      </c>
      <c r="L40" s="107">
        <v>362194</v>
      </c>
    </row>
    <row r="41" spans="1:12" ht="15">
      <c r="A41" s="34" t="s">
        <v>412</v>
      </c>
      <c r="B41" s="30" t="s">
        <v>413</v>
      </c>
      <c r="C41" s="128">
        <v>3138</v>
      </c>
      <c r="D41" s="128">
        <v>1445.4</v>
      </c>
      <c r="E41" s="128">
        <v>397</v>
      </c>
      <c r="F41" s="27"/>
      <c r="G41" s="164">
        <f t="shared" si="0"/>
        <v>397</v>
      </c>
      <c r="H41" s="211">
        <f>'26.MÉRLEG ÖK'!F41+'27.MÉRLEG Faluház'!F41+'28.MÉRLEG Óvoda'!F42+'29.MÉRLEG PMH'!F41</f>
        <v>128</v>
      </c>
      <c r="I41" s="211">
        <f>'26.MÉRLEG ÖK'!G41+'27.MÉRLEG Faluház'!G41+'28.MÉRLEG Óvoda'!G42+'29.MÉRLEG PMH'!G41</f>
        <v>154</v>
      </c>
      <c r="J41" s="107">
        <v>6650</v>
      </c>
      <c r="K41" s="107">
        <v>6650</v>
      </c>
      <c r="L41" s="107">
        <v>4547</v>
      </c>
    </row>
    <row r="42" spans="1:12" ht="15">
      <c r="A42" s="34" t="s">
        <v>18</v>
      </c>
      <c r="B42" s="30" t="s">
        <v>414</v>
      </c>
      <c r="C42" s="128">
        <v>2348.401</v>
      </c>
      <c r="D42" s="128">
        <v>7672.471</v>
      </c>
      <c r="E42" s="128">
        <v>456351</v>
      </c>
      <c r="F42" s="27"/>
      <c r="G42" s="164">
        <f t="shared" si="0"/>
        <v>456351</v>
      </c>
      <c r="H42" s="211">
        <f>'26.MÉRLEG ÖK'!F42+'27.MÉRLEG Faluház'!F42+'28.MÉRLEG Óvoda'!F43+'29.MÉRLEG PMH'!F42</f>
        <v>456581</v>
      </c>
      <c r="I42" s="211">
        <f>'26.MÉRLEG ÖK'!G42+'27.MÉRLEG Faluház'!G42+'28.MÉRLEG Óvoda'!G43+'29.MÉRLEG PMH'!G42</f>
        <v>69706</v>
      </c>
      <c r="J42" s="107">
        <v>267357</v>
      </c>
      <c r="K42" s="107">
        <v>279602</v>
      </c>
      <c r="L42" s="107">
        <v>279602</v>
      </c>
    </row>
    <row r="43" spans="1:12" ht="15">
      <c r="A43" s="34" t="s">
        <v>415</v>
      </c>
      <c r="B43" s="30" t="s">
        <v>416</v>
      </c>
      <c r="C43" s="128">
        <v>1494.357</v>
      </c>
      <c r="D43" s="128">
        <v>468.51800000000003</v>
      </c>
      <c r="E43" s="128">
        <v>600</v>
      </c>
      <c r="F43" s="27"/>
      <c r="G43" s="164">
        <f t="shared" si="0"/>
        <v>600</v>
      </c>
      <c r="H43" s="211">
        <f>'26.MÉRLEG ÖK'!F43+'27.MÉRLEG Faluház'!F43+'28.MÉRLEG Óvoda'!F44+'29.MÉRLEG PMH'!F43</f>
        <v>1386</v>
      </c>
      <c r="I43" s="211">
        <f>'26.MÉRLEG ÖK'!G43+'27.MÉRLEG Faluház'!G43+'28.MÉRLEG Óvoda'!G44+'29.MÉRLEG PMH'!G43</f>
        <v>1033</v>
      </c>
      <c r="J43" s="107">
        <v>200</v>
      </c>
      <c r="K43" s="107">
        <v>453</v>
      </c>
      <c r="L43" s="107">
        <v>453</v>
      </c>
    </row>
    <row r="44" spans="1:12" ht="15">
      <c r="A44" s="34" t="s">
        <v>417</v>
      </c>
      <c r="B44" s="30" t="s">
        <v>418</v>
      </c>
      <c r="C44" s="128">
        <v>689.693</v>
      </c>
      <c r="D44" s="128">
        <v>10731.594000000001</v>
      </c>
      <c r="E44" s="128">
        <v>4119</v>
      </c>
      <c r="F44" s="27"/>
      <c r="G44" s="164">
        <f t="shared" si="0"/>
        <v>4119</v>
      </c>
      <c r="H44" s="211">
        <f>'26.MÉRLEG ÖK'!F44+'27.MÉRLEG Faluház'!F44+'28.MÉRLEG Óvoda'!F45+'29.MÉRLEG PMH'!F44</f>
        <v>5205</v>
      </c>
      <c r="I44" s="211">
        <f>'26.MÉRLEG ÖK'!G44+'27.MÉRLEG Faluház'!G44+'28.MÉRLEG Óvoda'!G45+'29.MÉRLEG PMH'!G44</f>
        <v>5203</v>
      </c>
      <c r="J44" s="107">
        <v>11755</v>
      </c>
      <c r="K44" s="107">
        <v>36444</v>
      </c>
      <c r="L44" s="107">
        <v>36444</v>
      </c>
    </row>
    <row r="45" spans="1:12" ht="15">
      <c r="A45" s="6" t="s">
        <v>419</v>
      </c>
      <c r="B45" s="30" t="s">
        <v>420</v>
      </c>
      <c r="C45" s="128">
        <v>0</v>
      </c>
      <c r="D45" s="128">
        <v>0</v>
      </c>
      <c r="E45" s="128">
        <v>0</v>
      </c>
      <c r="F45" s="27"/>
      <c r="G45" s="164">
        <f t="shared" si="0"/>
        <v>0</v>
      </c>
      <c r="H45" s="211">
        <f>'26.MÉRLEG ÖK'!F45+'27.MÉRLEG Faluház'!F45+'28.MÉRLEG Óvoda'!F46+'29.MÉRLEG PMH'!F45</f>
        <v>0</v>
      </c>
      <c r="I45" s="211">
        <f>'26.MÉRLEG ÖK'!G45+'27.MÉRLEG Faluház'!G45+'28.MÉRLEG Óvoda'!G46+'29.MÉRLEG PMH'!G45</f>
        <v>0</v>
      </c>
      <c r="J45" s="107">
        <v>0</v>
      </c>
      <c r="K45" s="107">
        <v>0</v>
      </c>
      <c r="L45" s="107">
        <v>0</v>
      </c>
    </row>
    <row r="46" spans="1:12" ht="15">
      <c r="A46" s="6" t="s">
        <v>421</v>
      </c>
      <c r="B46" s="30" t="s">
        <v>422</v>
      </c>
      <c r="C46" s="128">
        <v>0</v>
      </c>
      <c r="D46" s="128">
        <v>0</v>
      </c>
      <c r="E46" s="128">
        <v>0</v>
      </c>
      <c r="F46" s="27"/>
      <c r="G46" s="164">
        <f t="shared" si="0"/>
        <v>0</v>
      </c>
      <c r="H46" s="211">
        <f>'26.MÉRLEG ÖK'!F46+'27.MÉRLEG Faluház'!F46+'28.MÉRLEG Óvoda'!F47+'29.MÉRLEG PMH'!F46</f>
        <v>0</v>
      </c>
      <c r="I46" s="211">
        <f>'26.MÉRLEG ÖK'!G46+'27.MÉRLEG Faluház'!G46+'28.MÉRLEG Óvoda'!G47+'29.MÉRLEG PMH'!G46</f>
        <v>0</v>
      </c>
      <c r="J46" s="107">
        <v>0</v>
      </c>
      <c r="K46" s="107">
        <v>0</v>
      </c>
      <c r="L46" s="107">
        <v>0</v>
      </c>
    </row>
    <row r="47" spans="1:12" ht="15">
      <c r="A47" s="6" t="s">
        <v>423</v>
      </c>
      <c r="B47" s="30" t="s">
        <v>424</v>
      </c>
      <c r="C47" s="128">
        <v>1833.099</v>
      </c>
      <c r="D47" s="128">
        <v>5019.31</v>
      </c>
      <c r="E47" s="128">
        <v>1384</v>
      </c>
      <c r="F47" s="27"/>
      <c r="G47" s="164">
        <f t="shared" si="0"/>
        <v>1384</v>
      </c>
      <c r="H47" s="211">
        <f>'26.MÉRLEG ÖK'!F47+'27.MÉRLEG Faluház'!F47+'28.MÉRLEG Óvoda'!F48+'29.MÉRLEG PMH'!F47</f>
        <v>5139</v>
      </c>
      <c r="I47" s="211">
        <f>'26.MÉRLEG ÖK'!G47+'27.MÉRLEG Faluház'!G47+'28.MÉRLEG Óvoda'!G48+'29.MÉRLEG PMH'!G47</f>
        <v>4967</v>
      </c>
      <c r="J47" s="107">
        <v>40188</v>
      </c>
      <c r="K47" s="107">
        <v>65871</v>
      </c>
      <c r="L47" s="107">
        <v>65498</v>
      </c>
    </row>
    <row r="48" spans="1:12" ht="15">
      <c r="A48" s="50" t="s">
        <v>1064</v>
      </c>
      <c r="B48" s="52" t="s">
        <v>425</v>
      </c>
      <c r="C48" s="128">
        <v>9503.55</v>
      </c>
      <c r="D48" s="128">
        <v>25337.292999999994</v>
      </c>
      <c r="E48" s="128">
        <v>462851</v>
      </c>
      <c r="F48" s="27"/>
      <c r="G48" s="164">
        <f t="shared" si="0"/>
        <v>462851</v>
      </c>
      <c r="H48" s="211">
        <f>'26.MÉRLEG ÖK'!F48+'27.MÉRLEG Faluház'!F48+'28.MÉRLEG Óvoda'!F49+'29.MÉRLEG PMH'!F48</f>
        <v>468459</v>
      </c>
      <c r="I48" s="211">
        <f>'26.MÉRLEG ÖK'!G48+'27.MÉRLEG Faluház'!G48+'28.MÉRLEG Óvoda'!G49+'29.MÉRLEG PMH'!G48</f>
        <v>81063</v>
      </c>
      <c r="J48" s="107">
        <v>326150</v>
      </c>
      <c r="K48" s="107">
        <v>389020</v>
      </c>
      <c r="L48" s="107">
        <v>386544</v>
      </c>
    </row>
    <row r="49" spans="1:12" ht="15">
      <c r="A49" s="13" t="s">
        <v>426</v>
      </c>
      <c r="B49" s="30" t="s">
        <v>427</v>
      </c>
      <c r="C49" s="128">
        <v>0</v>
      </c>
      <c r="D49" s="128">
        <v>16190.463</v>
      </c>
      <c r="E49" s="128">
        <v>43084</v>
      </c>
      <c r="F49" s="27"/>
      <c r="G49" s="164">
        <f t="shared" si="0"/>
        <v>43084</v>
      </c>
      <c r="H49" s="211">
        <f>'26.MÉRLEG ÖK'!F49+'27.MÉRLEG Faluház'!F49+'28.MÉRLEG Óvoda'!F50+'29.MÉRLEG PMH'!F49</f>
        <v>43084</v>
      </c>
      <c r="I49" s="211">
        <f>'26.MÉRLEG ÖK'!G49+'27.MÉRLEG Faluház'!G49+'28.MÉRLEG Óvoda'!G50+'29.MÉRLEG PMH'!G49</f>
        <v>138</v>
      </c>
      <c r="J49" s="107">
        <v>121941</v>
      </c>
      <c r="K49" s="107">
        <v>19622</v>
      </c>
      <c r="L49" s="107">
        <v>19120</v>
      </c>
    </row>
    <row r="50" spans="1:12" ht="15">
      <c r="A50" s="13" t="s">
        <v>428</v>
      </c>
      <c r="B50" s="30" t="s">
        <v>429</v>
      </c>
      <c r="C50" s="128">
        <v>0</v>
      </c>
      <c r="D50" s="128">
        <v>0</v>
      </c>
      <c r="E50" s="128">
        <v>0</v>
      </c>
      <c r="F50" s="27"/>
      <c r="G50" s="164">
        <f t="shared" si="0"/>
        <v>0</v>
      </c>
      <c r="H50" s="211">
        <f>'26.MÉRLEG ÖK'!F50+'27.MÉRLEG Faluház'!F50+'28.MÉRLEG Óvoda'!F51+'29.MÉRLEG PMH'!F50</f>
        <v>0</v>
      </c>
      <c r="I50" s="211">
        <f>'26.MÉRLEG ÖK'!G50+'27.MÉRLEG Faluház'!G50+'28.MÉRLEG Óvoda'!G51+'29.MÉRLEG PMH'!G50</f>
        <v>0</v>
      </c>
      <c r="J50" s="107">
        <v>0</v>
      </c>
      <c r="K50" s="107">
        <v>0</v>
      </c>
      <c r="L50" s="107">
        <v>0</v>
      </c>
    </row>
    <row r="51" spans="1:12" ht="15">
      <c r="A51" s="13" t="s">
        <v>430</v>
      </c>
      <c r="B51" s="30" t="s">
        <v>431</v>
      </c>
      <c r="C51" s="128">
        <v>0</v>
      </c>
      <c r="D51" s="128">
        <v>29.99</v>
      </c>
      <c r="E51" s="128">
        <v>1000</v>
      </c>
      <c r="F51" s="27"/>
      <c r="G51" s="164">
        <f t="shared" si="0"/>
        <v>1000</v>
      </c>
      <c r="H51" s="211">
        <f>'26.MÉRLEG ÖK'!F51+'27.MÉRLEG Faluház'!F51+'28.MÉRLEG Óvoda'!F52+'29.MÉRLEG PMH'!F51</f>
        <v>1000</v>
      </c>
      <c r="I51" s="211">
        <f>'26.MÉRLEG ÖK'!G51+'27.MÉRLEG Faluház'!G51+'28.MÉRLEG Óvoda'!G52+'29.MÉRLEG PMH'!G51</f>
        <v>0</v>
      </c>
      <c r="J51" s="107">
        <v>0</v>
      </c>
      <c r="K51" s="107">
        <v>0</v>
      </c>
      <c r="L51" s="107">
        <v>0</v>
      </c>
    </row>
    <row r="52" spans="1:12" ht="15">
      <c r="A52" s="13" t="s">
        <v>432</v>
      </c>
      <c r="B52" s="30" t="s">
        <v>433</v>
      </c>
      <c r="C52" s="128">
        <v>0</v>
      </c>
      <c r="D52" s="128">
        <v>3562.215</v>
      </c>
      <c r="E52" s="128">
        <v>2039</v>
      </c>
      <c r="F52" s="27"/>
      <c r="G52" s="164">
        <f t="shared" si="0"/>
        <v>2039</v>
      </c>
      <c r="H52" s="211">
        <f>'26.MÉRLEG ÖK'!F52+'27.MÉRLEG Faluház'!F52+'28.MÉRLEG Óvoda'!F53+'29.MÉRLEG PMH'!F52</f>
        <v>2039</v>
      </c>
      <c r="I52" s="211">
        <f>'26.MÉRLEG ÖK'!G52+'27.MÉRLEG Faluház'!G52+'28.MÉRLEG Óvoda'!G53+'29.MÉRLEG PMH'!G52</f>
        <v>0</v>
      </c>
      <c r="J52" s="107">
        <v>8540</v>
      </c>
      <c r="K52" s="107">
        <v>4483</v>
      </c>
      <c r="L52" s="107">
        <v>4478</v>
      </c>
    </row>
    <row r="53" spans="1:12" ht="15">
      <c r="A53" s="49" t="s">
        <v>1065</v>
      </c>
      <c r="B53" s="52" t="s">
        <v>434</v>
      </c>
      <c r="C53" s="128">
        <v>0</v>
      </c>
      <c r="D53" s="128">
        <v>19782.668</v>
      </c>
      <c r="E53" s="128">
        <v>46123</v>
      </c>
      <c r="F53" s="27"/>
      <c r="G53" s="164">
        <f t="shared" si="0"/>
        <v>46123</v>
      </c>
      <c r="H53" s="211">
        <f>'26.MÉRLEG ÖK'!F53+'27.MÉRLEG Faluház'!F53+'28.MÉRLEG Óvoda'!F54+'29.MÉRLEG PMH'!F53</f>
        <v>46123</v>
      </c>
      <c r="I53" s="211">
        <f>'26.MÉRLEG ÖK'!G53+'27.MÉRLEG Faluház'!G53+'28.MÉRLEG Óvoda'!G54+'29.MÉRLEG PMH'!G53</f>
        <v>138</v>
      </c>
      <c r="J53" s="107">
        <v>130481</v>
      </c>
      <c r="K53" s="107">
        <v>24105</v>
      </c>
      <c r="L53" s="107">
        <v>23598</v>
      </c>
    </row>
    <row r="54" spans="1:12" ht="15">
      <c r="A54" s="13" t="s">
        <v>435</v>
      </c>
      <c r="B54" s="30" t="s">
        <v>436</v>
      </c>
      <c r="C54" s="128">
        <v>0</v>
      </c>
      <c r="D54" s="128">
        <v>0</v>
      </c>
      <c r="E54" s="128">
        <v>0</v>
      </c>
      <c r="F54" s="27"/>
      <c r="G54" s="164">
        <f t="shared" si="0"/>
        <v>0</v>
      </c>
      <c r="H54" s="211">
        <f>'26.MÉRLEG ÖK'!F54+'27.MÉRLEG Faluház'!F54+'28.MÉRLEG Óvoda'!F55+'29.MÉRLEG PMH'!F54</f>
        <v>0</v>
      </c>
      <c r="I54" s="211">
        <f>'26.MÉRLEG ÖK'!G54+'27.MÉRLEG Faluház'!G54+'28.MÉRLEG Óvoda'!G55+'29.MÉRLEG PMH'!G54</f>
        <v>0</v>
      </c>
      <c r="J54" s="107">
        <v>0</v>
      </c>
      <c r="K54" s="107">
        <v>0</v>
      </c>
      <c r="L54" s="107">
        <v>0</v>
      </c>
    </row>
    <row r="55" spans="1:12" ht="15">
      <c r="A55" s="13" t="s">
        <v>19</v>
      </c>
      <c r="B55" s="30" t="s">
        <v>437</v>
      </c>
      <c r="C55" s="128">
        <v>0</v>
      </c>
      <c r="D55" s="128">
        <v>0</v>
      </c>
      <c r="E55" s="128">
        <v>0</v>
      </c>
      <c r="F55" s="27"/>
      <c r="G55" s="164">
        <f t="shared" si="0"/>
        <v>0</v>
      </c>
      <c r="H55" s="211">
        <f>'26.MÉRLEG ÖK'!F55+'27.MÉRLEG Faluház'!F55+'28.MÉRLEG Óvoda'!F56+'29.MÉRLEG PMH'!F55</f>
        <v>0</v>
      </c>
      <c r="I55" s="211">
        <f>'26.MÉRLEG ÖK'!G55+'27.MÉRLEG Faluház'!G55+'28.MÉRLEG Óvoda'!G56+'29.MÉRLEG PMH'!G55</f>
        <v>0</v>
      </c>
      <c r="J55" s="107">
        <v>0</v>
      </c>
      <c r="K55" s="107">
        <v>0</v>
      </c>
      <c r="L55" s="107">
        <v>0</v>
      </c>
    </row>
    <row r="56" spans="1:12" ht="15">
      <c r="A56" s="13" t="s">
        <v>20</v>
      </c>
      <c r="B56" s="30" t="s">
        <v>438</v>
      </c>
      <c r="C56" s="128">
        <v>0</v>
      </c>
      <c r="D56" s="128">
        <v>0</v>
      </c>
      <c r="E56" s="128">
        <v>0</v>
      </c>
      <c r="F56" s="27"/>
      <c r="G56" s="164">
        <f t="shared" si="0"/>
        <v>0</v>
      </c>
      <c r="H56" s="211">
        <f>'26.MÉRLEG ÖK'!F56+'27.MÉRLEG Faluház'!F56+'28.MÉRLEG Óvoda'!F57+'29.MÉRLEG PMH'!F56</f>
        <v>0</v>
      </c>
      <c r="I56" s="211">
        <f>'26.MÉRLEG ÖK'!G56+'27.MÉRLEG Faluház'!G56+'28.MÉRLEG Óvoda'!G57+'29.MÉRLEG PMH'!G56</f>
        <v>0</v>
      </c>
      <c r="J56" s="107">
        <v>0</v>
      </c>
      <c r="K56" s="107">
        <v>0</v>
      </c>
      <c r="L56" s="107">
        <v>0</v>
      </c>
    </row>
    <row r="57" spans="1:12" ht="15">
      <c r="A57" s="13" t="s">
        <v>21</v>
      </c>
      <c r="B57" s="30" t="s">
        <v>439</v>
      </c>
      <c r="C57" s="128">
        <v>0</v>
      </c>
      <c r="D57" s="128">
        <v>0</v>
      </c>
      <c r="E57" s="128">
        <v>0</v>
      </c>
      <c r="F57" s="27"/>
      <c r="G57" s="164">
        <f t="shared" si="0"/>
        <v>0</v>
      </c>
      <c r="H57" s="211">
        <f>'26.MÉRLEG ÖK'!F57+'27.MÉRLEG Faluház'!F57+'28.MÉRLEG Óvoda'!F58+'29.MÉRLEG PMH'!F57</f>
        <v>0</v>
      </c>
      <c r="I57" s="211">
        <f>'26.MÉRLEG ÖK'!G57+'27.MÉRLEG Faluház'!G57+'28.MÉRLEG Óvoda'!G58+'29.MÉRLEG PMH'!G57</f>
        <v>0</v>
      </c>
      <c r="J57" s="107">
        <v>5090</v>
      </c>
      <c r="K57" s="107">
        <v>29397</v>
      </c>
      <c r="L57" s="107">
        <v>29397</v>
      </c>
    </row>
    <row r="58" spans="1:12" ht="15">
      <c r="A58" s="13" t="s">
        <v>22</v>
      </c>
      <c r="B58" s="30" t="s">
        <v>440</v>
      </c>
      <c r="C58" s="128">
        <v>0</v>
      </c>
      <c r="D58" s="128">
        <v>0</v>
      </c>
      <c r="E58" s="128">
        <v>0</v>
      </c>
      <c r="F58" s="27"/>
      <c r="G58" s="164">
        <f t="shared" si="0"/>
        <v>0</v>
      </c>
      <c r="H58" s="211">
        <f>'26.MÉRLEG ÖK'!F58+'27.MÉRLEG Faluház'!F58+'28.MÉRLEG Óvoda'!F59+'29.MÉRLEG PMH'!F58</f>
        <v>0</v>
      </c>
      <c r="I58" s="211">
        <f>'26.MÉRLEG ÖK'!G58+'27.MÉRLEG Faluház'!G58+'28.MÉRLEG Óvoda'!G59+'29.MÉRLEG PMH'!G58</f>
        <v>0</v>
      </c>
      <c r="J58" s="107">
        <v>0</v>
      </c>
      <c r="K58" s="107">
        <v>0</v>
      </c>
      <c r="L58" s="107">
        <v>0</v>
      </c>
    </row>
    <row r="59" spans="1:12" ht="15">
      <c r="A59" s="13" t="s">
        <v>23</v>
      </c>
      <c r="B59" s="30" t="s">
        <v>441</v>
      </c>
      <c r="C59" s="128">
        <v>0</v>
      </c>
      <c r="D59" s="128">
        <v>0</v>
      </c>
      <c r="E59" s="128">
        <v>0</v>
      </c>
      <c r="F59" s="27"/>
      <c r="G59" s="164">
        <f t="shared" si="0"/>
        <v>0</v>
      </c>
      <c r="H59" s="211">
        <f>'26.MÉRLEG ÖK'!F59+'27.MÉRLEG Faluház'!F59+'28.MÉRLEG Óvoda'!F60+'29.MÉRLEG PMH'!F59</f>
        <v>0</v>
      </c>
      <c r="I59" s="211">
        <f>'26.MÉRLEG ÖK'!G59+'27.MÉRLEG Faluház'!G59+'28.MÉRLEG Óvoda'!G60+'29.MÉRLEG PMH'!G59</f>
        <v>0</v>
      </c>
      <c r="J59" s="107">
        <v>1500</v>
      </c>
      <c r="K59" s="107">
        <v>0</v>
      </c>
      <c r="L59" s="107">
        <v>0</v>
      </c>
    </row>
    <row r="60" spans="1:12" ht="15">
      <c r="A60" s="13" t="s">
        <v>442</v>
      </c>
      <c r="B60" s="30" t="s">
        <v>443</v>
      </c>
      <c r="C60" s="128">
        <v>0</v>
      </c>
      <c r="D60" s="128">
        <v>0</v>
      </c>
      <c r="E60" s="128">
        <v>0</v>
      </c>
      <c r="F60" s="27"/>
      <c r="G60" s="164">
        <f t="shared" si="0"/>
        <v>0</v>
      </c>
      <c r="H60" s="211">
        <f>'26.MÉRLEG ÖK'!F60+'27.MÉRLEG Faluház'!F60+'28.MÉRLEG Óvoda'!F61+'29.MÉRLEG PMH'!F60</f>
        <v>0</v>
      </c>
      <c r="I60" s="211">
        <f>'26.MÉRLEG ÖK'!G60+'27.MÉRLEG Faluház'!G60+'28.MÉRLEG Óvoda'!G61+'29.MÉRLEG PMH'!G60</f>
        <v>0</v>
      </c>
      <c r="J60" s="107">
        <v>0</v>
      </c>
      <c r="K60" s="107">
        <v>0</v>
      </c>
      <c r="L60" s="107">
        <v>0</v>
      </c>
    </row>
    <row r="61" spans="1:12" ht="15">
      <c r="A61" s="13" t="s">
        <v>24</v>
      </c>
      <c r="B61" s="30" t="s">
        <v>444</v>
      </c>
      <c r="C61" s="128">
        <v>0</v>
      </c>
      <c r="D61" s="128">
        <v>0</v>
      </c>
      <c r="E61" s="128">
        <v>0</v>
      </c>
      <c r="F61" s="27"/>
      <c r="G61" s="164">
        <f t="shared" si="0"/>
        <v>0</v>
      </c>
      <c r="H61" s="211">
        <f>'26.MÉRLEG ÖK'!F61+'27.MÉRLEG Faluház'!F61+'28.MÉRLEG Óvoda'!F62+'29.MÉRLEG PMH'!F61</f>
        <v>835</v>
      </c>
      <c r="I61" s="211">
        <f>'26.MÉRLEG ÖK'!G61+'27.MÉRLEG Faluház'!G61+'28.MÉRLEG Óvoda'!G62+'29.MÉRLEG PMH'!G61</f>
        <v>835</v>
      </c>
      <c r="J61" s="107">
        <v>2400</v>
      </c>
      <c r="K61" s="107">
        <v>0</v>
      </c>
      <c r="L61" s="107">
        <v>0</v>
      </c>
    </row>
    <row r="62" spans="1:12" ht="15">
      <c r="A62" s="49" t="s">
        <v>1066</v>
      </c>
      <c r="B62" s="52" t="s">
        <v>445</v>
      </c>
      <c r="C62" s="128">
        <v>0</v>
      </c>
      <c r="D62" s="128">
        <v>0</v>
      </c>
      <c r="E62" s="128">
        <v>0</v>
      </c>
      <c r="F62" s="27"/>
      <c r="G62" s="164">
        <f t="shared" si="0"/>
        <v>0</v>
      </c>
      <c r="H62" s="211">
        <f>'26.MÉRLEG ÖK'!F62+'27.MÉRLEG Faluház'!F62+'28.MÉRLEG Óvoda'!F63+'29.MÉRLEG PMH'!F62</f>
        <v>835</v>
      </c>
      <c r="I62" s="211">
        <f>'26.MÉRLEG ÖK'!G62+'27.MÉRLEG Faluház'!G62+'28.MÉRLEG Óvoda'!G63+'29.MÉRLEG PMH'!G62</f>
        <v>835</v>
      </c>
      <c r="J62" s="107">
        <v>8990</v>
      </c>
      <c r="K62" s="107">
        <v>29397</v>
      </c>
      <c r="L62" s="107">
        <v>29397</v>
      </c>
    </row>
    <row r="63" spans="1:12" ht="15.75">
      <c r="A63" s="59" t="s">
        <v>145</v>
      </c>
      <c r="B63" s="95"/>
      <c r="C63" s="128">
        <v>9503.55</v>
      </c>
      <c r="D63" s="128">
        <v>45119.961</v>
      </c>
      <c r="E63" s="128">
        <v>508974</v>
      </c>
      <c r="F63" s="27"/>
      <c r="G63" s="164">
        <f t="shared" si="0"/>
        <v>508974</v>
      </c>
      <c r="H63" s="211">
        <f>'26.MÉRLEG ÖK'!F63+'27.MÉRLEG Faluház'!F63+'28.MÉRLEG Óvoda'!F64+'29.MÉRLEG PMH'!F63</f>
        <v>515417</v>
      </c>
      <c r="I63" s="211">
        <f>'26.MÉRLEG ÖK'!G63+'27.MÉRLEG Faluház'!G63+'28.MÉRLEG Óvoda'!G64+'29.MÉRLEG PMH'!G63</f>
        <v>82036</v>
      </c>
      <c r="J63" s="107">
        <v>465621</v>
      </c>
      <c r="K63" s="107">
        <v>442678</v>
      </c>
      <c r="L63" s="107">
        <v>439695</v>
      </c>
    </row>
    <row r="64" spans="1:12" ht="15.75">
      <c r="A64" s="35" t="s">
        <v>32</v>
      </c>
      <c r="B64" s="36" t="s">
        <v>446</v>
      </c>
      <c r="C64" s="128">
        <v>328514.95</v>
      </c>
      <c r="D64" s="128">
        <v>412071.816</v>
      </c>
      <c r="E64" s="128">
        <v>905327</v>
      </c>
      <c r="F64" s="27"/>
      <c r="G64" s="164">
        <f t="shared" si="0"/>
        <v>905327</v>
      </c>
      <c r="H64" s="211">
        <f>'26.MÉRLEG ÖK'!F64+'27.MÉRLEG Faluház'!F64+'28.MÉRLEG Óvoda'!F65+'29.MÉRLEG PMH'!F64</f>
        <v>922285</v>
      </c>
      <c r="I64" s="211">
        <f>'26.MÉRLEG ÖK'!G64+'27.MÉRLEG Faluház'!G64+'28.MÉRLEG Óvoda'!G65+'29.MÉRLEG PMH'!G64</f>
        <v>419320</v>
      </c>
      <c r="J64" s="107">
        <v>904228</v>
      </c>
      <c r="K64" s="107">
        <v>995596</v>
      </c>
      <c r="L64" s="107">
        <v>812097</v>
      </c>
    </row>
    <row r="65" spans="1:12" ht="15">
      <c r="A65" s="15" t="s">
        <v>1071</v>
      </c>
      <c r="B65" s="7" t="s">
        <v>452</v>
      </c>
      <c r="C65" s="128">
        <v>0</v>
      </c>
      <c r="D65" s="128">
        <v>0</v>
      </c>
      <c r="E65" s="128">
        <v>0</v>
      </c>
      <c r="F65" s="27"/>
      <c r="G65" s="164">
        <f t="shared" si="0"/>
        <v>0</v>
      </c>
      <c r="H65" s="211">
        <f>'26.MÉRLEG ÖK'!F65+'27.MÉRLEG Faluház'!F65+'28.MÉRLEG Óvoda'!F66+'29.MÉRLEG PMH'!F65</f>
        <v>0</v>
      </c>
      <c r="I65" s="211">
        <f>'26.MÉRLEG ÖK'!G65+'27.MÉRLEG Faluház'!G65+'28.MÉRLEG Óvoda'!G66+'29.MÉRLEG PMH'!G65</f>
        <v>0</v>
      </c>
      <c r="J65" s="107">
        <v>0</v>
      </c>
      <c r="K65" s="107">
        <v>0</v>
      </c>
      <c r="L65" s="107">
        <v>0</v>
      </c>
    </row>
    <row r="66" spans="1:12" ht="15">
      <c r="A66" s="14" t="s">
        <v>1072</v>
      </c>
      <c r="B66" s="7" t="s">
        <v>460</v>
      </c>
      <c r="C66" s="128">
        <v>0</v>
      </c>
      <c r="D66" s="128">
        <v>0</v>
      </c>
      <c r="E66" s="128">
        <v>0</v>
      </c>
      <c r="F66" s="27"/>
      <c r="G66" s="164">
        <f t="shared" si="0"/>
        <v>0</v>
      </c>
      <c r="H66" s="211">
        <f>'26.MÉRLEG ÖK'!F66+'27.MÉRLEG Faluház'!F66+'28.MÉRLEG Óvoda'!F67+'29.MÉRLEG PMH'!F66</f>
        <v>0</v>
      </c>
      <c r="I66" s="211">
        <f>'26.MÉRLEG ÖK'!G66+'27.MÉRLEG Faluház'!G66+'28.MÉRLEG Óvoda'!G67+'29.MÉRLEG PMH'!G66</f>
        <v>0</v>
      </c>
      <c r="J66" s="107">
        <v>0</v>
      </c>
      <c r="K66" s="107">
        <v>0</v>
      </c>
      <c r="L66" s="107">
        <v>0</v>
      </c>
    </row>
    <row r="67" spans="1:12" ht="15">
      <c r="A67" s="37" t="s">
        <v>461</v>
      </c>
      <c r="B67" s="5" t="s">
        <v>462</v>
      </c>
      <c r="C67" s="128">
        <v>0</v>
      </c>
      <c r="D67" s="128">
        <v>0</v>
      </c>
      <c r="E67" s="128">
        <v>0</v>
      </c>
      <c r="F67" s="27"/>
      <c r="G67" s="164">
        <f t="shared" si="0"/>
        <v>0</v>
      </c>
      <c r="H67" s="211">
        <f>'26.MÉRLEG ÖK'!F67+'27.MÉRLEG Faluház'!F67+'28.MÉRLEG Óvoda'!F68+'29.MÉRLEG PMH'!F67</f>
        <v>0</v>
      </c>
      <c r="I67" s="211">
        <f>'26.MÉRLEG ÖK'!G67+'27.MÉRLEG Faluház'!G67+'28.MÉRLEG Óvoda'!G68+'29.MÉRLEG PMH'!G67</f>
        <v>0</v>
      </c>
      <c r="J67" s="107">
        <v>0</v>
      </c>
      <c r="K67" s="107">
        <v>0</v>
      </c>
      <c r="L67" s="107">
        <v>0</v>
      </c>
    </row>
    <row r="68" spans="1:12" ht="15">
      <c r="A68" s="37" t="s">
        <v>463</v>
      </c>
      <c r="B68" s="5" t="s">
        <v>464</v>
      </c>
      <c r="C68" s="128">
        <v>0</v>
      </c>
      <c r="D68" s="128">
        <v>0</v>
      </c>
      <c r="E68" s="128">
        <v>0</v>
      </c>
      <c r="F68" s="27"/>
      <c r="G68" s="164">
        <f t="shared" si="0"/>
        <v>0</v>
      </c>
      <c r="H68" s="211">
        <f>'26.MÉRLEG ÖK'!F68+'27.MÉRLEG Faluház'!F68+'28.MÉRLEG Óvoda'!F69+'29.MÉRLEG PMH'!F68</f>
        <v>0</v>
      </c>
      <c r="I68" s="211">
        <f>'26.MÉRLEG ÖK'!G68+'27.MÉRLEG Faluház'!G68+'28.MÉRLEG Óvoda'!G69+'29.MÉRLEG PMH'!G68</f>
        <v>0</v>
      </c>
      <c r="J68" s="107">
        <v>0</v>
      </c>
      <c r="K68" s="107">
        <v>4877</v>
      </c>
      <c r="L68" s="107">
        <v>4877</v>
      </c>
    </row>
    <row r="69" spans="1:12" ht="15">
      <c r="A69" s="14" t="s">
        <v>465</v>
      </c>
      <c r="B69" s="7" t="s">
        <v>466</v>
      </c>
      <c r="C69" s="128">
        <v>256658.204</v>
      </c>
      <c r="D69" s="128">
        <v>0</v>
      </c>
      <c r="E69" s="128">
        <f>137494+6840</f>
        <v>144334</v>
      </c>
      <c r="F69" s="146">
        <f>137494+6840</f>
        <v>144334</v>
      </c>
      <c r="G69" s="164">
        <f t="shared" si="0"/>
        <v>0</v>
      </c>
      <c r="H69" s="211">
        <f>'26.MÉRLEG ÖK'!F69+'27.MÉRLEG Faluház'!F69+'28.MÉRLEG Óvoda'!F70+'29.MÉRLEG PMH'!F69</f>
        <v>145470</v>
      </c>
      <c r="I69" s="211">
        <f>'26.MÉRLEG ÖK'!G69+'27.MÉRLEG Faluház'!G69+'28.MÉRLEG Óvoda'!G70+'29.MÉRLEG PMH'!G69</f>
        <v>145470</v>
      </c>
      <c r="J69" s="107">
        <v>159471</v>
      </c>
      <c r="K69" s="107">
        <v>173493</v>
      </c>
      <c r="L69" s="107">
        <v>139398</v>
      </c>
    </row>
    <row r="70" spans="1:12" ht="15">
      <c r="A70" s="37" t="s">
        <v>467</v>
      </c>
      <c r="B70" s="5" t="s">
        <v>468</v>
      </c>
      <c r="C70" s="128">
        <v>0</v>
      </c>
      <c r="D70" s="128">
        <v>0</v>
      </c>
      <c r="E70" s="128">
        <v>0</v>
      </c>
      <c r="F70" s="27"/>
      <c r="G70" s="164">
        <f t="shared" si="0"/>
        <v>0</v>
      </c>
      <c r="H70" s="211">
        <f>'26.MÉRLEG ÖK'!F70+'27.MÉRLEG Faluház'!F70+'28.MÉRLEG Óvoda'!F71+'29.MÉRLEG PMH'!F70</f>
        <v>0</v>
      </c>
      <c r="I70" s="211">
        <f>'26.MÉRLEG ÖK'!G70+'27.MÉRLEG Faluház'!G70+'28.MÉRLEG Óvoda'!G71+'29.MÉRLEG PMH'!G70</f>
        <v>0</v>
      </c>
      <c r="J70" s="107">
        <v>0</v>
      </c>
      <c r="K70" s="107">
        <v>0</v>
      </c>
      <c r="L70" s="107">
        <v>0</v>
      </c>
    </row>
    <row r="71" spans="1:12" ht="15">
      <c r="A71" s="37" t="s">
        <v>469</v>
      </c>
      <c r="B71" s="5" t="s">
        <v>470</v>
      </c>
      <c r="C71" s="128">
        <v>0</v>
      </c>
      <c r="D71" s="128">
        <v>0</v>
      </c>
      <c r="E71" s="128">
        <v>0</v>
      </c>
      <c r="F71" s="27"/>
      <c r="G71" s="164">
        <f t="shared" si="0"/>
        <v>0</v>
      </c>
      <c r="H71" s="211">
        <f>'26.MÉRLEG ÖK'!F71+'27.MÉRLEG Faluház'!F71+'28.MÉRLEG Óvoda'!F72+'29.MÉRLEG PMH'!F71</f>
        <v>0</v>
      </c>
      <c r="I71" s="211">
        <f>'26.MÉRLEG ÖK'!G71+'27.MÉRLEG Faluház'!G71+'28.MÉRLEG Óvoda'!G72+'29.MÉRLEG PMH'!G71</f>
        <v>0</v>
      </c>
      <c r="J71" s="107">
        <v>0</v>
      </c>
      <c r="K71" s="107">
        <v>0</v>
      </c>
      <c r="L71" s="107">
        <v>0</v>
      </c>
    </row>
    <row r="72" spans="1:12" ht="15">
      <c r="A72" s="37" t="s">
        <v>471</v>
      </c>
      <c r="B72" s="5" t="s">
        <v>472</v>
      </c>
      <c r="C72" s="128">
        <v>0</v>
      </c>
      <c r="D72" s="128">
        <v>0</v>
      </c>
      <c r="E72" s="128">
        <v>0</v>
      </c>
      <c r="F72" s="27"/>
      <c r="G72" s="164">
        <f aca="true" t="shared" si="1" ref="G72:G135">E72-F72</f>
        <v>0</v>
      </c>
      <c r="H72" s="211">
        <f>'26.MÉRLEG ÖK'!F72+'27.MÉRLEG Faluház'!F72+'28.MÉRLEG Óvoda'!F73+'29.MÉRLEG PMH'!F72</f>
        <v>0</v>
      </c>
      <c r="I72" s="211">
        <f>'26.MÉRLEG ÖK'!G72+'27.MÉRLEG Faluház'!G72+'28.MÉRLEG Óvoda'!G73+'29.MÉRLEG PMH'!G72</f>
        <v>0</v>
      </c>
      <c r="J72" s="107">
        <v>0</v>
      </c>
      <c r="K72" s="107">
        <v>0</v>
      </c>
      <c r="L72" s="107">
        <v>0</v>
      </c>
    </row>
    <row r="73" spans="1:12" ht="15">
      <c r="A73" s="38" t="s">
        <v>1073</v>
      </c>
      <c r="B73" s="39" t="s">
        <v>473</v>
      </c>
      <c r="C73" s="128">
        <v>256658.204</v>
      </c>
      <c r="D73" s="128">
        <v>0</v>
      </c>
      <c r="E73" s="128">
        <f>137494+6840</f>
        <v>144334</v>
      </c>
      <c r="F73" s="146">
        <f>137494+6840</f>
        <v>144334</v>
      </c>
      <c r="G73" s="164">
        <f t="shared" si="1"/>
        <v>0</v>
      </c>
      <c r="H73" s="211">
        <f>'26.MÉRLEG ÖK'!F73+'27.MÉRLEG Faluház'!F73+'28.MÉRLEG Óvoda'!F74+'29.MÉRLEG PMH'!F73</f>
        <v>145470</v>
      </c>
      <c r="I73" s="211">
        <f>'26.MÉRLEG ÖK'!G73+'27.MÉRLEG Faluház'!G73+'28.MÉRLEG Óvoda'!G74+'29.MÉRLEG PMH'!G73</f>
        <v>145470</v>
      </c>
      <c r="J73" s="107">
        <v>159471</v>
      </c>
      <c r="K73" s="107">
        <v>178370</v>
      </c>
      <c r="L73" s="107">
        <v>144275</v>
      </c>
    </row>
    <row r="74" spans="1:12" ht="15">
      <c r="A74" s="37" t="s">
        <v>474</v>
      </c>
      <c r="B74" s="5" t="s">
        <v>475</v>
      </c>
      <c r="C74" s="128">
        <v>0</v>
      </c>
      <c r="D74" s="128">
        <v>0</v>
      </c>
      <c r="E74" s="128">
        <v>0</v>
      </c>
      <c r="F74" s="27"/>
      <c r="G74" s="164">
        <f t="shared" si="1"/>
        <v>0</v>
      </c>
      <c r="H74" s="211">
        <f>'26.MÉRLEG ÖK'!F74+'27.MÉRLEG Faluház'!F74+'28.MÉRLEG Óvoda'!F75+'29.MÉRLEG PMH'!F74</f>
        <v>0</v>
      </c>
      <c r="I74" s="211">
        <f>'26.MÉRLEG ÖK'!G74+'27.MÉRLEG Faluház'!G74+'28.MÉRLEG Óvoda'!G75+'29.MÉRLEG PMH'!G74</f>
        <v>0</v>
      </c>
      <c r="J74" s="107">
        <v>0</v>
      </c>
      <c r="K74" s="107">
        <v>0</v>
      </c>
      <c r="L74" s="107">
        <v>0</v>
      </c>
    </row>
    <row r="75" spans="1:12" ht="15">
      <c r="A75" s="13" t="s">
        <v>476</v>
      </c>
      <c r="B75" s="5" t="s">
        <v>477</v>
      </c>
      <c r="C75" s="128">
        <v>0</v>
      </c>
      <c r="D75" s="128">
        <v>0</v>
      </c>
      <c r="E75" s="128">
        <v>0</v>
      </c>
      <c r="F75" s="27"/>
      <c r="G75" s="164">
        <f t="shared" si="1"/>
        <v>0</v>
      </c>
      <c r="H75" s="211">
        <f>'26.MÉRLEG ÖK'!F75+'27.MÉRLEG Faluház'!F75+'28.MÉRLEG Óvoda'!F76+'29.MÉRLEG PMH'!F75</f>
        <v>0</v>
      </c>
      <c r="I75" s="211">
        <f>'26.MÉRLEG ÖK'!G75+'27.MÉRLEG Faluház'!G75+'28.MÉRLEG Óvoda'!G76+'29.MÉRLEG PMH'!G75</f>
        <v>0</v>
      </c>
      <c r="J75" s="107">
        <v>0</v>
      </c>
      <c r="K75" s="107">
        <v>0</v>
      </c>
      <c r="L75" s="107">
        <v>0</v>
      </c>
    </row>
    <row r="76" spans="1:12" ht="15">
      <c r="A76" s="37" t="s">
        <v>29</v>
      </c>
      <c r="B76" s="5" t="s">
        <v>478</v>
      </c>
      <c r="C76" s="128">
        <v>0</v>
      </c>
      <c r="D76" s="128">
        <v>0</v>
      </c>
      <c r="E76" s="128">
        <v>0</v>
      </c>
      <c r="F76" s="27"/>
      <c r="G76" s="164">
        <f t="shared" si="1"/>
        <v>0</v>
      </c>
      <c r="H76" s="211">
        <f>'26.MÉRLEG ÖK'!F76+'27.MÉRLEG Faluház'!F76+'28.MÉRLEG Óvoda'!F77+'29.MÉRLEG PMH'!F76</f>
        <v>0</v>
      </c>
      <c r="I76" s="211">
        <f>'26.MÉRLEG ÖK'!G76+'27.MÉRLEG Faluház'!G76+'28.MÉRLEG Óvoda'!G77+'29.MÉRLEG PMH'!G76</f>
        <v>0</v>
      </c>
      <c r="J76" s="107">
        <v>0</v>
      </c>
      <c r="K76" s="107">
        <v>0</v>
      </c>
      <c r="L76" s="107">
        <v>0</v>
      </c>
    </row>
    <row r="77" spans="1:12" ht="15">
      <c r="A77" s="37" t="s">
        <v>1075</v>
      </c>
      <c r="B77" s="5" t="s">
        <v>479</v>
      </c>
      <c r="C77" s="128">
        <v>0</v>
      </c>
      <c r="D77" s="128">
        <v>0</v>
      </c>
      <c r="E77" s="128">
        <v>0</v>
      </c>
      <c r="F77" s="27"/>
      <c r="G77" s="164">
        <f t="shared" si="1"/>
        <v>0</v>
      </c>
      <c r="H77" s="211">
        <f>'26.MÉRLEG ÖK'!F77+'27.MÉRLEG Faluház'!F77+'28.MÉRLEG Óvoda'!F78+'29.MÉRLEG PMH'!F77</f>
        <v>0</v>
      </c>
      <c r="I77" s="211">
        <f>'26.MÉRLEG ÖK'!G77+'27.MÉRLEG Faluház'!G77+'28.MÉRLEG Óvoda'!G78+'29.MÉRLEG PMH'!G77</f>
        <v>0</v>
      </c>
      <c r="J77" s="107">
        <v>0</v>
      </c>
      <c r="K77" s="107">
        <v>0</v>
      </c>
      <c r="L77" s="107">
        <v>0</v>
      </c>
    </row>
    <row r="78" spans="1:12" ht="15">
      <c r="A78" s="38" t="s">
        <v>1076</v>
      </c>
      <c r="B78" s="39" t="s">
        <v>483</v>
      </c>
      <c r="C78" s="128">
        <v>0</v>
      </c>
      <c r="D78" s="128">
        <v>0</v>
      </c>
      <c r="E78" s="128">
        <v>0</v>
      </c>
      <c r="F78" s="27"/>
      <c r="G78" s="164">
        <f t="shared" si="1"/>
        <v>0</v>
      </c>
      <c r="H78" s="211">
        <f>'26.MÉRLEG ÖK'!F78+'27.MÉRLEG Faluház'!F78+'28.MÉRLEG Óvoda'!F79+'29.MÉRLEG PMH'!F78</f>
        <v>0</v>
      </c>
      <c r="I78" s="211">
        <f>'26.MÉRLEG ÖK'!G78+'27.MÉRLEG Faluház'!G78+'28.MÉRLEG Óvoda'!G79+'29.MÉRLEG PMH'!G78</f>
        <v>0</v>
      </c>
      <c r="J78" s="107">
        <v>0</v>
      </c>
      <c r="K78" s="107">
        <v>0</v>
      </c>
      <c r="L78" s="107">
        <v>0</v>
      </c>
    </row>
    <row r="79" spans="1:12" ht="15">
      <c r="A79" s="13" t="s">
        <v>484</v>
      </c>
      <c r="B79" s="5" t="s">
        <v>485</v>
      </c>
      <c r="C79" s="128">
        <v>0</v>
      </c>
      <c r="D79" s="128">
        <v>0</v>
      </c>
      <c r="E79" s="128">
        <v>0</v>
      </c>
      <c r="F79" s="27"/>
      <c r="G79" s="164">
        <f t="shared" si="1"/>
        <v>0</v>
      </c>
      <c r="H79" s="211">
        <f>'26.MÉRLEG ÖK'!F79+'27.MÉRLEG Faluház'!F79+'28.MÉRLEG Óvoda'!F80+'29.MÉRLEG PMH'!F79</f>
        <v>0</v>
      </c>
      <c r="I79" s="211">
        <f>'26.MÉRLEG ÖK'!G79+'27.MÉRLEG Faluház'!G79+'28.MÉRLEG Óvoda'!G80+'29.MÉRLEG PMH'!G79</f>
        <v>0</v>
      </c>
      <c r="J79" s="107">
        <v>0</v>
      </c>
      <c r="K79" s="107">
        <v>0</v>
      </c>
      <c r="L79" s="107">
        <v>0</v>
      </c>
    </row>
    <row r="80" spans="1:12" ht="15.75">
      <c r="A80" s="40" t="s">
        <v>33</v>
      </c>
      <c r="B80" s="41" t="s">
        <v>486</v>
      </c>
      <c r="C80" s="128">
        <v>256658.204</v>
      </c>
      <c r="D80" s="128">
        <v>0</v>
      </c>
      <c r="E80" s="128">
        <f>137494+6840</f>
        <v>144334</v>
      </c>
      <c r="F80" s="146">
        <f>137494+6840</f>
        <v>144334</v>
      </c>
      <c r="G80" s="164">
        <f t="shared" si="1"/>
        <v>0</v>
      </c>
      <c r="H80" s="211">
        <f>'26.MÉRLEG ÖK'!F80+'27.MÉRLEG Faluház'!F80+'28.MÉRLEG Óvoda'!F81+'29.MÉRLEG PMH'!F80</f>
        <v>145470</v>
      </c>
      <c r="I80" s="211">
        <f>'26.MÉRLEG ÖK'!G80+'27.MÉRLEG Faluház'!G80+'28.MÉRLEG Óvoda'!G81+'29.MÉRLEG PMH'!G80</f>
        <v>145470</v>
      </c>
      <c r="J80" s="107">
        <v>159471</v>
      </c>
      <c r="K80" s="107">
        <v>178370</v>
      </c>
      <c r="L80" s="107">
        <v>144275</v>
      </c>
    </row>
    <row r="81" spans="1:12" ht="15.75">
      <c r="A81" s="125" t="s">
        <v>69</v>
      </c>
      <c r="B81" s="126"/>
      <c r="C81" s="128">
        <v>539049.6070000001</v>
      </c>
      <c r="D81" s="128">
        <v>362730.13899999997</v>
      </c>
      <c r="E81" s="128">
        <f>1042821+6840</f>
        <v>1049661</v>
      </c>
      <c r="F81" s="146">
        <f>137494+6840</f>
        <v>144334</v>
      </c>
      <c r="G81" s="164">
        <f t="shared" si="1"/>
        <v>905327</v>
      </c>
      <c r="H81" s="211">
        <v>1067755</v>
      </c>
      <c r="I81" s="211">
        <f>'26.MÉRLEG ÖK'!G81+'27.MÉRLEG Faluház'!G81+'28.MÉRLEG Óvoda'!G82+'29.MÉRLEG PMH'!G81</f>
        <v>564790</v>
      </c>
      <c r="J81" s="107">
        <v>1063699</v>
      </c>
      <c r="K81" s="107">
        <v>1173966</v>
      </c>
      <c r="L81" s="107">
        <v>956372</v>
      </c>
    </row>
    <row r="82" spans="1:12" ht="30">
      <c r="A82" s="2" t="s">
        <v>309</v>
      </c>
      <c r="B82" s="3" t="s">
        <v>258</v>
      </c>
      <c r="C82" s="128">
        <v>0</v>
      </c>
      <c r="D82" s="128">
        <v>0</v>
      </c>
      <c r="E82" s="128">
        <v>0</v>
      </c>
      <c r="F82" s="27"/>
      <c r="G82" s="164">
        <f t="shared" si="1"/>
        <v>0</v>
      </c>
      <c r="H82" s="104" t="s">
        <v>1016</v>
      </c>
      <c r="I82" s="104" t="s">
        <v>1017</v>
      </c>
      <c r="J82" s="107" t="s">
        <v>1026</v>
      </c>
      <c r="K82" s="107" t="s">
        <v>1027</v>
      </c>
      <c r="L82" s="107" t="s">
        <v>1028</v>
      </c>
    </row>
    <row r="83" spans="1:12" ht="15">
      <c r="A83" s="5" t="s">
        <v>72</v>
      </c>
      <c r="B83" s="6" t="s">
        <v>499</v>
      </c>
      <c r="C83" s="128">
        <v>265781.139</v>
      </c>
      <c r="D83" s="128">
        <v>160451.71</v>
      </c>
      <c r="E83" s="128">
        <v>127409</v>
      </c>
      <c r="F83" s="27"/>
      <c r="G83" s="164">
        <f t="shared" si="1"/>
        <v>127409</v>
      </c>
      <c r="H83" s="211">
        <f>'26.MÉRLEG ÖK'!F83+'27.MÉRLEG Faluház'!F83+'28.MÉRLEG Óvoda'!F84+'29.MÉRLEG PMH'!F83</f>
        <v>142912</v>
      </c>
      <c r="I83" s="211">
        <f>'26.MÉRLEG ÖK'!G83+'27.MÉRLEG Faluház'!G83+'28.MÉRLEG Óvoda'!G84+'29.MÉRLEG PMH'!G83</f>
        <v>142912</v>
      </c>
      <c r="J83" s="107">
        <v>151874</v>
      </c>
      <c r="K83" s="107">
        <v>153759</v>
      </c>
      <c r="L83" s="107">
        <v>154648</v>
      </c>
    </row>
    <row r="84" spans="1:12" ht="15">
      <c r="A84" s="5" t="s">
        <v>500</v>
      </c>
      <c r="B84" s="6" t="s">
        <v>501</v>
      </c>
      <c r="C84" s="128">
        <v>0</v>
      </c>
      <c r="D84" s="128">
        <v>0</v>
      </c>
      <c r="E84" s="128">
        <v>0</v>
      </c>
      <c r="F84" s="27"/>
      <c r="G84" s="164">
        <f t="shared" si="1"/>
        <v>0</v>
      </c>
      <c r="H84" s="211">
        <f>'26.MÉRLEG ÖK'!F84+'27.MÉRLEG Faluház'!F84+'28.MÉRLEG Óvoda'!F85+'29.MÉRLEG PMH'!F84</f>
        <v>0</v>
      </c>
      <c r="I84" s="211">
        <f>'26.MÉRLEG ÖK'!G84+'27.MÉRLEG Faluház'!G84+'28.MÉRLEG Óvoda'!G85+'29.MÉRLEG PMH'!G84</f>
        <v>0</v>
      </c>
      <c r="J84" s="107">
        <v>0</v>
      </c>
      <c r="K84" s="107">
        <v>0</v>
      </c>
      <c r="L84" s="107">
        <v>0</v>
      </c>
    </row>
    <row r="85" spans="1:12" ht="15">
      <c r="A85" s="5" t="s">
        <v>502</v>
      </c>
      <c r="B85" s="6" t="s">
        <v>503</v>
      </c>
      <c r="C85" s="128">
        <v>0</v>
      </c>
      <c r="D85" s="128">
        <v>0</v>
      </c>
      <c r="E85" s="128">
        <v>0</v>
      </c>
      <c r="F85" s="27"/>
      <c r="G85" s="164">
        <f t="shared" si="1"/>
        <v>0</v>
      </c>
      <c r="H85" s="211">
        <f>'26.MÉRLEG ÖK'!F85+'27.MÉRLEG Faluház'!F85+'28.MÉRLEG Óvoda'!F86+'29.MÉRLEG PMH'!F85</f>
        <v>0</v>
      </c>
      <c r="I85" s="211">
        <f>'26.MÉRLEG ÖK'!G85+'27.MÉRLEG Faluház'!G85+'28.MÉRLEG Óvoda'!G86+'29.MÉRLEG PMH'!G85</f>
        <v>0</v>
      </c>
      <c r="J85" s="107">
        <v>0</v>
      </c>
      <c r="K85" s="107">
        <v>0</v>
      </c>
      <c r="L85" s="107">
        <v>0</v>
      </c>
    </row>
    <row r="86" spans="1:12" ht="15">
      <c r="A86" s="5" t="s">
        <v>34</v>
      </c>
      <c r="B86" s="6" t="s">
        <v>504</v>
      </c>
      <c r="C86" s="128">
        <v>0</v>
      </c>
      <c r="D86" s="128">
        <v>0</v>
      </c>
      <c r="E86" s="128">
        <v>0</v>
      </c>
      <c r="F86" s="27"/>
      <c r="G86" s="164">
        <f t="shared" si="1"/>
        <v>0</v>
      </c>
      <c r="H86" s="211">
        <f>'26.MÉRLEG ÖK'!F86+'27.MÉRLEG Faluház'!F86+'28.MÉRLEG Óvoda'!F87+'29.MÉRLEG PMH'!F86</f>
        <v>0</v>
      </c>
      <c r="I86" s="211">
        <f>'26.MÉRLEG ÖK'!G86+'27.MÉRLEG Faluház'!G86+'28.MÉRLEG Óvoda'!G87+'29.MÉRLEG PMH'!G86</f>
        <v>0</v>
      </c>
      <c r="J86" s="107">
        <v>0</v>
      </c>
      <c r="K86" s="107">
        <v>0</v>
      </c>
      <c r="L86" s="107">
        <v>0</v>
      </c>
    </row>
    <row r="87" spans="1:12" ht="15">
      <c r="A87" s="5" t="s">
        <v>35</v>
      </c>
      <c r="B87" s="6" t="s">
        <v>505</v>
      </c>
      <c r="C87" s="128">
        <v>0</v>
      </c>
      <c r="D87" s="128">
        <v>0</v>
      </c>
      <c r="E87" s="128">
        <v>0</v>
      </c>
      <c r="F87" s="27"/>
      <c r="G87" s="164">
        <f t="shared" si="1"/>
        <v>0</v>
      </c>
      <c r="H87" s="211">
        <f>'26.MÉRLEG ÖK'!F87+'27.MÉRLEG Faluház'!F87+'28.MÉRLEG Óvoda'!F88+'29.MÉRLEG PMH'!F87</f>
        <v>0</v>
      </c>
      <c r="I87" s="211">
        <f>'26.MÉRLEG ÖK'!G87+'27.MÉRLEG Faluház'!G87+'28.MÉRLEG Óvoda'!G88+'29.MÉRLEG PMH'!G87</f>
        <v>0</v>
      </c>
      <c r="J87" s="107">
        <v>0</v>
      </c>
      <c r="K87" s="107">
        <v>0</v>
      </c>
      <c r="L87" s="107">
        <v>0</v>
      </c>
    </row>
    <row r="88" spans="1:12" ht="15">
      <c r="A88" s="5" t="s">
        <v>36</v>
      </c>
      <c r="B88" s="6" t="s">
        <v>506</v>
      </c>
      <c r="C88" s="128">
        <v>19555.011</v>
      </c>
      <c r="D88" s="128">
        <v>5635.4</v>
      </c>
      <c r="E88" s="128">
        <v>49529</v>
      </c>
      <c r="F88" s="27"/>
      <c r="G88" s="164">
        <f t="shared" si="1"/>
        <v>49529</v>
      </c>
      <c r="H88" s="211">
        <f>'26.MÉRLEG ÖK'!F88+'27.MÉRLEG Faluház'!F88+'28.MÉRLEG Óvoda'!F89+'29.MÉRLEG PMH'!F88</f>
        <v>49529</v>
      </c>
      <c r="I88" s="211">
        <f>'26.MÉRLEG ÖK'!G88+'27.MÉRLEG Faluház'!G88+'28.MÉRLEG Óvoda'!G89+'29.MÉRLEG PMH'!G88</f>
        <v>7737</v>
      </c>
      <c r="J88" s="107">
        <v>24047</v>
      </c>
      <c r="K88" s="107">
        <v>56928</v>
      </c>
      <c r="L88" s="107">
        <v>48945</v>
      </c>
    </row>
    <row r="89" spans="1:12" ht="15">
      <c r="A89" s="39" t="s">
        <v>73</v>
      </c>
      <c r="B89" s="50" t="s">
        <v>507</v>
      </c>
      <c r="C89" s="128">
        <v>285336.15</v>
      </c>
      <c r="D89" s="128">
        <v>166087.11</v>
      </c>
      <c r="E89" s="128">
        <v>176938</v>
      </c>
      <c r="F89" s="27"/>
      <c r="G89" s="164">
        <f t="shared" si="1"/>
        <v>176938</v>
      </c>
      <c r="H89" s="211">
        <f>'26.MÉRLEG ÖK'!F89+'27.MÉRLEG Faluház'!F89+'28.MÉRLEG Óvoda'!F90+'29.MÉRLEG PMH'!F89</f>
        <v>192441</v>
      </c>
      <c r="I89" s="211">
        <f>'26.MÉRLEG ÖK'!G89+'27.MÉRLEG Faluház'!G89+'28.MÉRLEG Óvoda'!G90+'29.MÉRLEG PMH'!G89</f>
        <v>150649</v>
      </c>
      <c r="J89" s="107">
        <v>175921</v>
      </c>
      <c r="K89" s="107">
        <v>210687</v>
      </c>
      <c r="L89" s="107">
        <v>203593</v>
      </c>
    </row>
    <row r="90" spans="1:12" ht="15">
      <c r="A90" s="5" t="s">
        <v>75</v>
      </c>
      <c r="B90" s="6" t="s">
        <v>518</v>
      </c>
      <c r="C90" s="128">
        <v>0</v>
      </c>
      <c r="D90" s="128">
        <v>0</v>
      </c>
      <c r="E90" s="128">
        <v>50</v>
      </c>
      <c r="F90" s="27"/>
      <c r="G90" s="164">
        <f t="shared" si="1"/>
        <v>50</v>
      </c>
      <c r="H90" s="211">
        <f>'26.MÉRLEG ÖK'!F90+'27.MÉRLEG Faluház'!F90+'28.MÉRLEG Óvoda'!F91+'29.MÉRLEG PMH'!F90</f>
        <v>50</v>
      </c>
      <c r="I90" s="211">
        <f>'26.MÉRLEG ÖK'!G90+'27.MÉRLEG Faluház'!G90+'28.MÉRLEG Óvoda'!G91+'29.MÉRLEG PMH'!G90</f>
        <v>0</v>
      </c>
      <c r="J90" s="107">
        <v>0</v>
      </c>
      <c r="K90" s="107">
        <v>0</v>
      </c>
      <c r="L90" s="107">
        <v>0</v>
      </c>
    </row>
    <row r="91" spans="1:12" ht="15">
      <c r="A91" s="5" t="s">
        <v>42</v>
      </c>
      <c r="B91" s="6" t="s">
        <v>519</v>
      </c>
      <c r="C91" s="128">
        <v>0</v>
      </c>
      <c r="D91" s="128">
        <v>0</v>
      </c>
      <c r="E91" s="128">
        <v>0</v>
      </c>
      <c r="F91" s="27"/>
      <c r="G91" s="164">
        <f t="shared" si="1"/>
        <v>0</v>
      </c>
      <c r="H91" s="211">
        <f>'26.MÉRLEG ÖK'!F91+'27.MÉRLEG Faluház'!F91+'28.MÉRLEG Óvoda'!F92+'29.MÉRLEG PMH'!F91</f>
        <v>0</v>
      </c>
      <c r="I91" s="211">
        <f>'26.MÉRLEG ÖK'!G91+'27.MÉRLEG Faluház'!G91+'28.MÉRLEG Óvoda'!G92+'29.MÉRLEG PMH'!G91</f>
        <v>0</v>
      </c>
      <c r="J91" s="107">
        <v>0</v>
      </c>
      <c r="K91" s="107">
        <v>0</v>
      </c>
      <c r="L91" s="107">
        <v>0</v>
      </c>
    </row>
    <row r="92" spans="1:12" ht="15">
      <c r="A92" s="5" t="s">
        <v>43</v>
      </c>
      <c r="B92" s="6" t="s">
        <v>520</v>
      </c>
      <c r="C92" s="128">
        <v>0</v>
      </c>
      <c r="D92" s="128">
        <v>0</v>
      </c>
      <c r="E92" s="128">
        <v>0</v>
      </c>
      <c r="F92" s="27"/>
      <c r="G92" s="164">
        <f t="shared" si="1"/>
        <v>0</v>
      </c>
      <c r="H92" s="211">
        <f>'26.MÉRLEG ÖK'!F92+'27.MÉRLEG Faluház'!F92+'28.MÉRLEG Óvoda'!F93+'29.MÉRLEG PMH'!F92</f>
        <v>0</v>
      </c>
      <c r="I92" s="211">
        <f>'26.MÉRLEG ÖK'!G92+'27.MÉRLEG Faluház'!G92+'28.MÉRLEG Óvoda'!G93+'29.MÉRLEG PMH'!G92</f>
        <v>0</v>
      </c>
      <c r="J92" s="107">
        <v>0</v>
      </c>
      <c r="K92" s="107">
        <v>0</v>
      </c>
      <c r="L92" s="107">
        <v>0</v>
      </c>
    </row>
    <row r="93" spans="1:12" ht="15">
      <c r="A93" s="5" t="s">
        <v>44</v>
      </c>
      <c r="B93" s="6" t="s">
        <v>521</v>
      </c>
      <c r="C93" s="128">
        <v>91061.273</v>
      </c>
      <c r="D93" s="128">
        <v>112574.963</v>
      </c>
      <c r="E93" s="128">
        <v>96308</v>
      </c>
      <c r="F93" s="27"/>
      <c r="G93" s="164">
        <f t="shared" si="1"/>
        <v>96308</v>
      </c>
      <c r="H93" s="211">
        <f>'26.MÉRLEG ÖK'!F93+'27.MÉRLEG Faluház'!F93+'28.MÉRLEG Óvoda'!F94+'29.MÉRLEG PMH'!F93</f>
        <v>96308</v>
      </c>
      <c r="I93" s="211">
        <f>'26.MÉRLEG ÖK'!G93+'27.MÉRLEG Faluház'!G93+'28.MÉRLEG Óvoda'!G94+'29.MÉRLEG PMH'!G93</f>
        <v>96239</v>
      </c>
      <c r="J93" s="107">
        <v>98505</v>
      </c>
      <c r="K93" s="107">
        <v>98505</v>
      </c>
      <c r="L93" s="107">
        <v>91626</v>
      </c>
    </row>
    <row r="94" spans="1:12" ht="15">
      <c r="A94" s="5" t="s">
        <v>76</v>
      </c>
      <c r="B94" s="6" t="s">
        <v>535</v>
      </c>
      <c r="C94" s="128">
        <v>45193.505</v>
      </c>
      <c r="D94" s="128">
        <v>47544.423</v>
      </c>
      <c r="E94" s="128">
        <v>46624</v>
      </c>
      <c r="F94" s="27"/>
      <c r="G94" s="164">
        <f t="shared" si="1"/>
        <v>46624</v>
      </c>
      <c r="H94" s="211">
        <f>'26.MÉRLEG ÖK'!F94+'27.MÉRLEG Faluház'!F94+'28.MÉRLEG Óvoda'!F95+'29.MÉRLEG PMH'!F94</f>
        <v>46624</v>
      </c>
      <c r="I94" s="211">
        <f>'26.MÉRLEG ÖK'!G94+'27.MÉRLEG Faluház'!G94+'28.MÉRLEG Óvoda'!G95+'29.MÉRLEG PMH'!G94</f>
        <v>49737</v>
      </c>
      <c r="J94" s="107">
        <v>50170</v>
      </c>
      <c r="K94" s="107">
        <v>49077</v>
      </c>
      <c r="L94" s="107">
        <v>47000</v>
      </c>
    </row>
    <row r="95" spans="1:12" ht="15">
      <c r="A95" s="5" t="s">
        <v>49</v>
      </c>
      <c r="B95" s="6" t="s">
        <v>536</v>
      </c>
      <c r="C95" s="128">
        <v>3952.966</v>
      </c>
      <c r="D95" s="128">
        <v>9769.944</v>
      </c>
      <c r="E95" s="128">
        <v>3850</v>
      </c>
      <c r="F95" s="27"/>
      <c r="G95" s="164">
        <f t="shared" si="1"/>
        <v>3850</v>
      </c>
      <c r="H95" s="211">
        <f>'26.MÉRLEG ÖK'!F95+'27.MÉRLEG Faluház'!F95+'28.MÉRLEG Óvoda'!F96+'29.MÉRLEG PMH'!F95</f>
        <v>3800</v>
      </c>
      <c r="I95" s="211">
        <f>'26.MÉRLEG ÖK'!G95+'27.MÉRLEG Faluház'!G95+'28.MÉRLEG Óvoda'!G96+'29.MÉRLEG PMH'!G95</f>
        <v>6931</v>
      </c>
      <c r="J95" s="107">
        <v>7120</v>
      </c>
      <c r="K95" s="107">
        <v>10191</v>
      </c>
      <c r="L95" s="107">
        <v>6179</v>
      </c>
    </row>
    <row r="96" spans="1:12" ht="15">
      <c r="A96" s="39" t="s">
        <v>77</v>
      </c>
      <c r="B96" s="50" t="s">
        <v>537</v>
      </c>
      <c r="C96" s="128">
        <v>140207.74399999998</v>
      </c>
      <c r="D96" s="128">
        <v>169889.33</v>
      </c>
      <c r="E96" s="128">
        <v>146832</v>
      </c>
      <c r="F96" s="27"/>
      <c r="G96" s="164">
        <f t="shared" si="1"/>
        <v>146832</v>
      </c>
      <c r="H96" s="211">
        <f>'26.MÉRLEG ÖK'!F96+'27.MÉRLEG Faluház'!F96+'28.MÉRLEG Óvoda'!F97+'29.MÉRLEG PMH'!F96</f>
        <v>146832</v>
      </c>
      <c r="I96" s="211">
        <f>'26.MÉRLEG ÖK'!G96+'27.MÉRLEG Faluház'!G96+'28.MÉRLEG Óvoda'!G97+'29.MÉRLEG PMH'!G96</f>
        <v>152940</v>
      </c>
      <c r="J96" s="107">
        <v>155795</v>
      </c>
      <c r="K96" s="107">
        <v>157773</v>
      </c>
      <c r="L96" s="107">
        <v>144805</v>
      </c>
    </row>
    <row r="97" spans="1:12" ht="15">
      <c r="A97" s="13" t="s">
        <v>538</v>
      </c>
      <c r="B97" s="6" t="s">
        <v>539</v>
      </c>
      <c r="C97" s="128">
        <v>387.379</v>
      </c>
      <c r="D97" s="128">
        <v>610.101</v>
      </c>
      <c r="E97" s="128">
        <v>100</v>
      </c>
      <c r="F97" s="27"/>
      <c r="G97" s="164">
        <f t="shared" si="1"/>
        <v>100</v>
      </c>
      <c r="H97" s="211">
        <f>'26.MÉRLEG ÖK'!F97+'27.MÉRLEG Faluház'!F97+'28.MÉRLEG Óvoda'!F98+'29.MÉRLEG PMH'!F97</f>
        <v>100</v>
      </c>
      <c r="I97" s="211">
        <f>'26.MÉRLEG ÖK'!G97+'27.MÉRLEG Faluház'!G97+'28.MÉRLEG Óvoda'!G98+'29.MÉRLEG PMH'!G97</f>
        <v>10</v>
      </c>
      <c r="J97" s="107">
        <v>7692</v>
      </c>
      <c r="K97" s="107">
        <v>7692</v>
      </c>
      <c r="L97" s="107">
        <v>0</v>
      </c>
    </row>
    <row r="98" spans="1:12" ht="15">
      <c r="A98" s="13" t="s">
        <v>50</v>
      </c>
      <c r="B98" s="6" t="s">
        <v>540</v>
      </c>
      <c r="C98" s="128">
        <v>57831.132999999994</v>
      </c>
      <c r="D98" s="128">
        <v>52475.051</v>
      </c>
      <c r="E98" s="128">
        <v>35943</v>
      </c>
      <c r="F98" s="27"/>
      <c r="G98" s="164">
        <f t="shared" si="1"/>
        <v>35943</v>
      </c>
      <c r="H98" s="211">
        <f>'26.MÉRLEG ÖK'!F98+'27.MÉRLEG Faluház'!F98+'28.MÉRLEG Óvoda'!F99+'29.MÉRLEG PMH'!F98</f>
        <v>24600</v>
      </c>
      <c r="I98" s="211">
        <f>'26.MÉRLEG ÖK'!G98+'27.MÉRLEG Faluház'!G98+'28.MÉRLEG Óvoda'!G99+'29.MÉRLEG PMH'!G98</f>
        <v>24628</v>
      </c>
      <c r="J98" s="107">
        <v>29842</v>
      </c>
      <c r="K98" s="107">
        <v>29533</v>
      </c>
      <c r="L98" s="107">
        <v>24503.212</v>
      </c>
    </row>
    <row r="99" spans="1:12" ht="15">
      <c r="A99" s="13" t="s">
        <v>51</v>
      </c>
      <c r="B99" s="6" t="s">
        <v>541</v>
      </c>
      <c r="C99" s="128">
        <v>2359.762</v>
      </c>
      <c r="D99" s="128">
        <v>1448.348</v>
      </c>
      <c r="E99" s="128">
        <v>770</v>
      </c>
      <c r="F99" s="27"/>
      <c r="G99" s="164">
        <f t="shared" si="1"/>
        <v>770</v>
      </c>
      <c r="H99" s="211">
        <f>'26.MÉRLEG ÖK'!F99+'27.MÉRLEG Faluház'!F99+'28.MÉRLEG Óvoda'!F100+'29.MÉRLEG PMH'!F99</f>
        <v>770</v>
      </c>
      <c r="I99" s="211">
        <f>'26.MÉRLEG ÖK'!G99+'27.MÉRLEG Faluház'!G99+'28.MÉRLEG Óvoda'!G100+'29.MÉRLEG PMH'!G99</f>
        <v>929</v>
      </c>
      <c r="J99" s="107">
        <v>697</v>
      </c>
      <c r="K99" s="107">
        <v>697</v>
      </c>
      <c r="L99" s="107">
        <v>662</v>
      </c>
    </row>
    <row r="100" spans="1:12" ht="15">
      <c r="A100" s="13" t="s">
        <v>52</v>
      </c>
      <c r="B100" s="6" t="s">
        <v>542</v>
      </c>
      <c r="C100" s="128">
        <v>2179</v>
      </c>
      <c r="D100" s="128">
        <v>0</v>
      </c>
      <c r="E100" s="128">
        <v>1000</v>
      </c>
      <c r="F100" s="27"/>
      <c r="G100" s="164">
        <f t="shared" si="1"/>
        <v>1000</v>
      </c>
      <c r="H100" s="211">
        <f>'26.MÉRLEG ÖK'!F100+'27.MÉRLEG Faluház'!F100+'28.MÉRLEG Óvoda'!F101+'29.MÉRLEG PMH'!F100</f>
        <v>1000</v>
      </c>
      <c r="I100" s="211">
        <f>'26.MÉRLEG ÖK'!G100+'27.MÉRLEG Faluház'!G100+'28.MÉRLEG Óvoda'!G101+'29.MÉRLEG PMH'!G100</f>
        <v>0</v>
      </c>
      <c r="J100" s="107">
        <v>0</v>
      </c>
      <c r="K100" s="107">
        <v>0</v>
      </c>
      <c r="L100" s="107">
        <v>0</v>
      </c>
    </row>
    <row r="101" spans="1:12" ht="15">
      <c r="A101" s="13" t="s">
        <v>543</v>
      </c>
      <c r="B101" s="6" t="s">
        <v>544</v>
      </c>
      <c r="C101" s="128">
        <v>0</v>
      </c>
      <c r="D101" s="128">
        <v>0</v>
      </c>
      <c r="E101" s="128">
        <v>0</v>
      </c>
      <c r="F101" s="27"/>
      <c r="G101" s="164">
        <f t="shared" si="1"/>
        <v>0</v>
      </c>
      <c r="H101" s="211">
        <f>'26.MÉRLEG ÖK'!F101+'27.MÉRLEG Faluház'!F101+'28.MÉRLEG Óvoda'!F102+'29.MÉRLEG PMH'!F101</f>
        <v>0</v>
      </c>
      <c r="I101" s="211">
        <f>'26.MÉRLEG ÖK'!G101+'27.MÉRLEG Faluház'!G101+'28.MÉRLEG Óvoda'!G102+'29.MÉRLEG PMH'!G101</f>
        <v>27</v>
      </c>
      <c r="J101" s="107">
        <v>0</v>
      </c>
      <c r="K101" s="107">
        <v>0</v>
      </c>
      <c r="L101" s="107">
        <v>0</v>
      </c>
    </row>
    <row r="102" spans="1:12" ht="15">
      <c r="A102" s="13" t="s">
        <v>545</v>
      </c>
      <c r="B102" s="6" t="s">
        <v>546</v>
      </c>
      <c r="C102" s="128">
        <v>13784.603000000001</v>
      </c>
      <c r="D102" s="128">
        <v>12370.234</v>
      </c>
      <c r="E102" s="128">
        <v>8661</v>
      </c>
      <c r="F102" s="27"/>
      <c r="G102" s="164">
        <f t="shared" si="1"/>
        <v>8661</v>
      </c>
      <c r="H102" s="211">
        <f>'26.MÉRLEG ÖK'!F102+'27.MÉRLEG Faluház'!F102+'28.MÉRLEG Óvoda'!F103+'29.MÉRLEG PMH'!F102</f>
        <v>8661</v>
      </c>
      <c r="I102" s="211">
        <f>'26.MÉRLEG ÖK'!G102+'27.MÉRLEG Faluház'!G102+'28.MÉRLEG Óvoda'!G103+'29.MÉRLEG PMH'!G102</f>
        <v>7150</v>
      </c>
      <c r="J102" s="107">
        <v>7580</v>
      </c>
      <c r="K102" s="107">
        <v>7580</v>
      </c>
      <c r="L102" s="107">
        <v>6652</v>
      </c>
    </row>
    <row r="103" spans="1:12" ht="15">
      <c r="A103" s="13" t="s">
        <v>547</v>
      </c>
      <c r="B103" s="6" t="s">
        <v>548</v>
      </c>
      <c r="C103" s="128">
        <v>0</v>
      </c>
      <c r="D103" s="128">
        <v>0</v>
      </c>
      <c r="E103" s="128">
        <v>0</v>
      </c>
      <c r="F103" s="27"/>
      <c r="G103" s="164">
        <f t="shared" si="1"/>
        <v>0</v>
      </c>
      <c r="H103" s="211">
        <f>'26.MÉRLEG ÖK'!F103+'27.MÉRLEG Faluház'!F103+'28.MÉRLEG Óvoda'!F104+'29.MÉRLEG PMH'!F103</f>
        <v>0</v>
      </c>
      <c r="I103" s="211">
        <f>'26.MÉRLEG ÖK'!G103+'27.MÉRLEG Faluház'!G103+'28.MÉRLEG Óvoda'!G104+'29.MÉRLEG PMH'!G103</f>
        <v>0</v>
      </c>
      <c r="J103" s="107">
        <v>0</v>
      </c>
      <c r="K103" s="107">
        <v>0</v>
      </c>
      <c r="L103" s="107">
        <v>0</v>
      </c>
    </row>
    <row r="104" spans="1:12" ht="15">
      <c r="A104" s="13" t="s">
        <v>53</v>
      </c>
      <c r="B104" s="6" t="s">
        <v>549</v>
      </c>
      <c r="C104" s="128">
        <v>0</v>
      </c>
      <c r="D104" s="128">
        <v>35.121</v>
      </c>
      <c r="E104" s="128">
        <v>7680</v>
      </c>
      <c r="F104" s="27"/>
      <c r="G104" s="164">
        <f t="shared" si="1"/>
        <v>7680</v>
      </c>
      <c r="H104" s="211">
        <f>'26.MÉRLEG ÖK'!F104+'27.MÉRLEG Faluház'!F104+'28.MÉRLEG Óvoda'!F105+'29.MÉRLEG PMH'!F104</f>
        <v>7680</v>
      </c>
      <c r="I104" s="211">
        <f>'26.MÉRLEG ÖK'!G104+'27.MÉRLEG Faluház'!G104+'28.MÉRLEG Óvoda'!G105+'29.MÉRLEG PMH'!G104</f>
        <v>0</v>
      </c>
      <c r="J104" s="107">
        <v>0</v>
      </c>
      <c r="K104" s="107">
        <v>0</v>
      </c>
      <c r="L104" s="107">
        <v>8</v>
      </c>
    </row>
    <row r="105" spans="1:12" ht="15">
      <c r="A105" s="13" t="s">
        <v>54</v>
      </c>
      <c r="B105" s="6" t="s">
        <v>550</v>
      </c>
      <c r="C105" s="128">
        <v>0</v>
      </c>
      <c r="D105" s="128">
        <v>0</v>
      </c>
      <c r="E105" s="128">
        <v>0</v>
      </c>
      <c r="F105" s="27"/>
      <c r="G105" s="164">
        <f t="shared" si="1"/>
        <v>0</v>
      </c>
      <c r="H105" s="211">
        <f>'26.MÉRLEG ÖK'!F105+'27.MÉRLEG Faluház'!F105+'28.MÉRLEG Óvoda'!F106+'29.MÉRLEG PMH'!F105</f>
        <v>0</v>
      </c>
      <c r="I105" s="211">
        <f>'26.MÉRLEG ÖK'!G105+'27.MÉRLEG Faluház'!G105+'28.MÉRLEG Óvoda'!G106+'29.MÉRLEG PMH'!G105</f>
        <v>10</v>
      </c>
      <c r="J105" s="107">
        <v>0</v>
      </c>
      <c r="K105" s="107">
        <v>0</v>
      </c>
      <c r="L105" s="107">
        <v>0</v>
      </c>
    </row>
    <row r="106" spans="1:12" ht="15">
      <c r="A106" s="13" t="s">
        <v>55</v>
      </c>
      <c r="B106" s="6" t="s">
        <v>551</v>
      </c>
      <c r="C106" s="128">
        <v>0</v>
      </c>
      <c r="D106" s="128">
        <v>0</v>
      </c>
      <c r="E106" s="128">
        <v>600</v>
      </c>
      <c r="F106" s="27"/>
      <c r="G106" s="164">
        <f t="shared" si="1"/>
        <v>600</v>
      </c>
      <c r="H106" s="211">
        <f>'26.MÉRLEG ÖK'!F106+'27.MÉRLEG Faluház'!F106+'28.MÉRLEG Óvoda'!F107+'29.MÉRLEG PMH'!F106</f>
        <v>600</v>
      </c>
      <c r="I106" s="211">
        <f>'26.MÉRLEG ÖK'!G106+'27.MÉRLEG Faluház'!G106+'28.MÉRLEG Óvoda'!G107+'29.MÉRLEG PMH'!G106</f>
        <v>15</v>
      </c>
      <c r="J106" s="107">
        <v>0</v>
      </c>
      <c r="K106" s="107">
        <v>0</v>
      </c>
      <c r="L106" s="107">
        <v>20</v>
      </c>
    </row>
    <row r="107" spans="1:12" ht="15">
      <c r="A107" s="49" t="s">
        <v>78</v>
      </c>
      <c r="B107" s="50" t="s">
        <v>552</v>
      </c>
      <c r="C107" s="128">
        <v>76541.877</v>
      </c>
      <c r="D107" s="128">
        <v>66938.855</v>
      </c>
      <c r="E107" s="128">
        <v>54754</v>
      </c>
      <c r="F107" s="27"/>
      <c r="G107" s="164">
        <f t="shared" si="1"/>
        <v>54754</v>
      </c>
      <c r="H107" s="211">
        <f>'26.MÉRLEG ÖK'!F107+'27.MÉRLEG Faluház'!F107+'28.MÉRLEG Óvoda'!F108+'29.MÉRLEG PMH'!F107</f>
        <v>43411</v>
      </c>
      <c r="I107" s="211">
        <f>'26.MÉRLEG ÖK'!G107+'27.MÉRLEG Faluház'!G107+'28.MÉRLEG Óvoda'!G108+'29.MÉRLEG PMH'!G107</f>
        <v>32769</v>
      </c>
      <c r="J107" s="107">
        <v>45811</v>
      </c>
      <c r="K107" s="107">
        <v>45502</v>
      </c>
      <c r="L107" s="107">
        <v>31845.212</v>
      </c>
    </row>
    <row r="108" spans="1:12" ht="15">
      <c r="A108" s="13" t="s">
        <v>561</v>
      </c>
      <c r="B108" s="6" t="s">
        <v>562</v>
      </c>
      <c r="C108" s="128">
        <v>0</v>
      </c>
      <c r="D108" s="128">
        <v>0</v>
      </c>
      <c r="E108" s="128">
        <v>0</v>
      </c>
      <c r="F108" s="27"/>
      <c r="G108" s="164">
        <f t="shared" si="1"/>
        <v>0</v>
      </c>
      <c r="H108" s="211">
        <f>'26.MÉRLEG ÖK'!F108+'27.MÉRLEG Faluház'!F108+'28.MÉRLEG Óvoda'!F109+'29.MÉRLEG PMH'!F108</f>
        <v>0</v>
      </c>
      <c r="I108" s="211">
        <f>'26.MÉRLEG ÖK'!G108+'27.MÉRLEG Faluház'!G108+'28.MÉRLEG Óvoda'!G109+'29.MÉRLEG PMH'!G108</f>
        <v>0</v>
      </c>
      <c r="J108" s="107">
        <v>0</v>
      </c>
      <c r="K108" s="107">
        <v>0</v>
      </c>
      <c r="L108" s="107">
        <v>0</v>
      </c>
    </row>
    <row r="109" spans="1:12" ht="15">
      <c r="A109" s="5" t="s">
        <v>59</v>
      </c>
      <c r="B109" s="6" t="s">
        <v>563</v>
      </c>
      <c r="C109" s="128">
        <v>0</v>
      </c>
      <c r="D109" s="128">
        <v>0</v>
      </c>
      <c r="E109" s="128">
        <v>0</v>
      </c>
      <c r="F109" s="27"/>
      <c r="G109" s="164">
        <f t="shared" si="1"/>
        <v>0</v>
      </c>
      <c r="H109" s="211">
        <f>'26.MÉRLEG ÖK'!F109+'27.MÉRLEG Faluház'!F109+'28.MÉRLEG Óvoda'!F110+'29.MÉRLEG PMH'!F109</f>
        <v>0</v>
      </c>
      <c r="I109" s="211">
        <f>'26.MÉRLEG ÖK'!G109+'27.MÉRLEG Faluház'!G109+'28.MÉRLEG Óvoda'!G110+'29.MÉRLEG PMH'!G109</f>
        <v>10</v>
      </c>
      <c r="J109" s="107">
        <v>105</v>
      </c>
      <c r="K109" s="107">
        <v>0</v>
      </c>
      <c r="L109" s="107">
        <v>0</v>
      </c>
    </row>
    <row r="110" spans="1:12" ht="15">
      <c r="A110" s="13" t="s">
        <v>60</v>
      </c>
      <c r="B110" s="6" t="s">
        <v>564</v>
      </c>
      <c r="C110" s="128">
        <v>0</v>
      </c>
      <c r="D110" s="128">
        <v>0</v>
      </c>
      <c r="E110" s="128">
        <v>0</v>
      </c>
      <c r="F110" s="27"/>
      <c r="G110" s="164">
        <f t="shared" si="1"/>
        <v>0</v>
      </c>
      <c r="H110" s="211">
        <f>'26.MÉRLEG ÖK'!F110+'27.MÉRLEG Faluház'!F110+'28.MÉRLEG Óvoda'!F111+'29.MÉRLEG PMH'!F110</f>
        <v>0</v>
      </c>
      <c r="I110" s="211">
        <f>'26.MÉRLEG ÖK'!G110+'27.MÉRLEG Faluház'!G110+'28.MÉRLEG Óvoda'!G111+'29.MÉRLEG PMH'!G110</f>
        <v>144</v>
      </c>
      <c r="J110" s="107">
        <v>0</v>
      </c>
      <c r="K110" s="107">
        <v>0</v>
      </c>
      <c r="L110" s="107">
        <v>0</v>
      </c>
    </row>
    <row r="111" spans="1:12" ht="15">
      <c r="A111" s="39" t="s">
        <v>80</v>
      </c>
      <c r="B111" s="50" t="s">
        <v>565</v>
      </c>
      <c r="C111" s="128">
        <v>0</v>
      </c>
      <c r="D111" s="128">
        <v>0</v>
      </c>
      <c r="E111" s="128">
        <v>0</v>
      </c>
      <c r="F111" s="27"/>
      <c r="G111" s="164">
        <f t="shared" si="1"/>
        <v>0</v>
      </c>
      <c r="H111" s="211">
        <f>'26.MÉRLEG ÖK'!F111+'27.MÉRLEG Faluház'!F111+'28.MÉRLEG Óvoda'!F112+'29.MÉRLEG PMH'!F111</f>
        <v>0</v>
      </c>
      <c r="I111" s="211">
        <f>'26.MÉRLEG ÖK'!G111+'27.MÉRLEG Faluház'!G111+'28.MÉRLEG Óvoda'!G112+'29.MÉRLEG PMH'!G111</f>
        <v>154</v>
      </c>
      <c r="J111" s="107">
        <v>105</v>
      </c>
      <c r="K111" s="107">
        <v>0</v>
      </c>
      <c r="L111" s="107">
        <v>0</v>
      </c>
    </row>
    <row r="112" spans="1:12" ht="15.75">
      <c r="A112" s="59" t="s">
        <v>146</v>
      </c>
      <c r="B112" s="63"/>
      <c r="C112" s="128">
        <v>502085.771</v>
      </c>
      <c r="D112" s="128">
        <v>402915.295</v>
      </c>
      <c r="E112" s="128">
        <v>378524</v>
      </c>
      <c r="F112" s="27"/>
      <c r="G112" s="164">
        <f t="shared" si="1"/>
        <v>378524</v>
      </c>
      <c r="H112" s="211">
        <f>'26.MÉRLEG ÖK'!F112+'27.MÉRLEG Faluház'!F112+'28.MÉRLEG Óvoda'!F113+'29.MÉRLEG PMH'!F112</f>
        <v>382684</v>
      </c>
      <c r="I112" s="211">
        <f>'26.MÉRLEG ÖK'!G112+'27.MÉRLEG Faluház'!G112+'28.MÉRLEG Óvoda'!G113+'29.MÉRLEG PMH'!G112</f>
        <v>336512</v>
      </c>
      <c r="J112" s="107"/>
      <c r="K112" s="107"/>
      <c r="L112" s="107"/>
    </row>
    <row r="113" spans="1:12" ht="15">
      <c r="A113" s="5" t="s">
        <v>508</v>
      </c>
      <c r="B113" s="6" t="s">
        <v>509</v>
      </c>
      <c r="C113" s="128">
        <v>0</v>
      </c>
      <c r="D113" s="128">
        <v>0</v>
      </c>
      <c r="E113" s="128">
        <v>0</v>
      </c>
      <c r="F113" s="27"/>
      <c r="G113" s="164">
        <f t="shared" si="1"/>
        <v>0</v>
      </c>
      <c r="H113" s="211">
        <f>'26.MÉRLEG ÖK'!F113+'27.MÉRLEG Faluház'!F113+'28.MÉRLEG Óvoda'!F114+'29.MÉRLEG PMH'!F113</f>
        <v>12798</v>
      </c>
      <c r="I113" s="211">
        <f>'26.MÉRLEG ÖK'!G113+'27.MÉRLEG Faluház'!G113+'28.MÉRLEG Óvoda'!G114+'29.MÉRLEG PMH'!G113</f>
        <v>12798</v>
      </c>
      <c r="J113" s="107">
        <v>0</v>
      </c>
      <c r="K113" s="107">
        <v>48537</v>
      </c>
      <c r="L113" s="107">
        <v>48537</v>
      </c>
    </row>
    <row r="114" spans="1:12" ht="15">
      <c r="A114" s="5" t="s">
        <v>510</v>
      </c>
      <c r="B114" s="6" t="s">
        <v>511</v>
      </c>
      <c r="C114" s="128">
        <v>0</v>
      </c>
      <c r="D114" s="128">
        <v>0</v>
      </c>
      <c r="E114" s="128">
        <v>0</v>
      </c>
      <c r="F114" s="27"/>
      <c r="G114" s="164">
        <f t="shared" si="1"/>
        <v>0</v>
      </c>
      <c r="H114" s="211">
        <f>'26.MÉRLEG ÖK'!F114+'27.MÉRLEG Faluház'!F114+'28.MÉRLEG Óvoda'!F115+'29.MÉRLEG PMH'!F114</f>
        <v>0</v>
      </c>
      <c r="I114" s="211">
        <f>'26.MÉRLEG ÖK'!G114+'27.MÉRLEG Faluház'!G114+'28.MÉRLEG Óvoda'!G115+'29.MÉRLEG PMH'!G114</f>
        <v>0</v>
      </c>
      <c r="J114" s="107">
        <v>0</v>
      </c>
      <c r="K114" s="107">
        <v>0</v>
      </c>
      <c r="L114" s="107">
        <v>0</v>
      </c>
    </row>
    <row r="115" spans="1:12" ht="15">
      <c r="A115" s="5" t="s">
        <v>37</v>
      </c>
      <c r="B115" s="6" t="s">
        <v>512</v>
      </c>
      <c r="C115" s="128">
        <v>0</v>
      </c>
      <c r="D115" s="128">
        <v>0</v>
      </c>
      <c r="E115" s="128">
        <v>0</v>
      </c>
      <c r="F115" s="27"/>
      <c r="G115" s="164">
        <f t="shared" si="1"/>
        <v>0</v>
      </c>
      <c r="H115" s="211">
        <f>'26.MÉRLEG ÖK'!F115+'27.MÉRLEG Faluház'!F115+'28.MÉRLEG Óvoda'!F116+'29.MÉRLEG PMH'!F115</f>
        <v>0</v>
      </c>
      <c r="I115" s="211">
        <f>'26.MÉRLEG ÖK'!G115+'27.MÉRLEG Faluház'!G115+'28.MÉRLEG Óvoda'!G116+'29.MÉRLEG PMH'!G115</f>
        <v>0</v>
      </c>
      <c r="J115" s="107">
        <v>0</v>
      </c>
      <c r="K115" s="107">
        <v>0</v>
      </c>
      <c r="L115" s="107">
        <v>0</v>
      </c>
    </row>
    <row r="116" spans="1:12" ht="15">
      <c r="A116" s="5" t="s">
        <v>38</v>
      </c>
      <c r="B116" s="6" t="s">
        <v>513</v>
      </c>
      <c r="C116" s="128">
        <v>0</v>
      </c>
      <c r="D116" s="128">
        <v>0</v>
      </c>
      <c r="E116" s="128">
        <v>0</v>
      </c>
      <c r="F116" s="27"/>
      <c r="G116" s="164">
        <f t="shared" si="1"/>
        <v>0</v>
      </c>
      <c r="H116" s="211">
        <f>'26.MÉRLEG ÖK'!F116+'27.MÉRLEG Faluház'!F116+'28.MÉRLEG Óvoda'!F117+'29.MÉRLEG PMH'!F116</f>
        <v>0</v>
      </c>
      <c r="I116" s="211">
        <f>'26.MÉRLEG ÖK'!G116+'27.MÉRLEG Faluház'!G116+'28.MÉRLEG Óvoda'!G117+'29.MÉRLEG PMH'!G116</f>
        <v>0</v>
      </c>
      <c r="J116" s="107">
        <v>0</v>
      </c>
      <c r="K116" s="107">
        <v>0</v>
      </c>
      <c r="L116" s="107">
        <v>0</v>
      </c>
    </row>
    <row r="117" spans="1:12" ht="15">
      <c r="A117" s="5" t="s">
        <v>39</v>
      </c>
      <c r="B117" s="6" t="s">
        <v>514</v>
      </c>
      <c r="C117" s="128">
        <v>0</v>
      </c>
      <c r="D117" s="128">
        <v>0</v>
      </c>
      <c r="E117" s="128">
        <v>0</v>
      </c>
      <c r="F117" s="27"/>
      <c r="G117" s="164">
        <f t="shared" si="1"/>
        <v>0</v>
      </c>
      <c r="H117" s="211">
        <f>'26.MÉRLEG ÖK'!F117+'27.MÉRLEG Faluház'!F117+'28.MÉRLEG Óvoda'!F118+'29.MÉRLEG PMH'!F117</f>
        <v>0</v>
      </c>
      <c r="I117" s="211">
        <f>'26.MÉRLEG ÖK'!G117+'27.MÉRLEG Faluház'!G117+'28.MÉRLEG Óvoda'!G118+'29.MÉRLEG PMH'!G117</f>
        <v>0</v>
      </c>
      <c r="J117" s="107">
        <v>0</v>
      </c>
      <c r="K117" s="107">
        <v>0</v>
      </c>
      <c r="L117" s="107">
        <v>0</v>
      </c>
    </row>
    <row r="118" spans="1:12" ht="15">
      <c r="A118" s="39" t="s">
        <v>74</v>
      </c>
      <c r="B118" s="50" t="s">
        <v>515</v>
      </c>
      <c r="C118" s="128">
        <v>0</v>
      </c>
      <c r="D118" s="128">
        <v>0</v>
      </c>
      <c r="E118" s="128">
        <v>0</v>
      </c>
      <c r="F118" s="27"/>
      <c r="G118" s="164">
        <f t="shared" si="1"/>
        <v>0</v>
      </c>
      <c r="H118" s="211">
        <f>'26.MÉRLEG ÖK'!F118+'27.MÉRLEG Faluház'!F118+'28.MÉRLEG Óvoda'!F119+'29.MÉRLEG PMH'!F118</f>
        <v>12798</v>
      </c>
      <c r="I118" s="211">
        <f>'26.MÉRLEG ÖK'!G118+'27.MÉRLEG Faluház'!G118+'28.MÉRLEG Óvoda'!G119+'29.MÉRLEG PMH'!G118</f>
        <v>12798</v>
      </c>
      <c r="J118" s="107">
        <v>0</v>
      </c>
      <c r="K118" s="107">
        <v>48537</v>
      </c>
      <c r="L118" s="107">
        <v>48537</v>
      </c>
    </row>
    <row r="119" spans="1:12" ht="15">
      <c r="A119" s="13" t="s">
        <v>56</v>
      </c>
      <c r="B119" s="6" t="s">
        <v>553</v>
      </c>
      <c r="C119" s="128">
        <v>0</v>
      </c>
      <c r="D119" s="128">
        <v>0</v>
      </c>
      <c r="E119" s="128">
        <v>0</v>
      </c>
      <c r="F119" s="27"/>
      <c r="G119" s="164">
        <f t="shared" si="1"/>
        <v>0</v>
      </c>
      <c r="H119" s="211">
        <f>'26.MÉRLEG ÖK'!F119+'27.MÉRLEG Faluház'!F119+'28.MÉRLEG Óvoda'!F120+'29.MÉRLEG PMH'!F119</f>
        <v>0</v>
      </c>
      <c r="I119" s="211">
        <f>'26.MÉRLEG ÖK'!G119+'27.MÉRLEG Faluház'!G119+'28.MÉRLEG Óvoda'!G120+'29.MÉRLEG PMH'!G119</f>
        <v>0</v>
      </c>
      <c r="J119" s="107"/>
      <c r="K119" s="107"/>
      <c r="L119" s="107"/>
    </row>
    <row r="120" spans="1:12" ht="15">
      <c r="A120" s="13" t="s">
        <v>57</v>
      </c>
      <c r="B120" s="6" t="s">
        <v>554</v>
      </c>
      <c r="C120" s="128">
        <v>1641.995</v>
      </c>
      <c r="D120" s="128">
        <v>777.5</v>
      </c>
      <c r="E120" s="128">
        <v>0</v>
      </c>
      <c r="F120" s="27"/>
      <c r="G120" s="164">
        <f t="shared" si="1"/>
        <v>0</v>
      </c>
      <c r="H120" s="211">
        <f>'26.MÉRLEG ÖK'!F120+'27.MÉRLEG Faluház'!F120+'28.MÉRLEG Óvoda'!F121+'29.MÉRLEG PMH'!F120</f>
        <v>0</v>
      </c>
      <c r="I120" s="211">
        <f>'26.MÉRLEG ÖK'!G120+'27.MÉRLEG Faluház'!G120+'28.MÉRLEG Óvoda'!G121+'29.MÉRLEG PMH'!G120</f>
        <v>0</v>
      </c>
      <c r="J120" s="107"/>
      <c r="K120" s="107"/>
      <c r="L120" s="107"/>
    </row>
    <row r="121" spans="1:12" ht="15">
      <c r="A121" s="13" t="s">
        <v>555</v>
      </c>
      <c r="B121" s="6" t="s">
        <v>556</v>
      </c>
      <c r="C121" s="128">
        <v>0</v>
      </c>
      <c r="D121" s="128">
        <v>0</v>
      </c>
      <c r="E121" s="128">
        <v>0</v>
      </c>
      <c r="F121" s="27"/>
      <c r="G121" s="164">
        <f t="shared" si="1"/>
        <v>0</v>
      </c>
      <c r="H121" s="211">
        <f>'26.MÉRLEG ÖK'!F121+'27.MÉRLEG Faluház'!F121+'28.MÉRLEG Óvoda'!F122+'29.MÉRLEG PMH'!F121</f>
        <v>0</v>
      </c>
      <c r="I121" s="211">
        <f>'26.MÉRLEG ÖK'!G121+'27.MÉRLEG Faluház'!G121+'28.MÉRLEG Óvoda'!G122+'29.MÉRLEG PMH'!G121</f>
        <v>0</v>
      </c>
      <c r="J121" s="107"/>
      <c r="K121" s="107"/>
      <c r="L121" s="107"/>
    </row>
    <row r="122" spans="1:12" ht="15">
      <c r="A122" s="13" t="s">
        <v>58</v>
      </c>
      <c r="B122" s="6" t="s">
        <v>557</v>
      </c>
      <c r="C122" s="128">
        <v>0</v>
      </c>
      <c r="D122" s="128">
        <v>0</v>
      </c>
      <c r="E122" s="128">
        <v>0</v>
      </c>
      <c r="F122" s="27"/>
      <c r="G122" s="164">
        <f t="shared" si="1"/>
        <v>0</v>
      </c>
      <c r="H122" s="211">
        <f>'26.MÉRLEG ÖK'!F122+'27.MÉRLEG Faluház'!F122+'28.MÉRLEG Óvoda'!F123+'29.MÉRLEG PMH'!F122</f>
        <v>0</v>
      </c>
      <c r="I122" s="211">
        <f>'26.MÉRLEG ÖK'!G122+'27.MÉRLEG Faluház'!G122+'28.MÉRLEG Óvoda'!G123+'29.MÉRLEG PMH'!G122</f>
        <v>0</v>
      </c>
      <c r="J122" s="107"/>
      <c r="K122" s="107"/>
      <c r="L122" s="107"/>
    </row>
    <row r="123" spans="1:12" ht="15">
      <c r="A123" s="13" t="s">
        <v>558</v>
      </c>
      <c r="B123" s="6" t="s">
        <v>559</v>
      </c>
      <c r="C123" s="128">
        <v>0</v>
      </c>
      <c r="D123" s="128">
        <v>0</v>
      </c>
      <c r="E123" s="128">
        <v>0</v>
      </c>
      <c r="F123" s="27"/>
      <c r="G123" s="164">
        <f t="shared" si="1"/>
        <v>0</v>
      </c>
      <c r="H123" s="211">
        <f>'26.MÉRLEG ÖK'!F123+'27.MÉRLEG Faluház'!F123+'28.MÉRLEG Óvoda'!F124+'29.MÉRLEG PMH'!F123</f>
        <v>0</v>
      </c>
      <c r="I123" s="211">
        <f>'26.MÉRLEG ÖK'!G123+'27.MÉRLEG Faluház'!G123+'28.MÉRLEG Óvoda'!G124+'29.MÉRLEG PMH'!G123</f>
        <v>0</v>
      </c>
      <c r="J123" s="107"/>
      <c r="K123" s="107"/>
      <c r="L123" s="107"/>
    </row>
    <row r="124" spans="1:12" ht="15">
      <c r="A124" s="39" t="s">
        <v>79</v>
      </c>
      <c r="B124" s="50" t="s">
        <v>560</v>
      </c>
      <c r="C124" s="128">
        <v>1641.995</v>
      </c>
      <c r="D124" s="128">
        <v>777.5</v>
      </c>
      <c r="E124" s="128">
        <v>0</v>
      </c>
      <c r="F124" s="27"/>
      <c r="G124" s="164">
        <f t="shared" si="1"/>
        <v>0</v>
      </c>
      <c r="H124" s="211">
        <f>'26.MÉRLEG ÖK'!F124+'27.MÉRLEG Faluház'!F124+'28.MÉRLEG Óvoda'!F125+'29.MÉRLEG PMH'!F124</f>
        <v>0</v>
      </c>
      <c r="I124" s="211">
        <f>'26.MÉRLEG ÖK'!G124+'27.MÉRLEG Faluház'!G124+'28.MÉRLEG Óvoda'!G125+'29.MÉRLEG PMH'!G124</f>
        <v>0</v>
      </c>
      <c r="J124" s="107"/>
      <c r="K124" s="107"/>
      <c r="L124" s="107"/>
    </row>
    <row r="125" spans="1:12" ht="15">
      <c r="A125" s="13" t="s">
        <v>566</v>
      </c>
      <c r="B125" s="6" t="s">
        <v>567</v>
      </c>
      <c r="C125" s="128">
        <v>0</v>
      </c>
      <c r="D125" s="128">
        <v>0</v>
      </c>
      <c r="E125" s="128">
        <v>0</v>
      </c>
      <c r="F125" s="27"/>
      <c r="G125" s="164">
        <f t="shared" si="1"/>
        <v>0</v>
      </c>
      <c r="H125" s="211">
        <f>'26.MÉRLEG ÖK'!F125+'27.MÉRLEG Faluház'!F125+'28.MÉRLEG Óvoda'!F126+'29.MÉRLEG PMH'!F125</f>
        <v>0</v>
      </c>
      <c r="I125" s="211">
        <f>'26.MÉRLEG ÖK'!G125+'27.MÉRLEG Faluház'!G125+'28.MÉRLEG Óvoda'!G126+'29.MÉRLEG PMH'!G125</f>
        <v>0</v>
      </c>
      <c r="J125" s="107">
        <v>0</v>
      </c>
      <c r="K125" s="107">
        <v>0</v>
      </c>
      <c r="L125" s="107">
        <v>0</v>
      </c>
    </row>
    <row r="126" spans="1:12" ht="15">
      <c r="A126" s="5" t="s">
        <v>61</v>
      </c>
      <c r="B126" s="6" t="s">
        <v>568</v>
      </c>
      <c r="C126" s="128">
        <v>0</v>
      </c>
      <c r="D126" s="128">
        <v>0</v>
      </c>
      <c r="E126" s="128">
        <v>0</v>
      </c>
      <c r="F126" s="27"/>
      <c r="G126" s="164">
        <f t="shared" si="1"/>
        <v>0</v>
      </c>
      <c r="H126" s="211">
        <f>'26.MÉRLEG ÖK'!F126+'27.MÉRLEG Faluház'!F126+'28.MÉRLEG Óvoda'!F127+'29.MÉRLEG PMH'!F126</f>
        <v>0</v>
      </c>
      <c r="I126" s="211">
        <f>'26.MÉRLEG ÖK'!G126+'27.MÉRLEG Faluház'!G126+'28.MÉRLEG Óvoda'!G127+'29.MÉRLEG PMH'!G126</f>
        <v>221</v>
      </c>
      <c r="J126" s="107">
        <v>0</v>
      </c>
      <c r="K126" s="107">
        <v>0</v>
      </c>
      <c r="L126" s="107">
        <v>0</v>
      </c>
    </row>
    <row r="127" spans="1:12" ht="15">
      <c r="A127" s="13" t="s">
        <v>62</v>
      </c>
      <c r="B127" s="6" t="s">
        <v>569</v>
      </c>
      <c r="C127" s="128">
        <v>84898.787</v>
      </c>
      <c r="D127" s="128">
        <v>51483.728</v>
      </c>
      <c r="E127" s="128">
        <v>424803</v>
      </c>
      <c r="F127" s="27"/>
      <c r="G127" s="164">
        <f t="shared" si="1"/>
        <v>424803</v>
      </c>
      <c r="H127" s="211">
        <f>'26.MÉRLEG ÖK'!F127+'27.MÉRLEG Faluház'!F127+'28.MÉRLEG Óvoda'!F128+'29.MÉRLEG PMH'!F127</f>
        <v>424803</v>
      </c>
      <c r="I127" s="211">
        <f>'26.MÉRLEG ÖK'!G127+'27.MÉRLEG Faluház'!G127+'28.MÉRLEG Óvoda'!G128+'29.MÉRLEG PMH'!G127</f>
        <v>124545</v>
      </c>
      <c r="J127" s="107">
        <v>319646</v>
      </c>
      <c r="K127" s="107">
        <v>371438</v>
      </c>
      <c r="L127" s="107">
        <v>289698</v>
      </c>
    </row>
    <row r="128" spans="1:12" ht="15">
      <c r="A128" s="39" t="s">
        <v>82</v>
      </c>
      <c r="B128" s="50" t="s">
        <v>577</v>
      </c>
      <c r="C128" s="128">
        <v>84898.787</v>
      </c>
      <c r="D128" s="128">
        <v>51483.728</v>
      </c>
      <c r="E128" s="128">
        <v>424803</v>
      </c>
      <c r="F128" s="27"/>
      <c r="G128" s="164">
        <f t="shared" si="1"/>
        <v>424803</v>
      </c>
      <c r="H128" s="211">
        <f>'26.MÉRLEG ÖK'!F128+'27.MÉRLEG Faluház'!F128+'28.MÉRLEG Óvoda'!F130+'29.MÉRLEG PMH'!F128</f>
        <v>424803</v>
      </c>
      <c r="I128" s="211">
        <f>'26.MÉRLEG ÖK'!G128+'27.MÉRLEG Faluház'!G128+'28.MÉRLEG Óvoda'!G130+'29.MÉRLEG PMH'!G128</f>
        <v>124766</v>
      </c>
      <c r="J128" s="107">
        <v>319646</v>
      </c>
      <c r="K128" s="107">
        <v>371438</v>
      </c>
      <c r="L128" s="107">
        <v>289698</v>
      </c>
    </row>
    <row r="129" spans="1:12" ht="15.75">
      <c r="A129" s="59" t="s">
        <v>145</v>
      </c>
      <c r="B129" s="63"/>
      <c r="C129" s="128">
        <v>86540.78199999999</v>
      </c>
      <c r="D129" s="128">
        <v>52261.228</v>
      </c>
      <c r="E129" s="128">
        <v>424803</v>
      </c>
      <c r="F129" s="27"/>
      <c r="G129" s="164">
        <f t="shared" si="1"/>
        <v>424803</v>
      </c>
      <c r="H129" s="211">
        <f>'26.MÉRLEG ÖK'!F129+'27.MÉRLEG Faluház'!F129+'28.MÉRLEG Óvoda'!F131+'29.MÉRLEG PMH'!F129</f>
        <v>437601</v>
      </c>
      <c r="I129" s="211">
        <f>'26.MÉRLEG ÖK'!G129+'27.MÉRLEG Faluház'!G129+'28.MÉRLEG Óvoda'!G131+'29.MÉRLEG PMH'!G129</f>
        <v>137451</v>
      </c>
      <c r="J129" s="107"/>
      <c r="K129" s="107"/>
      <c r="L129" s="107"/>
    </row>
    <row r="130" spans="1:12" ht="15.75">
      <c r="A130" s="47" t="s">
        <v>81</v>
      </c>
      <c r="B130" s="35" t="s">
        <v>578</v>
      </c>
      <c r="C130" s="128">
        <v>588626.5530000002</v>
      </c>
      <c r="D130" s="128">
        <v>455176.523</v>
      </c>
      <c r="E130" s="128">
        <v>803327</v>
      </c>
      <c r="F130" s="27"/>
      <c r="G130" s="164">
        <f t="shared" si="1"/>
        <v>803327</v>
      </c>
      <c r="H130" s="211">
        <f>'26.MÉRLEG ÖK'!F130+'27.MÉRLEG Faluház'!F130+'28.MÉRLEG Óvoda'!F132+'29.MÉRLEG PMH'!F130</f>
        <v>820285</v>
      </c>
      <c r="I130" s="211">
        <f>'26.MÉRLEG ÖK'!G130+'27.MÉRLEG Faluház'!G130+'28.MÉRLEG Óvoda'!G132+'29.MÉRLEG PMH'!G130</f>
        <v>473963</v>
      </c>
      <c r="J130" s="107">
        <v>697278</v>
      </c>
      <c r="K130" s="107">
        <v>833937</v>
      </c>
      <c r="L130" s="107">
        <v>718478.212</v>
      </c>
    </row>
    <row r="131" spans="1:12" ht="15.75">
      <c r="A131" s="124" t="s">
        <v>194</v>
      </c>
      <c r="B131" s="61"/>
      <c r="C131" s="128">
        <v>183074.37100000004</v>
      </c>
      <c r="D131" s="128">
        <v>35963.44</v>
      </c>
      <c r="E131" s="128">
        <v>-17829</v>
      </c>
      <c r="F131" s="27"/>
      <c r="G131" s="164">
        <f t="shared" si="1"/>
        <v>-17829</v>
      </c>
      <c r="H131" s="211">
        <f>'26.MÉRLEG ÖK'!F131+'27.MÉRLEG Faluház'!F131+'28.MÉRLEG Óvoda'!F133+'29.MÉRLEG PMH'!F131</f>
        <v>-24184</v>
      </c>
      <c r="I131" s="211">
        <f>'26.MÉRLEG ÖK'!G131+'27.MÉRLEG Faluház'!G131+'28.MÉRLEG Óvoda'!G133+'29.MÉRLEG PMH'!G131</f>
        <v>-773</v>
      </c>
      <c r="J131" s="107">
        <v>-31420</v>
      </c>
      <c r="K131" s="107">
        <v>0</v>
      </c>
      <c r="L131" s="107">
        <v>0</v>
      </c>
    </row>
    <row r="132" spans="1:12" ht="15.75">
      <c r="A132" s="124" t="s">
        <v>195</v>
      </c>
      <c r="B132" s="61"/>
      <c r="C132" s="128">
        <v>77037.23199999999</v>
      </c>
      <c r="D132" s="128">
        <v>7141.267000000003</v>
      </c>
      <c r="E132" s="128">
        <v>-84171</v>
      </c>
      <c r="F132" s="27"/>
      <c r="G132" s="164">
        <f t="shared" si="1"/>
        <v>-84171</v>
      </c>
      <c r="H132" s="211">
        <f>'26.MÉRLEG ÖK'!F132+'27.MÉRLEG Faluház'!F132+'28.MÉRLEG Óvoda'!F134+'29.MÉRLEG PMH'!F132</f>
        <v>-77816</v>
      </c>
      <c r="I132" s="211">
        <f>'26.MÉRLEG ÖK'!G132+'27.MÉRLEG Faluház'!G132+'28.MÉRLEG Óvoda'!G134+'29.MÉRLEG PMH'!G132</f>
        <v>55415</v>
      </c>
      <c r="J132" s="107">
        <v>-192170</v>
      </c>
      <c r="K132" s="107">
        <v>0</v>
      </c>
      <c r="L132" s="107">
        <v>0</v>
      </c>
    </row>
    <row r="133" spans="1:12" ht="15">
      <c r="A133" s="15" t="s">
        <v>83</v>
      </c>
      <c r="B133" s="7" t="s">
        <v>583</v>
      </c>
      <c r="C133" s="128">
        <v>52499.377</v>
      </c>
      <c r="D133" s="128">
        <v>0</v>
      </c>
      <c r="E133" s="128">
        <v>0</v>
      </c>
      <c r="F133" s="27"/>
      <c r="G133" s="164">
        <f t="shared" si="1"/>
        <v>0</v>
      </c>
      <c r="H133" s="211">
        <f>'26.MÉRLEG ÖK'!F133+'27.MÉRLEG Faluház'!F133+'28.MÉRLEG Óvoda'!F135+'29.MÉRLEG PMH'!F133</f>
        <v>0</v>
      </c>
      <c r="I133" s="211">
        <f>'26.MÉRLEG ÖK'!G133+'27.MÉRLEG Faluház'!G133+'28.MÉRLEG Óvoda'!G135+'29.MÉRLEG PMH'!G133</f>
        <v>0</v>
      </c>
      <c r="J133" s="107">
        <v>0</v>
      </c>
      <c r="K133" s="107">
        <v>0</v>
      </c>
      <c r="L133" s="107">
        <v>0</v>
      </c>
    </row>
    <row r="134" spans="1:12" ht="15">
      <c r="A134" s="14" t="s">
        <v>84</v>
      </c>
      <c r="B134" s="7" t="s">
        <v>590</v>
      </c>
      <c r="C134" s="128">
        <v>0</v>
      </c>
      <c r="D134" s="128">
        <v>0</v>
      </c>
      <c r="E134" s="128">
        <v>0</v>
      </c>
      <c r="F134" s="27"/>
      <c r="G134" s="164">
        <f t="shared" si="1"/>
        <v>0</v>
      </c>
      <c r="H134" s="211">
        <f>'26.MÉRLEG ÖK'!F134+'27.MÉRLEG Faluház'!F134+'28.MÉRLEG Óvoda'!F136+'29.MÉRLEG PMH'!F134</f>
        <v>0</v>
      </c>
      <c r="I134" s="211">
        <f>'26.MÉRLEG ÖK'!G134+'27.MÉRLEG Faluház'!G134+'28.MÉRLEG Óvoda'!G136+'29.MÉRLEG PMH'!G134</f>
        <v>0</v>
      </c>
      <c r="J134" s="107"/>
      <c r="K134" s="107"/>
      <c r="L134" s="107"/>
    </row>
    <row r="135" spans="1:12" ht="15">
      <c r="A135" s="5" t="s">
        <v>192</v>
      </c>
      <c r="B135" s="5" t="s">
        <v>591</v>
      </c>
      <c r="C135" s="128">
        <v>0</v>
      </c>
      <c r="D135" s="128">
        <v>0</v>
      </c>
      <c r="E135" s="128">
        <v>24786</v>
      </c>
      <c r="F135" s="27"/>
      <c r="G135" s="164">
        <f t="shared" si="1"/>
        <v>24786</v>
      </c>
      <c r="H135" s="211">
        <f>'26.MÉRLEG ÖK'!F135+'27.MÉRLEG Faluház'!F135+'28.MÉRLEG Óvoda'!F137+'29.MÉRLEG PMH'!F135</f>
        <v>24786</v>
      </c>
      <c r="I135" s="211">
        <f>'26.MÉRLEG ÖK'!G135+'27.MÉRLEG Faluház'!G135+'28.MÉRLEG Óvoda'!G137+'29.MÉRLEG PMH'!G135</f>
        <v>0</v>
      </c>
      <c r="J135" s="107">
        <v>172069</v>
      </c>
      <c r="K135" s="107">
        <v>151217</v>
      </c>
      <c r="L135" s="107">
        <v>151217</v>
      </c>
    </row>
    <row r="136" spans="1:12" ht="15">
      <c r="A136" s="5" t="s">
        <v>193</v>
      </c>
      <c r="B136" s="5" t="s">
        <v>591</v>
      </c>
      <c r="C136" s="128">
        <v>0</v>
      </c>
      <c r="D136" s="128">
        <v>0</v>
      </c>
      <c r="E136" s="128">
        <v>77214</v>
      </c>
      <c r="F136" s="27"/>
      <c r="G136" s="164">
        <f aca="true" t="shared" si="2" ref="G136:G153">E136-F136</f>
        <v>77214</v>
      </c>
      <c r="H136" s="211">
        <f>'26.MÉRLEG ÖK'!F136+'27.MÉRLEG Faluház'!F136+'28.MÉRLEG Óvoda'!F138+'29.MÉRLEG PMH'!F136</f>
        <v>77214</v>
      </c>
      <c r="I136" s="211">
        <f>'26.MÉRLEG ÖK'!G136+'27.MÉRLEG Faluház'!G136+'28.MÉRLEG Óvoda'!G138+'29.MÉRLEG PMH'!G136</f>
        <v>0</v>
      </c>
      <c r="J136" s="107">
        <v>0</v>
      </c>
      <c r="K136" s="107">
        <v>15319</v>
      </c>
      <c r="L136" s="107">
        <v>15319</v>
      </c>
    </row>
    <row r="137" spans="1:12" ht="15">
      <c r="A137" s="5" t="s">
        <v>190</v>
      </c>
      <c r="B137" s="5" t="s">
        <v>592</v>
      </c>
      <c r="C137" s="128">
        <v>0</v>
      </c>
      <c r="D137" s="128">
        <v>0</v>
      </c>
      <c r="E137" s="128">
        <v>0</v>
      </c>
      <c r="F137" s="27"/>
      <c r="G137" s="164">
        <f t="shared" si="2"/>
        <v>0</v>
      </c>
      <c r="H137" s="211">
        <f>'26.MÉRLEG ÖK'!F137+'27.MÉRLEG Faluház'!F137+'28.MÉRLEG Óvoda'!F139+'29.MÉRLEG PMH'!F137</f>
        <v>0</v>
      </c>
      <c r="I137" s="211">
        <f>'26.MÉRLEG ÖK'!G137+'27.MÉRLEG Faluház'!G137+'28.MÉRLEG Óvoda'!G139+'29.MÉRLEG PMH'!G137</f>
        <v>0</v>
      </c>
      <c r="J137" s="107">
        <v>0</v>
      </c>
      <c r="K137" s="107">
        <v>0</v>
      </c>
      <c r="L137" s="107">
        <v>0</v>
      </c>
    </row>
    <row r="138" spans="1:12" ht="15">
      <c r="A138" s="5" t="s">
        <v>191</v>
      </c>
      <c r="B138" s="5" t="s">
        <v>592</v>
      </c>
      <c r="C138" s="128">
        <v>0</v>
      </c>
      <c r="D138" s="128">
        <v>0</v>
      </c>
      <c r="E138" s="128">
        <v>0</v>
      </c>
      <c r="F138" s="27"/>
      <c r="G138" s="164">
        <f t="shared" si="2"/>
        <v>0</v>
      </c>
      <c r="H138" s="211">
        <f>'26.MÉRLEG ÖK'!F138+'27.MÉRLEG Faluház'!F138+'28.MÉRLEG Óvoda'!F140+'29.MÉRLEG PMH'!F138</f>
        <v>0</v>
      </c>
      <c r="I138" s="211">
        <f>'26.MÉRLEG ÖK'!G138+'27.MÉRLEG Faluház'!G138+'28.MÉRLEG Óvoda'!G140+'29.MÉRLEG PMH'!G138</f>
        <v>0</v>
      </c>
      <c r="J138" s="107">
        <v>0</v>
      </c>
      <c r="K138" s="107">
        <v>0</v>
      </c>
      <c r="L138" s="107">
        <v>0</v>
      </c>
    </row>
    <row r="139" spans="1:12" ht="15">
      <c r="A139" s="7" t="s">
        <v>85</v>
      </c>
      <c r="B139" s="7" t="s">
        <v>593</v>
      </c>
      <c r="C139" s="128">
        <v>0</v>
      </c>
      <c r="D139" s="128">
        <v>0</v>
      </c>
      <c r="E139" s="128">
        <v>102000</v>
      </c>
      <c r="F139" s="27"/>
      <c r="G139" s="164">
        <f t="shared" si="2"/>
        <v>102000</v>
      </c>
      <c r="H139" s="211">
        <f>'26.MÉRLEG ÖK'!F139+'27.MÉRLEG Faluház'!F139+'28.MÉRLEG Óvoda'!F141+'29.MÉRLEG PMH'!F139</f>
        <v>102000</v>
      </c>
      <c r="I139" s="211">
        <f>'26.MÉRLEG ÖK'!G139+'27.MÉRLEG Faluház'!G139+'28.MÉRLEG Óvoda'!G141+'29.MÉRLEG PMH'!G139</f>
        <v>0</v>
      </c>
      <c r="J139" s="107">
        <v>172069</v>
      </c>
      <c r="K139" s="107">
        <v>166536</v>
      </c>
      <c r="L139" s="107">
        <v>166536</v>
      </c>
    </row>
    <row r="140" spans="1:12" ht="15">
      <c r="A140" s="37" t="s">
        <v>594</v>
      </c>
      <c r="B140" s="5" t="s">
        <v>595</v>
      </c>
      <c r="C140" s="128">
        <v>0</v>
      </c>
      <c r="D140" s="128">
        <v>0</v>
      </c>
      <c r="E140" s="128">
        <v>0</v>
      </c>
      <c r="F140" s="27"/>
      <c r="G140" s="164">
        <f t="shared" si="2"/>
        <v>0</v>
      </c>
      <c r="H140" s="211">
        <f>'26.MÉRLEG ÖK'!F140+'27.MÉRLEG Faluház'!F140+'28.MÉRLEG Óvoda'!F142+'29.MÉRLEG PMH'!F140</f>
        <v>0</v>
      </c>
      <c r="I140" s="211">
        <f>'26.MÉRLEG ÖK'!G140+'27.MÉRLEG Faluház'!G140+'28.MÉRLEG Óvoda'!G142+'29.MÉRLEG PMH'!G140</f>
        <v>4877</v>
      </c>
      <c r="J140" s="107">
        <v>0</v>
      </c>
      <c r="K140" s="107">
        <v>0</v>
      </c>
      <c r="L140" s="107">
        <v>6581</v>
      </c>
    </row>
    <row r="141" spans="1:12" ht="15">
      <c r="A141" s="37" t="s">
        <v>596</v>
      </c>
      <c r="B141" s="5" t="s">
        <v>597</v>
      </c>
      <c r="C141" s="128">
        <v>0</v>
      </c>
      <c r="D141" s="128">
        <v>0</v>
      </c>
      <c r="E141" s="128">
        <v>0</v>
      </c>
      <c r="F141" s="27"/>
      <c r="G141" s="164">
        <f t="shared" si="2"/>
        <v>0</v>
      </c>
      <c r="H141" s="211">
        <f>'26.MÉRLEG ÖK'!F141+'27.MÉRLEG Faluház'!F141+'28.MÉRLEG Óvoda'!F143+'29.MÉRLEG PMH'!F141</f>
        <v>0</v>
      </c>
      <c r="I141" s="211">
        <f>'26.MÉRLEG ÖK'!G141+'27.MÉRLEG Faluház'!G141+'28.MÉRLEG Óvoda'!G143+'29.MÉRLEG PMH'!G141</f>
        <v>0</v>
      </c>
      <c r="J141" s="107">
        <v>0</v>
      </c>
      <c r="K141" s="107">
        <v>0</v>
      </c>
      <c r="L141" s="107">
        <v>0</v>
      </c>
    </row>
    <row r="142" spans="1:12" ht="15">
      <c r="A142" s="37" t="s">
        <v>598</v>
      </c>
      <c r="B142" s="5" t="s">
        <v>599</v>
      </c>
      <c r="C142" s="128">
        <v>145226.333</v>
      </c>
      <c r="D142" s="128">
        <v>109808.912</v>
      </c>
      <c r="E142" s="128">
        <f>6840+137494</f>
        <v>144334</v>
      </c>
      <c r="F142" s="146">
        <f>137494+6840</f>
        <v>144334</v>
      </c>
      <c r="G142" s="164">
        <f t="shared" si="2"/>
        <v>0</v>
      </c>
      <c r="H142" s="211">
        <f>'26.MÉRLEG ÖK'!F142+'27.MÉRLEG Faluház'!F142+'28.MÉRLEG Óvoda'!F144+'29.MÉRLEG PMH'!F142</f>
        <v>145470</v>
      </c>
      <c r="I142" s="211">
        <f>'26.MÉRLEG ÖK'!G142+'27.MÉRLEG Faluház'!G142+'28.MÉRLEG Óvoda'!G144+'29.MÉRLEG PMH'!G142</f>
        <v>145469</v>
      </c>
      <c r="J142" s="107">
        <v>159471</v>
      </c>
      <c r="K142" s="107">
        <v>173493</v>
      </c>
      <c r="L142" s="107">
        <v>139398</v>
      </c>
    </row>
    <row r="143" spans="1:12" ht="15">
      <c r="A143" s="37" t="s">
        <v>600</v>
      </c>
      <c r="B143" s="5" t="s">
        <v>601</v>
      </c>
      <c r="C143" s="128">
        <v>0</v>
      </c>
      <c r="D143" s="128">
        <v>0</v>
      </c>
      <c r="E143" s="128">
        <v>0</v>
      </c>
      <c r="F143" s="27"/>
      <c r="G143" s="164">
        <f t="shared" si="2"/>
        <v>0</v>
      </c>
      <c r="H143" s="211">
        <f>'26.MÉRLEG ÖK'!F143+'27.MÉRLEG Faluház'!F143+'28.MÉRLEG Óvoda'!F145+'29.MÉRLEG PMH'!F143</f>
        <v>0</v>
      </c>
      <c r="I143" s="211">
        <f>'26.MÉRLEG ÖK'!G143+'27.MÉRLEG Faluház'!G143+'28.MÉRLEG Óvoda'!G145+'29.MÉRLEG PMH'!G143</f>
        <v>0</v>
      </c>
      <c r="J143" s="107">
        <v>0</v>
      </c>
      <c r="K143" s="107">
        <v>0</v>
      </c>
      <c r="L143" s="107">
        <v>0</v>
      </c>
    </row>
    <row r="144" spans="1:12" ht="15">
      <c r="A144" s="13" t="s">
        <v>67</v>
      </c>
      <c r="B144" s="5" t="s">
        <v>602</v>
      </c>
      <c r="C144" s="128">
        <v>0</v>
      </c>
      <c r="D144" s="128">
        <v>0</v>
      </c>
      <c r="E144" s="128">
        <v>0</v>
      </c>
      <c r="F144" s="27"/>
      <c r="G144" s="164">
        <f t="shared" si="2"/>
        <v>0</v>
      </c>
      <c r="H144" s="211">
        <f>'26.MÉRLEG ÖK'!F144+'27.MÉRLEG Faluház'!F144+'28.MÉRLEG Óvoda'!F146+'29.MÉRLEG PMH'!F144</f>
        <v>0</v>
      </c>
      <c r="I144" s="211">
        <f>'26.MÉRLEG ÖK'!G144+'27.MÉRLEG Faluház'!G144+'28.MÉRLEG Óvoda'!G146+'29.MÉRLEG PMH'!G144</f>
        <v>0</v>
      </c>
      <c r="J144" s="107">
        <v>0</v>
      </c>
      <c r="K144" s="107">
        <v>0</v>
      </c>
      <c r="L144" s="107">
        <v>0</v>
      </c>
    </row>
    <row r="145" spans="1:12" ht="15">
      <c r="A145" s="15" t="s">
        <v>86</v>
      </c>
      <c r="B145" s="7" t="s">
        <v>603</v>
      </c>
      <c r="C145" s="128">
        <v>197725.71</v>
      </c>
      <c r="D145" s="128">
        <v>109808.912</v>
      </c>
      <c r="E145" s="128">
        <f>137494+6840</f>
        <v>144334</v>
      </c>
      <c r="F145" s="146">
        <f>137494+6840</f>
        <v>144334</v>
      </c>
      <c r="G145" s="164">
        <f t="shared" si="2"/>
        <v>0</v>
      </c>
      <c r="H145" s="211">
        <f>'26.MÉRLEG ÖK'!F145+'27.MÉRLEG Faluház'!F145+'28.MÉRLEG Óvoda'!F147+'29.MÉRLEG PMH'!F145</f>
        <v>145470</v>
      </c>
      <c r="I145" s="211">
        <f>'26.MÉRLEG ÖK'!G145+'27.MÉRLEG Faluház'!G145+'28.MÉRLEG Óvoda'!G147+'29.MÉRLEG PMH'!G145</f>
        <v>150346</v>
      </c>
      <c r="J145" s="107">
        <v>159471</v>
      </c>
      <c r="K145" s="107">
        <v>173493</v>
      </c>
      <c r="L145" s="107">
        <v>145979</v>
      </c>
    </row>
    <row r="146" spans="1:12" ht="15">
      <c r="A146" s="13" t="s">
        <v>604</v>
      </c>
      <c r="B146" s="5" t="s">
        <v>605</v>
      </c>
      <c r="C146" s="128">
        <v>0</v>
      </c>
      <c r="D146" s="128">
        <v>0</v>
      </c>
      <c r="E146" s="128">
        <v>0</v>
      </c>
      <c r="F146" s="27"/>
      <c r="G146" s="164">
        <f t="shared" si="2"/>
        <v>0</v>
      </c>
      <c r="H146" s="211">
        <f>'26.MÉRLEG ÖK'!F146+'27.MÉRLEG Faluház'!F146+'28.MÉRLEG Óvoda'!F148+'29.MÉRLEG PMH'!F146</f>
        <v>0</v>
      </c>
      <c r="I146" s="211">
        <f>'26.MÉRLEG ÖK'!G146+'27.MÉRLEG Faluház'!G146+'28.MÉRLEG Óvoda'!G148+'29.MÉRLEG PMH'!G146</f>
        <v>0</v>
      </c>
      <c r="J146" s="107">
        <v>0</v>
      </c>
      <c r="K146" s="107">
        <v>0</v>
      </c>
      <c r="L146" s="107">
        <v>0</v>
      </c>
    </row>
    <row r="147" spans="1:12" ht="15">
      <c r="A147" s="13" t="s">
        <v>606</v>
      </c>
      <c r="B147" s="5" t="s">
        <v>607</v>
      </c>
      <c r="C147" s="128">
        <v>0</v>
      </c>
      <c r="D147" s="128">
        <v>0</v>
      </c>
      <c r="E147" s="128">
        <v>0</v>
      </c>
      <c r="F147" s="27"/>
      <c r="G147" s="164">
        <f t="shared" si="2"/>
        <v>0</v>
      </c>
      <c r="H147" s="211">
        <f>'26.MÉRLEG ÖK'!F147+'27.MÉRLEG Faluház'!F147+'28.MÉRLEG Óvoda'!F149+'29.MÉRLEG PMH'!F147</f>
        <v>0</v>
      </c>
      <c r="I147" s="211">
        <f>'26.MÉRLEG ÖK'!G147+'27.MÉRLEG Faluház'!G147+'28.MÉRLEG Óvoda'!G149+'29.MÉRLEG PMH'!G147</f>
        <v>0</v>
      </c>
      <c r="J147" s="107">
        <v>34881</v>
      </c>
      <c r="K147" s="107">
        <v>0</v>
      </c>
      <c r="L147" s="107">
        <v>0</v>
      </c>
    </row>
    <row r="148" spans="1:12" ht="15">
      <c r="A148" s="37" t="s">
        <v>608</v>
      </c>
      <c r="B148" s="5" t="s">
        <v>609</v>
      </c>
      <c r="C148" s="128">
        <v>0</v>
      </c>
      <c r="D148" s="128">
        <v>0</v>
      </c>
      <c r="E148" s="128">
        <v>0</v>
      </c>
      <c r="F148" s="27"/>
      <c r="G148" s="164">
        <f t="shared" si="2"/>
        <v>0</v>
      </c>
      <c r="H148" s="211">
        <f>'26.MÉRLEG ÖK'!F148+'27.MÉRLEG Faluház'!F148+'28.MÉRLEG Óvoda'!F150+'29.MÉRLEG PMH'!F148</f>
        <v>0</v>
      </c>
      <c r="I148" s="211">
        <f>'26.MÉRLEG ÖK'!G148+'27.MÉRLEG Faluház'!G148+'28.MÉRLEG Óvoda'!G150+'29.MÉRLEG PMH'!G148</f>
        <v>0</v>
      </c>
      <c r="J148" s="107">
        <v>0</v>
      </c>
      <c r="K148" s="107">
        <v>0</v>
      </c>
      <c r="L148" s="107">
        <v>0</v>
      </c>
    </row>
    <row r="149" spans="1:12" ht="15">
      <c r="A149" s="37" t="s">
        <v>68</v>
      </c>
      <c r="B149" s="5" t="s">
        <v>610</v>
      </c>
      <c r="C149" s="128">
        <v>0</v>
      </c>
      <c r="D149" s="128">
        <v>0</v>
      </c>
      <c r="E149" s="128">
        <v>0</v>
      </c>
      <c r="F149" s="27"/>
      <c r="G149" s="164">
        <f t="shared" si="2"/>
        <v>0</v>
      </c>
      <c r="H149" s="211">
        <f>'26.MÉRLEG ÖK'!F149+'27.MÉRLEG Faluház'!F149+'28.MÉRLEG Óvoda'!F151+'29.MÉRLEG PMH'!F149</f>
        <v>0</v>
      </c>
      <c r="I149" s="211">
        <f>'26.MÉRLEG ÖK'!G149+'27.MÉRLEG Faluház'!G149+'28.MÉRLEG Óvoda'!G151+'29.MÉRLEG PMH'!G149</f>
        <v>0</v>
      </c>
      <c r="J149" s="107">
        <v>0</v>
      </c>
      <c r="K149" s="107">
        <v>0</v>
      </c>
      <c r="L149" s="107">
        <v>0</v>
      </c>
    </row>
    <row r="150" spans="1:12" ht="15">
      <c r="A150" s="14" t="s">
        <v>87</v>
      </c>
      <c r="B150" s="7" t="s">
        <v>611</v>
      </c>
      <c r="C150" s="128">
        <v>0</v>
      </c>
      <c r="D150" s="128">
        <v>0</v>
      </c>
      <c r="E150" s="128">
        <v>0</v>
      </c>
      <c r="F150" s="27"/>
      <c r="G150" s="164">
        <f t="shared" si="2"/>
        <v>0</v>
      </c>
      <c r="H150" s="211">
        <f>'26.MÉRLEG ÖK'!F150+'27.MÉRLEG Faluház'!F150+'28.MÉRLEG Óvoda'!F152+'29.MÉRLEG PMH'!F150</f>
        <v>0</v>
      </c>
      <c r="I150" s="211">
        <f>'26.MÉRLEG ÖK'!G150+'27.MÉRLEG Faluház'!G150+'28.MÉRLEG Óvoda'!G152+'29.MÉRLEG PMH'!G150</f>
        <v>0</v>
      </c>
      <c r="J150" s="107">
        <v>34881</v>
      </c>
      <c r="K150" s="107">
        <v>0</v>
      </c>
      <c r="L150" s="107">
        <v>0</v>
      </c>
    </row>
    <row r="151" spans="1:12" ht="15">
      <c r="A151" s="15" t="s">
        <v>612</v>
      </c>
      <c r="B151" s="7" t="s">
        <v>613</v>
      </c>
      <c r="C151" s="128">
        <v>0</v>
      </c>
      <c r="D151" s="128">
        <v>0</v>
      </c>
      <c r="E151" s="128">
        <v>0</v>
      </c>
      <c r="F151" s="27"/>
      <c r="G151" s="164">
        <f t="shared" si="2"/>
        <v>0</v>
      </c>
      <c r="H151" s="211">
        <f>'26.MÉRLEG ÖK'!F151+'27.MÉRLEG Faluház'!F151+'28.MÉRLEG Óvoda'!F153+'29.MÉRLEG PMH'!F151</f>
        <v>0</v>
      </c>
      <c r="I151" s="211">
        <f>'26.MÉRLEG ÖK'!G151+'27.MÉRLEG Faluház'!G151+'28.MÉRLEG Óvoda'!G153+'29.MÉRLEG PMH'!G151</f>
        <v>0</v>
      </c>
      <c r="J151" s="107">
        <v>0</v>
      </c>
      <c r="K151" s="107">
        <v>0</v>
      </c>
      <c r="L151" s="107">
        <v>0</v>
      </c>
    </row>
    <row r="152" spans="1:12" ht="15.75">
      <c r="A152" s="40" t="s">
        <v>88</v>
      </c>
      <c r="B152" s="41" t="s">
        <v>614</v>
      </c>
      <c r="C152" s="128">
        <v>197725.71</v>
      </c>
      <c r="D152" s="128">
        <v>109808.912</v>
      </c>
      <c r="E152" s="128">
        <f>239494+6840</f>
        <v>246334</v>
      </c>
      <c r="F152" s="146">
        <f>6840+137494</f>
        <v>144334</v>
      </c>
      <c r="G152" s="164">
        <f t="shared" si="2"/>
        <v>102000</v>
      </c>
      <c r="H152" s="211">
        <f>'26.MÉRLEG ÖK'!F152+'27.MÉRLEG Faluház'!F152+'28.MÉRLEG Óvoda'!F154+'29.MÉRLEG PMH'!F152</f>
        <v>247470</v>
      </c>
      <c r="I152" s="211">
        <f>'26.MÉRLEG ÖK'!G152+'27.MÉRLEG Faluház'!G152+'28.MÉRLEG Óvoda'!G154+'29.MÉRLEG PMH'!G152</f>
        <v>150346</v>
      </c>
      <c r="J152" s="107">
        <v>366421</v>
      </c>
      <c r="K152" s="107">
        <v>340029</v>
      </c>
      <c r="L152" s="107">
        <v>312515</v>
      </c>
    </row>
    <row r="153" spans="1:12" ht="15.75">
      <c r="A153" s="125" t="s">
        <v>70</v>
      </c>
      <c r="B153" s="126"/>
      <c r="C153" s="128">
        <v>786352.263</v>
      </c>
      <c r="D153" s="128">
        <v>564985.4349999999</v>
      </c>
      <c r="E153" s="128">
        <f>1042821+6840</f>
        <v>1049661</v>
      </c>
      <c r="F153" s="146">
        <f>137494+6840</f>
        <v>144334</v>
      </c>
      <c r="G153" s="164">
        <f t="shared" si="2"/>
        <v>905327</v>
      </c>
      <c r="H153" s="211">
        <f>'26.MÉRLEG ÖK'!F153+'27.MÉRLEG Faluház'!F153+'28.MÉRLEG Óvoda'!F155+'29.MÉRLEG PMH'!F153</f>
        <v>1067755</v>
      </c>
      <c r="I153" s="211">
        <f>'26.MÉRLEG ÖK'!G153+'27.MÉRLEG Faluház'!G153+'28.MÉRLEG Óvoda'!G155+'29.MÉRLEG PMH'!G153</f>
        <v>624422</v>
      </c>
      <c r="J153" s="107">
        <v>1063699</v>
      </c>
      <c r="K153" s="107">
        <v>1173966</v>
      </c>
      <c r="L153" s="107">
        <v>1030993.212</v>
      </c>
    </row>
    <row r="160" spans="10:12" ht="15">
      <c r="J160" s="23"/>
      <c r="K160" s="23"/>
      <c r="L160" s="23"/>
    </row>
    <row r="161" spans="10:12" ht="15">
      <c r="J161" s="23"/>
      <c r="K161" s="23"/>
      <c r="L161" s="23"/>
    </row>
    <row r="162" spans="10:12" ht="15">
      <c r="J162" s="23"/>
      <c r="K162" s="23"/>
      <c r="L162" s="23"/>
    </row>
    <row r="163" spans="10:12" ht="15">
      <c r="J163" s="23"/>
      <c r="K163" s="23"/>
      <c r="L163" s="23"/>
    </row>
    <row r="164" spans="10:12" ht="15">
      <c r="J164" s="23"/>
      <c r="K164" s="23"/>
      <c r="L164" s="23"/>
    </row>
    <row r="165" spans="10:12" ht="15">
      <c r="J165" s="23"/>
      <c r="K165" s="23"/>
      <c r="L165" s="23"/>
    </row>
  </sheetData>
  <sheetProtection/>
  <mergeCells count="2">
    <mergeCell ref="A2:E2"/>
    <mergeCell ref="A3:E3"/>
  </mergeCells>
  <printOptions/>
  <pageMargins left="0.25" right="0.14" top="0.66" bottom="0.56" header="0.28" footer="0.17"/>
  <pageSetup fitToHeight="2" fitToWidth="1" horizontalDpi="300" verticalDpi="300" orientation="portrait" paperSize="9" scale="58" r:id="rId1"/>
  <headerFooter alignWithMargins="0">
    <oddHeader>&amp;R31.sz. melléklet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28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1" sqref="A31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6" width="14.140625" style="0" customWidth="1"/>
    <col min="10" max="10" width="11.421875" style="0" customWidth="1"/>
  </cols>
  <sheetData>
    <row r="1" spans="1:10" ht="30.75" customHeight="1">
      <c r="A1" s="330" t="s">
        <v>766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ht="23.25" customHeight="1">
      <c r="A2" s="336" t="s">
        <v>235</v>
      </c>
      <c r="B2" s="334"/>
      <c r="C2" s="334"/>
      <c r="D2" s="334"/>
      <c r="E2" s="334"/>
      <c r="F2" s="334"/>
      <c r="G2" s="334"/>
      <c r="H2" s="334"/>
      <c r="I2" s="334"/>
      <c r="J2" s="334"/>
    </row>
    <row r="4" ht="15">
      <c r="A4" s="4" t="s">
        <v>706</v>
      </c>
    </row>
    <row r="5" spans="1:7" ht="48.75">
      <c r="A5" s="89" t="s">
        <v>260</v>
      </c>
      <c r="B5" s="90" t="s">
        <v>261</v>
      </c>
      <c r="C5" s="90" t="s">
        <v>262</v>
      </c>
      <c r="D5" s="90" t="s">
        <v>263</v>
      </c>
      <c r="E5" s="90" t="s">
        <v>269</v>
      </c>
      <c r="F5" s="90" t="s">
        <v>270</v>
      </c>
      <c r="G5" s="90" t="s">
        <v>271</v>
      </c>
    </row>
    <row r="6" spans="1:7" ht="15.75">
      <c r="A6" s="91"/>
      <c r="B6" s="91"/>
      <c r="C6" s="92"/>
      <c r="D6" s="92"/>
      <c r="E6" s="92"/>
      <c r="F6" s="92"/>
      <c r="G6" s="92"/>
    </row>
    <row r="7" spans="1:7" ht="15.75">
      <c r="A7" s="91"/>
      <c r="B7" s="91"/>
      <c r="C7" s="92"/>
      <c r="D7" s="92"/>
      <c r="E7" s="92"/>
      <c r="F7" s="92"/>
      <c r="G7" s="92"/>
    </row>
    <row r="8" spans="1:7" ht="15.75">
      <c r="A8" s="91"/>
      <c r="B8" s="91"/>
      <c r="C8" s="92"/>
      <c r="D8" s="92"/>
      <c r="E8" s="92"/>
      <c r="F8" s="92"/>
      <c r="G8" s="92"/>
    </row>
    <row r="9" spans="1:7" ht="15.75">
      <c r="A9" s="91"/>
      <c r="B9" s="91"/>
      <c r="C9" s="92"/>
      <c r="D9" s="92"/>
      <c r="E9" s="92"/>
      <c r="F9" s="92"/>
      <c r="G9" s="92"/>
    </row>
    <row r="10" spans="1:7" ht="15">
      <c r="A10" s="93" t="s">
        <v>265</v>
      </c>
      <c r="B10" s="93"/>
      <c r="C10" s="94"/>
      <c r="D10" s="94"/>
      <c r="E10" s="94"/>
      <c r="F10" s="94"/>
      <c r="G10" s="94"/>
    </row>
    <row r="11" spans="1:7" ht="15.75">
      <c r="A11" s="91"/>
      <c r="B11" s="91"/>
      <c r="C11" s="92"/>
      <c r="D11" s="92"/>
      <c r="E11" s="92"/>
      <c r="F11" s="92"/>
      <c r="G11" s="92"/>
    </row>
    <row r="12" spans="1:7" ht="15.75">
      <c r="A12" s="91"/>
      <c r="B12" s="91"/>
      <c r="C12" s="92"/>
      <c r="D12" s="92"/>
      <c r="E12" s="92"/>
      <c r="F12" s="92"/>
      <c r="G12" s="92"/>
    </row>
    <row r="13" spans="1:7" ht="15.75">
      <c r="A13" s="91"/>
      <c r="B13" s="91"/>
      <c r="C13" s="92"/>
      <c r="D13" s="92"/>
      <c r="E13" s="92"/>
      <c r="F13" s="92"/>
      <c r="G13" s="92"/>
    </row>
    <row r="14" spans="1:7" ht="15.75">
      <c r="A14" s="91"/>
      <c r="B14" s="91"/>
      <c r="C14" s="92"/>
      <c r="D14" s="92"/>
      <c r="E14" s="92"/>
      <c r="F14" s="92"/>
      <c r="G14" s="92"/>
    </row>
    <row r="15" spans="1:7" ht="15">
      <c r="A15" s="93" t="s">
        <v>266</v>
      </c>
      <c r="B15" s="93"/>
      <c r="C15" s="94"/>
      <c r="D15" s="94"/>
      <c r="E15" s="94"/>
      <c r="F15" s="94"/>
      <c r="G15" s="94"/>
    </row>
    <row r="16" spans="1:7" ht="15.75">
      <c r="A16" s="91"/>
      <c r="B16" s="91"/>
      <c r="C16" s="92"/>
      <c r="D16" s="92"/>
      <c r="E16" s="92"/>
      <c r="F16" s="92"/>
      <c r="G16" s="92"/>
    </row>
    <row r="17" spans="1:7" ht="15.75">
      <c r="A17" s="93" t="s">
        <v>1054</v>
      </c>
      <c r="B17" s="91"/>
      <c r="C17" s="92"/>
      <c r="D17" s="92"/>
      <c r="E17" s="92"/>
      <c r="F17" s="92"/>
      <c r="G17" s="92"/>
    </row>
    <row r="18" spans="1:7" ht="15.75">
      <c r="A18" s="91" t="s">
        <v>1055</v>
      </c>
      <c r="B18" s="91">
        <v>2011</v>
      </c>
      <c r="C18" s="92">
        <v>0</v>
      </c>
      <c r="D18" s="92"/>
      <c r="E18" s="92"/>
      <c r="F18" s="92"/>
      <c r="G18" s="92"/>
    </row>
    <row r="19" spans="1:7" ht="15.75">
      <c r="A19" s="91" t="s">
        <v>1056</v>
      </c>
      <c r="B19" s="91">
        <v>2011</v>
      </c>
      <c r="C19" s="92">
        <v>0</v>
      </c>
      <c r="D19" s="92"/>
      <c r="E19" s="92"/>
      <c r="F19" s="92"/>
      <c r="G19" s="92"/>
    </row>
    <row r="20" spans="1:7" ht="15">
      <c r="A20" s="93" t="s">
        <v>267</v>
      </c>
      <c r="B20" s="93"/>
      <c r="C20" s="94"/>
      <c r="D20" s="94"/>
      <c r="E20" s="94"/>
      <c r="F20" s="94"/>
      <c r="G20" s="94"/>
    </row>
    <row r="21" spans="1:7" ht="15.75">
      <c r="A21" s="91" t="s">
        <v>1053</v>
      </c>
      <c r="B21" s="91">
        <v>2013</v>
      </c>
      <c r="C21" s="92"/>
      <c r="D21" s="92"/>
      <c r="E21" s="92"/>
      <c r="F21" s="92"/>
      <c r="G21" s="92"/>
    </row>
    <row r="22" spans="1:7" ht="15.75">
      <c r="A22" s="91"/>
      <c r="B22" s="91">
        <v>2014</v>
      </c>
      <c r="C22" s="92">
        <v>67304</v>
      </c>
      <c r="D22" s="92">
        <v>159546</v>
      </c>
      <c r="E22" s="92"/>
      <c r="F22" s="92"/>
      <c r="G22" s="92"/>
    </row>
    <row r="23" spans="1:7" ht="15.75">
      <c r="A23" s="91" t="s">
        <v>619</v>
      </c>
      <c r="B23" s="91">
        <v>2013</v>
      </c>
      <c r="C23" s="92"/>
      <c r="D23" s="92"/>
      <c r="E23" s="92"/>
      <c r="F23" s="92"/>
      <c r="G23" s="92"/>
    </row>
    <row r="24" spans="1:7" ht="15.75">
      <c r="A24" s="91"/>
      <c r="B24" s="91">
        <v>2014</v>
      </c>
      <c r="C24" s="92">
        <v>14269</v>
      </c>
      <c r="D24" s="92">
        <v>101090</v>
      </c>
      <c r="E24" s="92"/>
      <c r="F24" s="92"/>
      <c r="G24" s="92"/>
    </row>
    <row r="25" spans="1:7" ht="15">
      <c r="A25" s="93" t="s">
        <v>268</v>
      </c>
      <c r="B25" s="93"/>
      <c r="C25" s="94">
        <f>SUM(C18:C24)</f>
        <v>81573</v>
      </c>
      <c r="D25" s="94">
        <f>SUM(D18:D24)</f>
        <v>260636</v>
      </c>
      <c r="E25" s="94"/>
      <c r="F25" s="94"/>
      <c r="G25" s="94"/>
    </row>
    <row r="26" spans="1:7" ht="15">
      <c r="A26" s="93"/>
      <c r="B26" s="93"/>
      <c r="C26" s="94"/>
      <c r="D26" s="94"/>
      <c r="E26" s="94"/>
      <c r="F26" s="94"/>
      <c r="G26" s="94"/>
    </row>
    <row r="27" spans="1:7" ht="15">
      <c r="A27" s="93"/>
      <c r="B27" s="93"/>
      <c r="C27" s="94"/>
      <c r="D27" s="94"/>
      <c r="E27" s="94"/>
      <c r="F27" s="94"/>
      <c r="G27" s="94"/>
    </row>
    <row r="28" spans="1:7" ht="15">
      <c r="A28" s="93"/>
      <c r="B28" s="93"/>
      <c r="C28" s="94"/>
      <c r="D28" s="94"/>
      <c r="E28" s="94"/>
      <c r="F28" s="94"/>
      <c r="G28" s="94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1"/>
  <headerFooter>
    <oddHeader>&amp;R32.sz.melléklet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3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01.28125" style="0" customWidth="1"/>
    <col min="3" max="3" width="16.57421875" style="103" customWidth="1"/>
  </cols>
  <sheetData>
    <row r="1" spans="1:3" ht="27" customHeight="1">
      <c r="A1" s="330" t="s">
        <v>766</v>
      </c>
      <c r="B1" s="338"/>
      <c r="C1" s="338"/>
    </row>
    <row r="2" spans="1:3" ht="22.5" customHeight="1">
      <c r="A2" s="336" t="s">
        <v>236</v>
      </c>
      <c r="B2" s="334"/>
      <c r="C2" s="334"/>
    </row>
    <row r="3" ht="18">
      <c r="A3" s="78"/>
    </row>
    <row r="4" ht="15">
      <c r="A4" s="4" t="s">
        <v>706</v>
      </c>
    </row>
    <row r="5" spans="1:3" ht="31.5" customHeight="1">
      <c r="A5" s="79" t="s">
        <v>309</v>
      </c>
      <c r="B5" s="80" t="s">
        <v>310</v>
      </c>
      <c r="C5" s="137" t="s">
        <v>230</v>
      </c>
    </row>
    <row r="6" spans="1:3" ht="15" customHeight="1">
      <c r="A6" s="81"/>
      <c r="B6" s="42"/>
      <c r="C6" s="106"/>
    </row>
    <row r="7" spans="1:3" ht="15" customHeight="1">
      <c r="A7" s="81"/>
      <c r="B7" s="42"/>
      <c r="C7" s="106"/>
    </row>
    <row r="8" spans="1:3" ht="15" customHeight="1">
      <c r="A8" s="81"/>
      <c r="B8" s="42"/>
      <c r="C8" s="106"/>
    </row>
    <row r="9" spans="1:3" ht="15" customHeight="1">
      <c r="A9" s="42"/>
      <c r="B9" s="42"/>
      <c r="C9" s="106"/>
    </row>
    <row r="10" spans="1:3" ht="34.5" customHeight="1">
      <c r="A10" s="82" t="s">
        <v>223</v>
      </c>
      <c r="B10" s="50" t="s">
        <v>540</v>
      </c>
      <c r="C10" s="106">
        <f>C11+C12</f>
        <v>372</v>
      </c>
    </row>
    <row r="11" spans="1:3" ht="15" customHeight="1">
      <c r="A11" s="212" t="s">
        <v>620</v>
      </c>
      <c r="B11" s="42" t="s">
        <v>540</v>
      </c>
      <c r="C11" s="106">
        <v>312</v>
      </c>
    </row>
    <row r="12" spans="1:3" ht="15" customHeight="1">
      <c r="A12" s="212" t="s">
        <v>621</v>
      </c>
      <c r="B12" s="42" t="s">
        <v>540</v>
      </c>
      <c r="C12" s="106">
        <v>60</v>
      </c>
    </row>
    <row r="13" spans="1:3" ht="15" customHeight="1">
      <c r="A13" s="83"/>
      <c r="B13" s="42"/>
      <c r="C13" s="106"/>
    </row>
    <row r="14" spans="1:3" ht="15" customHeight="1">
      <c r="A14" s="83"/>
      <c r="B14" s="42"/>
      <c r="C14" s="106"/>
    </row>
    <row r="15" spans="1:3" ht="15" customHeight="1">
      <c r="A15" s="82" t="s">
        <v>224</v>
      </c>
      <c r="B15" s="39" t="s">
        <v>568</v>
      </c>
      <c r="C15" s="106"/>
    </row>
    <row r="16" spans="1:3" ht="15" customHeight="1">
      <c r="A16" s="73" t="s">
        <v>93</v>
      </c>
      <c r="B16" s="73" t="s">
        <v>521</v>
      </c>
      <c r="C16" s="106">
        <v>2450</v>
      </c>
    </row>
    <row r="17" spans="1:3" ht="15" customHeight="1">
      <c r="A17" s="73" t="s">
        <v>94</v>
      </c>
      <c r="B17" s="73" t="s">
        <v>521</v>
      </c>
      <c r="C17" s="106"/>
    </row>
    <row r="18" spans="1:3" ht="15" customHeight="1">
      <c r="A18" s="73" t="s">
        <v>95</v>
      </c>
      <c r="B18" s="73" t="s">
        <v>521</v>
      </c>
      <c r="C18" s="106">
        <v>10</v>
      </c>
    </row>
    <row r="19" spans="1:3" ht="15" customHeight="1">
      <c r="A19" s="73" t="s">
        <v>96</v>
      </c>
      <c r="B19" s="73" t="s">
        <v>521</v>
      </c>
      <c r="C19" s="106"/>
    </row>
    <row r="20" spans="1:3" ht="15" customHeight="1">
      <c r="A20" s="73" t="s">
        <v>47</v>
      </c>
      <c r="B20" s="84" t="s">
        <v>528</v>
      </c>
      <c r="C20" s="106"/>
    </row>
    <row r="21" spans="1:3" ht="15" customHeight="1">
      <c r="A21" s="73" t="s">
        <v>45</v>
      </c>
      <c r="B21" s="84" t="s">
        <v>522</v>
      </c>
      <c r="C21" s="106"/>
    </row>
    <row r="22" spans="1:3" ht="15" customHeight="1">
      <c r="A22" s="83"/>
      <c r="B22" s="42"/>
      <c r="C22" s="106"/>
    </row>
    <row r="23" spans="1:3" ht="15" customHeight="1">
      <c r="A23" s="82" t="s">
        <v>225</v>
      </c>
      <c r="B23" s="43" t="s">
        <v>228</v>
      </c>
      <c r="C23" s="106">
        <f>C16+C18</f>
        <v>2460</v>
      </c>
    </row>
    <row r="24" spans="1:3" ht="15" customHeight="1">
      <c r="A24" s="82"/>
      <c r="B24" s="42" t="s">
        <v>540</v>
      </c>
      <c r="C24" s="106"/>
    </row>
    <row r="25" spans="1:3" ht="15" customHeight="1">
      <c r="A25" s="82"/>
      <c r="B25" s="42" t="s">
        <v>560</v>
      </c>
      <c r="C25" s="106"/>
    </row>
    <row r="26" spans="1:3" ht="15" customHeight="1">
      <c r="A26" s="83"/>
      <c r="B26" s="42"/>
      <c r="C26" s="106"/>
    </row>
    <row r="27" spans="1:3" ht="15" customHeight="1">
      <c r="A27" s="83"/>
      <c r="B27" s="42"/>
      <c r="C27" s="106"/>
    </row>
    <row r="28" spans="1:3" ht="15" customHeight="1">
      <c r="A28" s="82" t="s">
        <v>226</v>
      </c>
      <c r="B28" s="43" t="s">
        <v>229</v>
      </c>
      <c r="C28" s="106"/>
    </row>
    <row r="29" spans="1:3" ht="15" customHeight="1">
      <c r="A29" s="82"/>
      <c r="B29" s="42"/>
      <c r="C29" s="106"/>
    </row>
    <row r="30" spans="1:3" ht="15" customHeight="1">
      <c r="A30" s="82"/>
      <c r="B30" s="42"/>
      <c r="C30" s="106"/>
    </row>
    <row r="31" spans="1:3" ht="15" customHeight="1">
      <c r="A31" s="83"/>
      <c r="B31" s="42"/>
      <c r="C31" s="106"/>
    </row>
    <row r="32" spans="1:3" ht="15" customHeight="1">
      <c r="A32" s="83"/>
      <c r="B32" s="42"/>
      <c r="C32" s="106"/>
    </row>
    <row r="33" spans="1:3" ht="15" customHeight="1">
      <c r="A33" s="82" t="s">
        <v>227</v>
      </c>
      <c r="B33" s="43"/>
      <c r="C33" s="106"/>
    </row>
    <row r="34" spans="2:3" ht="15" customHeight="1">
      <c r="B34" s="213" t="s">
        <v>622</v>
      </c>
      <c r="C34" s="214">
        <f>C23+C10</f>
        <v>2832</v>
      </c>
    </row>
    <row r="35" ht="15" customHeight="1"/>
    <row r="36" ht="15" customHeight="1"/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8" r:id="rId1"/>
  <headerFooter>
    <oddHeader>&amp;R33.sz. melléklet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63"/>
  <sheetViews>
    <sheetView zoomScalePageLayoutView="0" workbookViewId="0" topLeftCell="A1">
      <selection activeCell="C55" sqref="C55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10" ht="30" customHeight="1">
      <c r="A1" s="330" t="s">
        <v>767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9" ht="43.5" customHeight="1">
      <c r="A2" s="336" t="s">
        <v>222</v>
      </c>
      <c r="B2" s="336"/>
      <c r="C2" s="336"/>
      <c r="D2" s="336"/>
      <c r="E2" s="336"/>
      <c r="F2" s="336"/>
      <c r="G2" s="336"/>
      <c r="H2" s="336"/>
      <c r="I2" s="336"/>
    </row>
    <row r="4" ht="26.25">
      <c r="A4" s="75" t="s">
        <v>284</v>
      </c>
    </row>
    <row r="5" ht="26.25">
      <c r="A5" s="76" t="s">
        <v>219</v>
      </c>
    </row>
    <row r="6" ht="15">
      <c r="A6" s="76" t="s">
        <v>220</v>
      </c>
    </row>
    <row r="7" ht="15">
      <c r="A7" s="77" t="s">
        <v>221</v>
      </c>
    </row>
    <row r="9" ht="15.75">
      <c r="A9" s="97" t="s">
        <v>275</v>
      </c>
    </row>
    <row r="10" ht="15.75">
      <c r="A10" s="97" t="s">
        <v>276</v>
      </c>
    </row>
    <row r="11" ht="15.75">
      <c r="A11" s="98" t="s">
        <v>277</v>
      </c>
    </row>
    <row r="12" ht="15.75">
      <c r="A12" s="98" t="s">
        <v>278</v>
      </c>
    </row>
    <row r="13" ht="15.75">
      <c r="A13" s="98" t="s">
        <v>279</v>
      </c>
    </row>
    <row r="14" ht="15.75">
      <c r="A14" s="98" t="s">
        <v>280</v>
      </c>
    </row>
    <row r="15" ht="15.75">
      <c r="A15" s="98" t="s">
        <v>281</v>
      </c>
    </row>
    <row r="16" ht="15.75">
      <c r="A16" s="98" t="s">
        <v>282</v>
      </c>
    </row>
    <row r="17" ht="15.75">
      <c r="A17" s="98"/>
    </row>
    <row r="18" ht="15">
      <c r="A18" s="4" t="s">
        <v>209</v>
      </c>
    </row>
    <row r="19" spans="1:10" ht="78.75" customHeight="1">
      <c r="A19" s="2" t="s">
        <v>309</v>
      </c>
      <c r="B19" s="3" t="s">
        <v>310</v>
      </c>
      <c r="C19" s="60" t="s">
        <v>285</v>
      </c>
      <c r="D19" s="60" t="s">
        <v>286</v>
      </c>
      <c r="E19" s="60" t="s">
        <v>287</v>
      </c>
      <c r="F19" s="60" t="s">
        <v>288</v>
      </c>
      <c r="G19" s="60" t="s">
        <v>204</v>
      </c>
      <c r="H19" s="60" t="s">
        <v>205</v>
      </c>
      <c r="I19" s="60" t="s">
        <v>206</v>
      </c>
      <c r="J19" s="60" t="s">
        <v>289</v>
      </c>
    </row>
    <row r="20" spans="1:10" ht="15">
      <c r="A20" s="20" t="s">
        <v>63</v>
      </c>
      <c r="B20" s="5" t="s">
        <v>579</v>
      </c>
      <c r="C20" s="42"/>
      <c r="D20" s="42"/>
      <c r="E20" s="64"/>
      <c r="F20" s="64"/>
      <c r="G20" s="42"/>
      <c r="H20" s="42"/>
      <c r="I20" s="42"/>
      <c r="J20" s="27"/>
    </row>
    <row r="21" spans="1:10" ht="15">
      <c r="A21" s="53" t="s">
        <v>448</v>
      </c>
      <c r="B21" s="53" t="s">
        <v>579</v>
      </c>
      <c r="C21" s="42"/>
      <c r="D21" s="42"/>
      <c r="E21" s="42"/>
      <c r="F21" s="42"/>
      <c r="G21" s="42"/>
      <c r="H21" s="42"/>
      <c r="I21" s="42"/>
      <c r="J21" s="27"/>
    </row>
    <row r="22" spans="1:10" ht="15">
      <c r="A22" s="12" t="s">
        <v>580</v>
      </c>
      <c r="B22" s="5" t="s">
        <v>581</v>
      </c>
      <c r="C22" s="42"/>
      <c r="D22" s="42"/>
      <c r="E22" s="42"/>
      <c r="F22" s="42"/>
      <c r="G22" s="42"/>
      <c r="H22" s="42"/>
      <c r="I22" s="42"/>
      <c r="J22" s="27"/>
    </row>
    <row r="23" spans="1:10" ht="15">
      <c r="A23" s="20" t="s">
        <v>112</v>
      </c>
      <c r="B23" s="5" t="s">
        <v>582</v>
      </c>
      <c r="C23" s="42"/>
      <c r="D23" s="42"/>
      <c r="E23" s="42"/>
      <c r="F23" s="42"/>
      <c r="G23" s="42"/>
      <c r="H23" s="42"/>
      <c r="I23" s="42"/>
      <c r="J23" s="27"/>
    </row>
    <row r="24" spans="1:10" ht="15">
      <c r="A24" s="53" t="s">
        <v>448</v>
      </c>
      <c r="B24" s="53" t="s">
        <v>582</v>
      </c>
      <c r="C24" s="42"/>
      <c r="D24" s="42"/>
      <c r="E24" s="42"/>
      <c r="F24" s="42"/>
      <c r="G24" s="42"/>
      <c r="H24" s="42"/>
      <c r="I24" s="42"/>
      <c r="J24" s="27"/>
    </row>
    <row r="25" spans="1:10" ht="15">
      <c r="A25" s="11" t="s">
        <v>83</v>
      </c>
      <c r="B25" s="7" t="s">
        <v>583</v>
      </c>
      <c r="C25" s="42"/>
      <c r="D25" s="42"/>
      <c r="E25" s="42"/>
      <c r="F25" s="42"/>
      <c r="G25" s="42"/>
      <c r="H25" s="42"/>
      <c r="I25" s="42"/>
      <c r="J25" s="27"/>
    </row>
    <row r="26" spans="1:10" ht="15">
      <c r="A26" s="12" t="s">
        <v>113</v>
      </c>
      <c r="B26" s="5" t="s">
        <v>584</v>
      </c>
      <c r="C26" s="42"/>
      <c r="D26" s="42"/>
      <c r="E26" s="42"/>
      <c r="F26" s="42"/>
      <c r="G26" s="42"/>
      <c r="H26" s="42"/>
      <c r="I26" s="42"/>
      <c r="J26" s="27"/>
    </row>
    <row r="27" spans="1:10" ht="15">
      <c r="A27" s="53" t="s">
        <v>454</v>
      </c>
      <c r="B27" s="53" t="s">
        <v>584</v>
      </c>
      <c r="C27" s="42"/>
      <c r="D27" s="42"/>
      <c r="E27" s="42"/>
      <c r="F27" s="42"/>
      <c r="G27" s="42"/>
      <c r="H27" s="42"/>
      <c r="I27" s="42"/>
      <c r="J27" s="27"/>
    </row>
    <row r="28" spans="1:10" ht="15">
      <c r="A28" s="20" t="s">
        <v>585</v>
      </c>
      <c r="B28" s="5" t="s">
        <v>586</v>
      </c>
      <c r="C28" s="42"/>
      <c r="D28" s="42"/>
      <c r="E28" s="42"/>
      <c r="F28" s="42"/>
      <c r="G28" s="42"/>
      <c r="H28" s="42"/>
      <c r="I28" s="42"/>
      <c r="J28" s="27"/>
    </row>
    <row r="29" spans="1:10" ht="15">
      <c r="A29" s="13" t="s">
        <v>114</v>
      </c>
      <c r="B29" s="5" t="s">
        <v>587</v>
      </c>
      <c r="C29" s="27"/>
      <c r="D29" s="27"/>
      <c r="E29" s="27"/>
      <c r="F29" s="27"/>
      <c r="G29" s="27"/>
      <c r="H29" s="27"/>
      <c r="I29" s="27"/>
      <c r="J29" s="27"/>
    </row>
    <row r="30" spans="1:10" ht="15">
      <c r="A30" s="53" t="s">
        <v>455</v>
      </c>
      <c r="B30" s="53" t="s">
        <v>587</v>
      </c>
      <c r="C30" s="27"/>
      <c r="D30" s="27"/>
      <c r="E30" s="27"/>
      <c r="F30" s="27"/>
      <c r="G30" s="27"/>
      <c r="H30" s="27"/>
      <c r="I30" s="27"/>
      <c r="J30" s="27"/>
    </row>
    <row r="31" spans="1:10" ht="15">
      <c r="A31" s="20" t="s">
        <v>588</v>
      </c>
      <c r="B31" s="5" t="s">
        <v>589</v>
      </c>
      <c r="C31" s="27"/>
      <c r="D31" s="27"/>
      <c r="E31" s="27"/>
      <c r="F31" s="27"/>
      <c r="G31" s="27"/>
      <c r="H31" s="27"/>
      <c r="I31" s="27"/>
      <c r="J31" s="27"/>
    </row>
    <row r="32" spans="1:10" ht="15">
      <c r="A32" s="21" t="s">
        <v>84</v>
      </c>
      <c r="B32" s="7" t="s">
        <v>590</v>
      </c>
      <c r="C32" s="27"/>
      <c r="D32" s="27"/>
      <c r="E32" s="27"/>
      <c r="F32" s="27"/>
      <c r="G32" s="27"/>
      <c r="H32" s="27"/>
      <c r="I32" s="27"/>
      <c r="J32" s="27"/>
    </row>
    <row r="33" spans="1:10" ht="15">
      <c r="A33" s="12" t="s">
        <v>604</v>
      </c>
      <c r="B33" s="5" t="s">
        <v>605</v>
      </c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3" t="s">
        <v>606</v>
      </c>
      <c r="B34" s="5" t="s">
        <v>607</v>
      </c>
      <c r="C34" s="27"/>
      <c r="D34" s="27"/>
      <c r="E34" s="27"/>
      <c r="F34" s="27"/>
      <c r="G34" s="27"/>
      <c r="H34" s="27"/>
      <c r="I34" s="27"/>
      <c r="J34" s="27"/>
    </row>
    <row r="35" spans="1:10" ht="15">
      <c r="A35" s="20" t="s">
        <v>608</v>
      </c>
      <c r="B35" s="5" t="s">
        <v>609</v>
      </c>
      <c r="C35" s="27"/>
      <c r="D35" s="27"/>
      <c r="E35" s="27"/>
      <c r="F35" s="27"/>
      <c r="G35" s="27"/>
      <c r="H35" s="27"/>
      <c r="I35" s="27"/>
      <c r="J35" s="27"/>
    </row>
    <row r="36" spans="1:10" ht="15">
      <c r="A36" s="20" t="s">
        <v>68</v>
      </c>
      <c r="B36" s="5" t="s">
        <v>610</v>
      </c>
      <c r="C36" s="27"/>
      <c r="D36" s="27"/>
      <c r="E36" s="27"/>
      <c r="F36" s="27"/>
      <c r="G36" s="27"/>
      <c r="H36" s="27"/>
      <c r="I36" s="27"/>
      <c r="J36" s="27"/>
    </row>
    <row r="37" spans="1:10" ht="15">
      <c r="A37" s="53" t="s">
        <v>480</v>
      </c>
      <c r="B37" s="53" t="s">
        <v>610</v>
      </c>
      <c r="C37" s="27"/>
      <c r="D37" s="27"/>
      <c r="E37" s="27"/>
      <c r="F37" s="27"/>
      <c r="G37" s="27"/>
      <c r="H37" s="27"/>
      <c r="I37" s="27"/>
      <c r="J37" s="27"/>
    </row>
    <row r="38" spans="1:10" ht="15">
      <c r="A38" s="53" t="s">
        <v>481</v>
      </c>
      <c r="B38" s="53" t="s">
        <v>610</v>
      </c>
      <c r="C38" s="27"/>
      <c r="D38" s="27"/>
      <c r="E38" s="27"/>
      <c r="F38" s="27"/>
      <c r="G38" s="27"/>
      <c r="H38" s="27"/>
      <c r="I38" s="27"/>
      <c r="J38" s="27"/>
    </row>
    <row r="39" spans="1:10" ht="15">
      <c r="A39" s="54" t="s">
        <v>482</v>
      </c>
      <c r="B39" s="54" t="s">
        <v>610</v>
      </c>
      <c r="C39" s="27"/>
      <c r="D39" s="27"/>
      <c r="E39" s="27"/>
      <c r="F39" s="27"/>
      <c r="G39" s="27"/>
      <c r="H39" s="27"/>
      <c r="I39" s="27"/>
      <c r="J39" s="27"/>
    </row>
    <row r="40" spans="1:10" ht="15">
      <c r="A40" s="55" t="s">
        <v>87</v>
      </c>
      <c r="B40" s="39" t="s">
        <v>611</v>
      </c>
      <c r="C40" s="27"/>
      <c r="D40" s="27"/>
      <c r="E40" s="27"/>
      <c r="F40" s="27"/>
      <c r="G40" s="27"/>
      <c r="H40" s="27"/>
      <c r="I40" s="27"/>
      <c r="J40" s="27"/>
    </row>
    <row r="41" spans="1:10" ht="15">
      <c r="A41" s="99"/>
      <c r="B41" s="100"/>
      <c r="C41" s="23"/>
      <c r="D41" s="23"/>
      <c r="E41" s="23"/>
      <c r="F41" s="23"/>
      <c r="G41" s="23"/>
      <c r="H41" s="23"/>
      <c r="I41" s="23"/>
      <c r="J41" s="23"/>
    </row>
    <row r="42" spans="1:10" ht="15">
      <c r="A42" s="171" t="s">
        <v>1057</v>
      </c>
      <c r="B42" s="100"/>
      <c r="C42" s="23"/>
      <c r="D42" s="23"/>
      <c r="E42" s="23"/>
      <c r="F42" s="23"/>
      <c r="G42" s="23"/>
      <c r="H42" s="23"/>
      <c r="I42" s="23"/>
      <c r="J42" s="23"/>
    </row>
    <row r="43" spans="1:2" ht="15">
      <c r="A43" s="99"/>
      <c r="B43" s="100"/>
    </row>
    <row r="44" spans="1:8" ht="45">
      <c r="A44" s="2" t="s">
        <v>309</v>
      </c>
      <c r="B44" s="3" t="s">
        <v>310</v>
      </c>
      <c r="C44" s="60" t="s">
        <v>574</v>
      </c>
      <c r="D44" s="60" t="s">
        <v>575</v>
      </c>
      <c r="E44" s="60" t="s">
        <v>576</v>
      </c>
      <c r="F44" s="60" t="s">
        <v>206</v>
      </c>
      <c r="G44" s="60" t="s">
        <v>289</v>
      </c>
      <c r="H44" s="60" t="s">
        <v>703</v>
      </c>
    </row>
    <row r="45" spans="1:8" ht="15">
      <c r="A45" s="102" t="s">
        <v>283</v>
      </c>
      <c r="B45" s="39"/>
      <c r="C45" s="107"/>
      <c r="D45" s="107"/>
      <c r="E45" s="107"/>
      <c r="F45" s="27"/>
      <c r="G45" s="27"/>
      <c r="H45" s="27"/>
    </row>
    <row r="46" spans="1:8" ht="30">
      <c r="A46" s="101" t="s">
        <v>277</v>
      </c>
      <c r="B46" s="39" t="s">
        <v>1050</v>
      </c>
      <c r="C46" s="107">
        <v>148675</v>
      </c>
      <c r="D46" s="107">
        <v>147582</v>
      </c>
      <c r="E46" s="107">
        <v>138626</v>
      </c>
      <c r="F46" s="164">
        <f>C46*1.01</f>
        <v>150161.75</v>
      </c>
      <c r="G46" s="164">
        <f>F46*1.01</f>
        <v>151663.3675</v>
      </c>
      <c r="H46" s="164">
        <f>G46*1.01</f>
        <v>153180.00117499998</v>
      </c>
    </row>
    <row r="47" spans="1:8" ht="31.5">
      <c r="A47" s="101" t="s">
        <v>278</v>
      </c>
      <c r="B47" s="39"/>
      <c r="C47" s="107"/>
      <c r="D47" s="107"/>
      <c r="E47" s="107"/>
      <c r="F47" s="27"/>
      <c r="G47" s="27"/>
      <c r="H47" s="27"/>
    </row>
    <row r="48" spans="1:8" ht="15.75">
      <c r="A48" s="101" t="s">
        <v>279</v>
      </c>
      <c r="B48" s="39" t="s">
        <v>542</v>
      </c>
      <c r="C48" s="107"/>
      <c r="D48" s="107"/>
      <c r="E48" s="107"/>
      <c r="F48" s="164"/>
      <c r="G48" s="164"/>
      <c r="H48" s="164"/>
    </row>
    <row r="49" spans="1:8" ht="31.5">
      <c r="A49" s="101" t="s">
        <v>280</v>
      </c>
      <c r="B49" s="39"/>
      <c r="C49" s="107"/>
      <c r="D49" s="107"/>
      <c r="E49" s="107"/>
      <c r="F49" s="27"/>
      <c r="G49" s="27"/>
      <c r="H49" s="27"/>
    </row>
    <row r="50" spans="1:8" ht="15.75">
      <c r="A50" s="101" t="s">
        <v>281</v>
      </c>
      <c r="B50" s="39" t="s">
        <v>536</v>
      </c>
      <c r="C50" s="107">
        <v>7085</v>
      </c>
      <c r="D50" s="107">
        <v>10178</v>
      </c>
      <c r="E50" s="107">
        <v>6166</v>
      </c>
      <c r="F50" s="164">
        <f>C50*1.01</f>
        <v>7155.85</v>
      </c>
      <c r="G50" s="164">
        <f>F50*1.01</f>
        <v>7227.4085000000005</v>
      </c>
      <c r="H50" s="164">
        <f>G50*1.01</f>
        <v>7299.6825850000005</v>
      </c>
    </row>
    <row r="51" spans="1:8" ht="15.75">
      <c r="A51" s="101" t="s">
        <v>282</v>
      </c>
      <c r="B51" s="39"/>
      <c r="C51" s="107"/>
      <c r="D51" s="107"/>
      <c r="E51" s="107"/>
      <c r="F51" s="27"/>
      <c r="G51" s="27"/>
      <c r="H51" s="27"/>
    </row>
    <row r="52" spans="1:8" ht="15">
      <c r="A52" s="55" t="s">
        <v>241</v>
      </c>
      <c r="B52" s="39"/>
      <c r="C52" s="118">
        <f aca="true" t="shared" si="0" ref="C52:H52">SUM(C45:C51)</f>
        <v>155760</v>
      </c>
      <c r="D52" s="118">
        <f t="shared" si="0"/>
        <v>157760</v>
      </c>
      <c r="E52" s="118">
        <f t="shared" si="0"/>
        <v>144792</v>
      </c>
      <c r="F52" s="118">
        <f t="shared" si="0"/>
        <v>157317.6</v>
      </c>
      <c r="G52" s="118">
        <f t="shared" si="0"/>
        <v>158890.77599999998</v>
      </c>
      <c r="H52" s="118">
        <f t="shared" si="0"/>
        <v>160479.68375999999</v>
      </c>
    </row>
    <row r="55" spans="1:5" ht="15">
      <c r="A55" s="249"/>
      <c r="B55" s="250"/>
      <c r="C55" s="251"/>
      <c r="D55" s="252"/>
      <c r="E55" s="252"/>
    </row>
    <row r="56" spans="1:5" ht="15">
      <c r="A56" s="253"/>
      <c r="B56" s="100"/>
      <c r="C56" s="116"/>
      <c r="D56" s="116"/>
      <c r="E56" s="116"/>
    </row>
    <row r="57" spans="1:5" ht="15.75">
      <c r="A57" s="254"/>
      <c r="B57" s="100"/>
      <c r="C57" s="116"/>
      <c r="D57" s="116"/>
      <c r="E57" s="116"/>
    </row>
    <row r="58" spans="1:5" ht="15.75">
      <c r="A58" s="254"/>
      <c r="B58" s="100"/>
      <c r="C58" s="116"/>
      <c r="D58" s="116"/>
      <c r="E58" s="116"/>
    </row>
    <row r="59" spans="1:5" ht="15.75">
      <c r="A59" s="254"/>
      <c r="B59" s="100"/>
      <c r="C59" s="116"/>
      <c r="D59" s="116"/>
      <c r="E59" s="116"/>
    </row>
    <row r="60" spans="1:5" ht="15.75">
      <c r="A60" s="254"/>
      <c r="B60" s="100"/>
      <c r="C60" s="116"/>
      <c r="D60" s="116"/>
      <c r="E60" s="116"/>
    </row>
    <row r="61" spans="1:5" ht="15.75">
      <c r="A61" s="254"/>
      <c r="B61" s="100"/>
      <c r="C61" s="116"/>
      <c r="D61" s="116"/>
      <c r="E61" s="116"/>
    </row>
    <row r="62" spans="1:5" ht="15.75">
      <c r="A62" s="254"/>
      <c r="B62" s="100"/>
      <c r="C62" s="116"/>
      <c r="D62" s="116"/>
      <c r="E62" s="116"/>
    </row>
    <row r="63" spans="1:5" ht="15">
      <c r="A63" s="99"/>
      <c r="B63" s="100"/>
      <c r="C63" s="180"/>
      <c r="D63" s="180"/>
      <c r="E63" s="180"/>
    </row>
  </sheetData>
  <sheetProtection/>
  <mergeCells count="2">
    <mergeCell ref="A1:J1"/>
    <mergeCell ref="A2:I2"/>
  </mergeCells>
  <hyperlinks>
    <hyperlink ref="A32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2"/>
  <headerFooter>
    <oddHeader>&amp;R34.sz. melléklet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8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5"/>
  <cols>
    <col min="1" max="1" width="67.140625" style="0" customWidth="1"/>
    <col min="2" max="2" width="16.7109375" style="206" customWidth="1"/>
    <col min="3" max="3" width="16.57421875" style="206" customWidth="1"/>
    <col min="4" max="6" width="17.28125" style="206" customWidth="1"/>
    <col min="7" max="7" width="14.7109375" style="206" customWidth="1"/>
  </cols>
  <sheetData>
    <row r="1" spans="1:7" ht="27.75" customHeight="1">
      <c r="A1" s="347" t="s">
        <v>766</v>
      </c>
      <c r="B1" s="343"/>
      <c r="C1" s="343"/>
      <c r="D1" s="343"/>
      <c r="E1" s="333"/>
      <c r="F1" s="333"/>
      <c r="G1" s="333"/>
    </row>
    <row r="2" spans="1:7" ht="23.25" customHeight="1">
      <c r="A2" s="337" t="s">
        <v>704</v>
      </c>
      <c r="B2" s="343"/>
      <c r="C2" s="343"/>
      <c r="D2" s="343"/>
      <c r="E2" s="333"/>
      <c r="F2" s="333"/>
      <c r="G2" s="333"/>
    </row>
    <row r="5" spans="1:8" ht="63.75">
      <c r="A5" s="185" t="s">
        <v>200</v>
      </c>
      <c r="B5" s="199" t="s">
        <v>706</v>
      </c>
      <c r="C5" s="199" t="s">
        <v>707</v>
      </c>
      <c r="D5" s="199" t="s">
        <v>708</v>
      </c>
      <c r="E5" s="199" t="s">
        <v>709</v>
      </c>
      <c r="F5" s="199" t="s">
        <v>768</v>
      </c>
      <c r="G5" s="200" t="s">
        <v>264</v>
      </c>
      <c r="H5" s="127"/>
    </row>
    <row r="6" spans="1:8" ht="15">
      <c r="A6" s="186" t="s">
        <v>758</v>
      </c>
      <c r="B6" s="201">
        <v>714722</v>
      </c>
      <c r="C6" s="202">
        <v>2319</v>
      </c>
      <c r="D6" s="202">
        <v>150</v>
      </c>
      <c r="E6" s="202">
        <v>528</v>
      </c>
      <c r="F6" s="202">
        <v>759</v>
      </c>
      <c r="G6" s="202"/>
      <c r="H6" s="127"/>
    </row>
    <row r="7" spans="1:8" ht="15">
      <c r="A7" s="186" t="s">
        <v>759</v>
      </c>
      <c r="B7" s="201">
        <v>667076</v>
      </c>
      <c r="C7" s="202">
        <v>33181</v>
      </c>
      <c r="D7" s="202">
        <v>60065</v>
      </c>
      <c r="E7" s="202">
        <v>41410</v>
      </c>
      <c r="F7" s="202">
        <v>10364</v>
      </c>
      <c r="G7" s="202"/>
      <c r="H7" s="127"/>
    </row>
    <row r="8" spans="1:8" ht="15">
      <c r="A8" s="187" t="s">
        <v>760</v>
      </c>
      <c r="B8" s="201">
        <v>47646</v>
      </c>
      <c r="C8" s="202">
        <v>-30862</v>
      </c>
      <c r="D8" s="202">
        <v>-59915</v>
      </c>
      <c r="E8" s="202">
        <v>-40882</v>
      </c>
      <c r="F8" s="202">
        <v>-9605</v>
      </c>
      <c r="G8" s="202"/>
      <c r="H8" s="127"/>
    </row>
    <row r="9" spans="1:8" ht="15">
      <c r="A9" s="186" t="s">
        <v>761</v>
      </c>
      <c r="B9" s="201">
        <v>156732</v>
      </c>
      <c r="C9" s="202">
        <v>31837</v>
      </c>
      <c r="D9" s="202">
        <v>67369</v>
      </c>
      <c r="E9" s="202">
        <v>46769</v>
      </c>
      <c r="F9" s="202">
        <v>9808</v>
      </c>
      <c r="G9" s="202"/>
      <c r="H9" s="127"/>
    </row>
    <row r="10" spans="1:8" ht="15">
      <c r="A10" s="186" t="s">
        <v>762</v>
      </c>
      <c r="B10" s="201">
        <v>144275</v>
      </c>
      <c r="C10" s="202"/>
      <c r="D10" s="202"/>
      <c r="E10" s="202"/>
      <c r="F10" s="202"/>
      <c r="G10" s="202"/>
      <c r="H10" s="127"/>
    </row>
    <row r="11" spans="1:8" ht="15">
      <c r="A11" s="187" t="s">
        <v>763</v>
      </c>
      <c r="B11" s="201">
        <v>12457</v>
      </c>
      <c r="C11" s="202"/>
      <c r="D11" s="202">
        <v>67369</v>
      </c>
      <c r="E11" s="202">
        <v>46769</v>
      </c>
      <c r="F11" s="202">
        <v>9808</v>
      </c>
      <c r="G11" s="202"/>
      <c r="H11" s="127"/>
    </row>
    <row r="12" spans="1:8" ht="15">
      <c r="A12" s="188" t="s">
        <v>764</v>
      </c>
      <c r="B12" s="207">
        <v>60103</v>
      </c>
      <c r="C12" s="203">
        <v>975</v>
      </c>
      <c r="D12" s="203">
        <v>7454</v>
      </c>
      <c r="E12" s="203">
        <v>5887</v>
      </c>
      <c r="F12" s="203">
        <v>203</v>
      </c>
      <c r="G12" s="203"/>
      <c r="H12" s="127"/>
    </row>
    <row r="13" spans="1:8" ht="15">
      <c r="A13" s="186" t="s">
        <v>765</v>
      </c>
      <c r="B13" s="201"/>
      <c r="C13" s="202"/>
      <c r="D13" s="202"/>
      <c r="E13" s="202"/>
      <c r="F13" s="202"/>
      <c r="G13" s="202"/>
      <c r="H13" s="127"/>
    </row>
    <row r="14" spans="1:8" ht="15">
      <c r="A14" s="186" t="s">
        <v>771</v>
      </c>
      <c r="B14" s="201"/>
      <c r="C14" s="202"/>
      <c r="D14" s="202"/>
      <c r="E14" s="202"/>
      <c r="F14" s="202"/>
      <c r="G14" s="202"/>
      <c r="H14" s="127"/>
    </row>
    <row r="15" spans="1:8" ht="25.5">
      <c r="A15" s="187" t="s">
        <v>772</v>
      </c>
      <c r="B15" s="201"/>
      <c r="C15" s="202"/>
      <c r="D15" s="202"/>
      <c r="E15" s="202"/>
      <c r="F15" s="202"/>
      <c r="G15" s="202"/>
      <c r="H15" s="127"/>
    </row>
    <row r="16" spans="1:8" ht="15">
      <c r="A16" s="186" t="s">
        <v>773</v>
      </c>
      <c r="B16" s="201"/>
      <c r="C16" s="202"/>
      <c r="D16" s="202"/>
      <c r="E16" s="202"/>
      <c r="F16" s="202"/>
      <c r="G16" s="202"/>
      <c r="H16" s="127"/>
    </row>
    <row r="17" spans="1:8" ht="15">
      <c r="A17" s="186" t="s">
        <v>774</v>
      </c>
      <c r="B17" s="201"/>
      <c r="C17" s="202"/>
      <c r="D17" s="202"/>
      <c r="E17" s="202"/>
      <c r="F17" s="202"/>
      <c r="G17" s="202"/>
      <c r="H17" s="127"/>
    </row>
    <row r="18" spans="1:8" ht="25.5">
      <c r="A18" s="187" t="s">
        <v>775</v>
      </c>
      <c r="B18" s="201"/>
      <c r="C18" s="202"/>
      <c r="D18" s="202"/>
      <c r="E18" s="202"/>
      <c r="F18" s="202"/>
      <c r="G18" s="202"/>
      <c r="H18" s="127"/>
    </row>
    <row r="19" spans="1:8" ht="15">
      <c r="A19" s="189" t="s">
        <v>776</v>
      </c>
      <c r="B19" s="208"/>
      <c r="C19" s="204"/>
      <c r="D19" s="204"/>
      <c r="E19" s="204"/>
      <c r="F19" s="204"/>
      <c r="G19" s="204"/>
      <c r="H19" s="127"/>
    </row>
    <row r="20" spans="1:8" ht="15">
      <c r="A20" s="187" t="s">
        <v>777</v>
      </c>
      <c r="B20" s="201">
        <v>60103</v>
      </c>
      <c r="C20" s="202">
        <v>975</v>
      </c>
      <c r="D20" s="202">
        <v>7454</v>
      </c>
      <c r="E20" s="202">
        <v>5887</v>
      </c>
      <c r="F20" s="202">
        <v>203</v>
      </c>
      <c r="G20" s="202"/>
      <c r="H20" s="127"/>
    </row>
    <row r="21" spans="1:8" ht="25.5">
      <c r="A21" s="188" t="s">
        <v>778</v>
      </c>
      <c r="B21" s="207"/>
      <c r="C21" s="203"/>
      <c r="D21" s="203"/>
      <c r="E21" s="203"/>
      <c r="F21" s="203"/>
      <c r="G21" s="203"/>
      <c r="H21" s="127"/>
    </row>
    <row r="22" spans="1:8" ht="15">
      <c r="A22" s="188" t="s">
        <v>779</v>
      </c>
      <c r="B22" s="207">
        <v>60103</v>
      </c>
      <c r="C22" s="203">
        <v>975</v>
      </c>
      <c r="D22" s="203">
        <v>7454</v>
      </c>
      <c r="E22" s="203">
        <v>5887</v>
      </c>
      <c r="F22" s="203">
        <v>203</v>
      </c>
      <c r="G22" s="203"/>
      <c r="H22" s="127"/>
    </row>
    <row r="23" spans="1:8" ht="25.5">
      <c r="A23" s="189" t="s">
        <v>780</v>
      </c>
      <c r="B23" s="208"/>
      <c r="C23" s="204"/>
      <c r="D23" s="204"/>
      <c r="E23" s="204"/>
      <c r="F23" s="204"/>
      <c r="G23" s="204"/>
      <c r="H23" s="127"/>
    </row>
    <row r="24" spans="1:8" ht="25.5">
      <c r="A24" s="189" t="s">
        <v>781</v>
      </c>
      <c r="B24" s="208"/>
      <c r="C24" s="204"/>
      <c r="D24" s="204"/>
      <c r="E24" s="204"/>
      <c r="F24" s="204"/>
      <c r="G24" s="204"/>
      <c r="H24" s="127"/>
    </row>
    <row r="25" spans="1:8" ht="27" customHeight="1">
      <c r="A25" s="190" t="s">
        <v>782</v>
      </c>
      <c r="B25" s="203"/>
      <c r="C25" s="203"/>
      <c r="D25" s="203"/>
      <c r="E25" s="203"/>
      <c r="F25" s="203"/>
      <c r="G25" s="203"/>
      <c r="H25" s="127"/>
    </row>
    <row r="26" spans="1:8" ht="15">
      <c r="A26" s="127"/>
      <c r="B26" s="205"/>
      <c r="C26" s="205"/>
      <c r="D26" s="205"/>
      <c r="E26" s="205"/>
      <c r="F26" s="205"/>
      <c r="G26" s="205"/>
      <c r="H26" s="127"/>
    </row>
    <row r="27" spans="1:8" ht="15">
      <c r="A27" s="127"/>
      <c r="B27" s="205"/>
      <c r="C27" s="205"/>
      <c r="D27" s="205"/>
      <c r="E27" s="205"/>
      <c r="F27" s="205"/>
      <c r="G27" s="205"/>
      <c r="H27" s="127"/>
    </row>
    <row r="28" spans="1:8" ht="15">
      <c r="A28" s="127"/>
      <c r="B28" s="205"/>
      <c r="C28" s="205"/>
      <c r="D28" s="205"/>
      <c r="E28" s="205"/>
      <c r="F28" s="205"/>
      <c r="G28" s="205"/>
      <c r="H28" s="127"/>
    </row>
    <row r="29" spans="1:8" ht="15">
      <c r="A29" s="127"/>
      <c r="B29" s="205"/>
      <c r="C29" s="205"/>
      <c r="D29" s="205"/>
      <c r="E29" s="205"/>
      <c r="F29" s="205"/>
      <c r="G29" s="205"/>
      <c r="H29" s="127"/>
    </row>
    <row r="30" spans="1:8" ht="15">
      <c r="A30" s="127"/>
      <c r="B30" s="205"/>
      <c r="C30" s="205"/>
      <c r="D30" s="205"/>
      <c r="E30" s="205"/>
      <c r="F30" s="205"/>
      <c r="G30" s="205"/>
      <c r="H30" s="127"/>
    </row>
    <row r="31" spans="1:8" ht="15">
      <c r="A31" s="127"/>
      <c r="B31" s="205"/>
      <c r="C31" s="205"/>
      <c r="D31" s="205"/>
      <c r="E31" s="205"/>
      <c r="F31" s="205"/>
      <c r="G31" s="205"/>
      <c r="H31" s="127"/>
    </row>
    <row r="32" spans="1:8" ht="15">
      <c r="A32" s="127"/>
      <c r="B32" s="205"/>
      <c r="C32" s="205"/>
      <c r="D32" s="205"/>
      <c r="E32" s="205"/>
      <c r="F32" s="205"/>
      <c r="G32" s="205"/>
      <c r="H32" s="127"/>
    </row>
    <row r="33" spans="1:8" ht="15">
      <c r="A33" s="127"/>
      <c r="B33" s="205"/>
      <c r="C33" s="205"/>
      <c r="D33" s="205"/>
      <c r="E33" s="205"/>
      <c r="F33" s="205"/>
      <c r="G33" s="205"/>
      <c r="H33" s="127"/>
    </row>
    <row r="34" spans="1:8" ht="15">
      <c r="A34" s="127"/>
      <c r="B34" s="205"/>
      <c r="C34" s="205"/>
      <c r="D34" s="205"/>
      <c r="E34" s="205"/>
      <c r="F34" s="205"/>
      <c r="G34" s="205"/>
      <c r="H34" s="127"/>
    </row>
    <row r="35" spans="1:8" ht="15">
      <c r="A35" s="127"/>
      <c r="B35" s="205"/>
      <c r="C35" s="205"/>
      <c r="D35" s="205"/>
      <c r="E35" s="205"/>
      <c r="F35" s="205"/>
      <c r="G35" s="205"/>
      <c r="H35" s="127"/>
    </row>
    <row r="36" spans="1:8" ht="15">
      <c r="A36" s="127"/>
      <c r="B36" s="205"/>
      <c r="C36" s="205"/>
      <c r="D36" s="205"/>
      <c r="E36" s="205"/>
      <c r="F36" s="205"/>
      <c r="G36" s="205"/>
      <c r="H36" s="127"/>
    </row>
    <row r="37" spans="1:8" ht="15">
      <c r="A37" s="127"/>
      <c r="B37" s="205"/>
      <c r="C37" s="205"/>
      <c r="D37" s="205"/>
      <c r="E37" s="205"/>
      <c r="F37" s="205"/>
      <c r="G37" s="205"/>
      <c r="H37" s="127"/>
    </row>
    <row r="38" spans="1:8" ht="15">
      <c r="A38" s="127"/>
      <c r="B38" s="205"/>
      <c r="C38" s="205"/>
      <c r="D38" s="205"/>
      <c r="E38" s="205"/>
      <c r="F38" s="205"/>
      <c r="G38" s="205"/>
      <c r="H38" s="127"/>
    </row>
    <row r="39" spans="1:8" ht="15">
      <c r="A39" s="127"/>
      <c r="B39" s="205"/>
      <c r="C39" s="205"/>
      <c r="D39" s="205"/>
      <c r="E39" s="205"/>
      <c r="F39" s="205"/>
      <c r="G39" s="205"/>
      <c r="H39" s="127"/>
    </row>
    <row r="40" spans="1:8" ht="15">
      <c r="A40" s="127"/>
      <c r="B40" s="205"/>
      <c r="C40" s="205"/>
      <c r="D40" s="205"/>
      <c r="E40" s="205"/>
      <c r="F40" s="205"/>
      <c r="G40" s="205"/>
      <c r="H40" s="127"/>
    </row>
    <row r="41" spans="1:8" ht="15">
      <c r="A41" s="127"/>
      <c r="B41" s="205"/>
      <c r="C41" s="205"/>
      <c r="D41" s="205"/>
      <c r="E41" s="205"/>
      <c r="F41" s="205"/>
      <c r="G41" s="205"/>
      <c r="H41" s="127"/>
    </row>
    <row r="42" spans="1:8" ht="15">
      <c r="A42" s="127"/>
      <c r="B42" s="205"/>
      <c r="C42" s="205"/>
      <c r="D42" s="205"/>
      <c r="E42" s="205"/>
      <c r="F42" s="205"/>
      <c r="G42" s="205"/>
      <c r="H42" s="127"/>
    </row>
    <row r="43" spans="1:8" ht="15">
      <c r="A43" s="127"/>
      <c r="B43" s="205"/>
      <c r="C43" s="205"/>
      <c r="D43" s="205"/>
      <c r="E43" s="205"/>
      <c r="F43" s="205"/>
      <c r="G43" s="205"/>
      <c r="H43" s="127"/>
    </row>
    <row r="44" spans="1:8" ht="15">
      <c r="A44" s="127"/>
      <c r="B44" s="205"/>
      <c r="C44" s="205"/>
      <c r="D44" s="205"/>
      <c r="E44" s="205"/>
      <c r="F44" s="205"/>
      <c r="G44" s="205"/>
      <c r="H44" s="127"/>
    </row>
    <row r="45" spans="1:8" ht="15">
      <c r="A45" s="127"/>
      <c r="B45" s="205"/>
      <c r="C45" s="205"/>
      <c r="D45" s="205"/>
      <c r="E45" s="205"/>
      <c r="F45" s="205"/>
      <c r="G45" s="205"/>
      <c r="H45" s="127"/>
    </row>
    <row r="46" spans="1:8" ht="15">
      <c r="A46" s="127"/>
      <c r="B46" s="205"/>
      <c r="C46" s="205"/>
      <c r="D46" s="205"/>
      <c r="E46" s="205"/>
      <c r="F46" s="205"/>
      <c r="G46" s="205"/>
      <c r="H46" s="127"/>
    </row>
    <row r="47" spans="1:8" ht="15">
      <c r="A47" s="127"/>
      <c r="B47" s="205"/>
      <c r="C47" s="205"/>
      <c r="D47" s="205"/>
      <c r="E47" s="205"/>
      <c r="F47" s="205"/>
      <c r="G47" s="205"/>
      <c r="H47" s="127"/>
    </row>
    <row r="48" spans="1:8" ht="15">
      <c r="A48" s="127"/>
      <c r="B48" s="205"/>
      <c r="C48" s="205"/>
      <c r="D48" s="205"/>
      <c r="E48" s="205"/>
      <c r="F48" s="205"/>
      <c r="G48" s="205"/>
      <c r="H48" s="127"/>
    </row>
    <row r="49" spans="1:8" ht="15">
      <c r="A49" s="127"/>
      <c r="B49" s="205"/>
      <c r="C49" s="205"/>
      <c r="D49" s="205"/>
      <c r="E49" s="205"/>
      <c r="F49" s="205"/>
      <c r="G49" s="205"/>
      <c r="H49" s="127"/>
    </row>
    <row r="50" spans="1:8" ht="15">
      <c r="A50" s="127"/>
      <c r="B50" s="205"/>
      <c r="C50" s="205"/>
      <c r="D50" s="205"/>
      <c r="E50" s="205"/>
      <c r="F50" s="205"/>
      <c r="G50" s="205"/>
      <c r="H50" s="127"/>
    </row>
    <row r="51" spans="1:8" ht="15">
      <c r="A51" s="127"/>
      <c r="B51" s="205"/>
      <c r="C51" s="205"/>
      <c r="D51" s="205"/>
      <c r="E51" s="205"/>
      <c r="F51" s="205"/>
      <c r="G51" s="205"/>
      <c r="H51" s="127"/>
    </row>
    <row r="52" spans="1:8" ht="15">
      <c r="A52" s="127"/>
      <c r="B52" s="205"/>
      <c r="C52" s="205"/>
      <c r="D52" s="205"/>
      <c r="E52" s="205"/>
      <c r="F52" s="205"/>
      <c r="G52" s="205"/>
      <c r="H52" s="127"/>
    </row>
    <row r="53" spans="1:8" ht="15">
      <c r="A53" s="127"/>
      <c r="B53" s="205"/>
      <c r="C53" s="205"/>
      <c r="D53" s="205"/>
      <c r="E53" s="205"/>
      <c r="F53" s="205"/>
      <c r="G53" s="205"/>
      <c r="H53" s="127"/>
    </row>
    <row r="54" spans="1:8" ht="15">
      <c r="A54" s="127"/>
      <c r="B54" s="205"/>
      <c r="C54" s="205"/>
      <c r="D54" s="205"/>
      <c r="E54" s="205"/>
      <c r="F54" s="205"/>
      <c r="G54" s="205"/>
      <c r="H54" s="127"/>
    </row>
    <row r="55" spans="1:8" ht="15">
      <c r="A55" s="127"/>
      <c r="B55" s="205"/>
      <c r="C55" s="205"/>
      <c r="D55" s="205"/>
      <c r="E55" s="205"/>
      <c r="F55" s="205"/>
      <c r="G55" s="205"/>
      <c r="H55" s="127"/>
    </row>
    <row r="56" spans="1:8" ht="15">
      <c r="A56" s="127"/>
      <c r="B56" s="205"/>
      <c r="C56" s="205"/>
      <c r="D56" s="205"/>
      <c r="E56" s="205"/>
      <c r="F56" s="205"/>
      <c r="G56" s="205"/>
      <c r="H56" s="127"/>
    </row>
    <row r="57" spans="1:8" ht="15">
      <c r="A57" s="127"/>
      <c r="B57" s="205"/>
      <c r="C57" s="205"/>
      <c r="D57" s="205"/>
      <c r="E57" s="205"/>
      <c r="F57" s="205"/>
      <c r="G57" s="205"/>
      <c r="H57" s="127"/>
    </row>
    <row r="58" spans="1:8" ht="15">
      <c r="A58" s="127"/>
      <c r="B58" s="205"/>
      <c r="C58" s="205"/>
      <c r="D58" s="205"/>
      <c r="E58" s="205"/>
      <c r="F58" s="205"/>
      <c r="G58" s="205"/>
      <c r="H58" s="127"/>
    </row>
    <row r="59" spans="1:8" ht="15">
      <c r="A59" s="127"/>
      <c r="B59" s="205"/>
      <c r="C59" s="205"/>
      <c r="D59" s="205"/>
      <c r="E59" s="205"/>
      <c r="F59" s="205"/>
      <c r="G59" s="205"/>
      <c r="H59" s="127"/>
    </row>
    <row r="60" spans="1:8" ht="15">
      <c r="A60" s="127"/>
      <c r="B60" s="205"/>
      <c r="C60" s="205"/>
      <c r="D60" s="205"/>
      <c r="E60" s="205"/>
      <c r="F60" s="205"/>
      <c r="G60" s="205"/>
      <c r="H60" s="127"/>
    </row>
    <row r="61" spans="1:8" ht="15">
      <c r="A61" s="127"/>
      <c r="B61" s="205"/>
      <c r="C61" s="205"/>
      <c r="D61" s="205"/>
      <c r="E61" s="205"/>
      <c r="F61" s="205"/>
      <c r="G61" s="205"/>
      <c r="H61" s="127"/>
    </row>
    <row r="62" spans="1:8" ht="15">
      <c r="A62" s="127"/>
      <c r="B62" s="205"/>
      <c r="C62" s="205"/>
      <c r="D62" s="205"/>
      <c r="E62" s="205"/>
      <c r="F62" s="205"/>
      <c r="G62" s="205"/>
      <c r="H62" s="127"/>
    </row>
    <row r="63" spans="1:8" ht="15">
      <c r="A63" s="127"/>
      <c r="B63" s="205"/>
      <c r="C63" s="205"/>
      <c r="D63" s="205"/>
      <c r="E63" s="205"/>
      <c r="F63" s="205"/>
      <c r="G63" s="205"/>
      <c r="H63" s="127"/>
    </row>
    <row r="64" spans="1:8" ht="15">
      <c r="A64" s="127"/>
      <c r="B64" s="205"/>
      <c r="C64" s="205"/>
      <c r="D64" s="205"/>
      <c r="E64" s="205"/>
      <c r="F64" s="205"/>
      <c r="G64" s="205"/>
      <c r="H64" s="127"/>
    </row>
    <row r="65" spans="1:8" ht="15">
      <c r="A65" s="127"/>
      <c r="B65" s="205"/>
      <c r="C65" s="205"/>
      <c r="D65" s="205"/>
      <c r="E65" s="205"/>
      <c r="F65" s="205"/>
      <c r="G65" s="205"/>
      <c r="H65" s="127"/>
    </row>
    <row r="66" spans="1:8" ht="15">
      <c r="A66" s="127"/>
      <c r="B66" s="205"/>
      <c r="C66" s="205"/>
      <c r="D66" s="205"/>
      <c r="E66" s="205"/>
      <c r="F66" s="205"/>
      <c r="G66" s="205"/>
      <c r="H66" s="127"/>
    </row>
    <row r="67" spans="1:8" ht="15">
      <c r="A67" s="127"/>
      <c r="B67" s="205"/>
      <c r="C67" s="205"/>
      <c r="D67" s="205"/>
      <c r="E67" s="205"/>
      <c r="F67" s="205"/>
      <c r="G67" s="205"/>
      <c r="H67" s="127"/>
    </row>
    <row r="68" spans="1:8" ht="15">
      <c r="A68" s="127"/>
      <c r="B68" s="205"/>
      <c r="C68" s="205"/>
      <c r="D68" s="205"/>
      <c r="E68" s="205"/>
      <c r="F68" s="205"/>
      <c r="G68" s="205"/>
      <c r="H68" s="127"/>
    </row>
    <row r="69" spans="1:8" ht="15">
      <c r="A69" s="127"/>
      <c r="B69" s="205"/>
      <c r="C69" s="205"/>
      <c r="D69" s="205"/>
      <c r="E69" s="205"/>
      <c r="F69" s="205"/>
      <c r="G69" s="205"/>
      <c r="H69" s="127"/>
    </row>
    <row r="70" spans="1:8" ht="15">
      <c r="A70" s="127"/>
      <c r="B70" s="205"/>
      <c r="C70" s="205"/>
      <c r="D70" s="205"/>
      <c r="E70" s="205"/>
      <c r="F70" s="205"/>
      <c r="G70" s="205"/>
      <c r="H70" s="127"/>
    </row>
    <row r="71" spans="1:8" ht="15">
      <c r="A71" s="127"/>
      <c r="B71" s="205"/>
      <c r="C71" s="205"/>
      <c r="D71" s="205"/>
      <c r="E71" s="205"/>
      <c r="F71" s="205"/>
      <c r="G71" s="205"/>
      <c r="H71" s="127"/>
    </row>
    <row r="72" spans="1:8" ht="15">
      <c r="A72" s="127"/>
      <c r="B72" s="205"/>
      <c r="C72" s="205"/>
      <c r="D72" s="205"/>
      <c r="E72" s="205"/>
      <c r="F72" s="205"/>
      <c r="G72" s="205"/>
      <c r="H72" s="127"/>
    </row>
    <row r="73" spans="1:8" ht="15">
      <c r="A73" s="127"/>
      <c r="B73" s="205"/>
      <c r="C73" s="205"/>
      <c r="D73" s="205"/>
      <c r="E73" s="205"/>
      <c r="F73" s="205"/>
      <c r="G73" s="205"/>
      <c r="H73" s="127"/>
    </row>
    <row r="74" spans="1:8" ht="15">
      <c r="A74" s="127"/>
      <c r="B74" s="205"/>
      <c r="C74" s="205"/>
      <c r="D74" s="205"/>
      <c r="E74" s="205"/>
      <c r="F74" s="205"/>
      <c r="G74" s="205"/>
      <c r="H74" s="127"/>
    </row>
    <row r="75" spans="1:8" ht="15">
      <c r="A75" s="127"/>
      <c r="B75" s="205"/>
      <c r="C75" s="205"/>
      <c r="D75" s="205"/>
      <c r="E75" s="205"/>
      <c r="F75" s="205"/>
      <c r="G75" s="205"/>
      <c r="H75" s="127"/>
    </row>
    <row r="76" spans="1:8" ht="15">
      <c r="A76" s="127"/>
      <c r="B76" s="205"/>
      <c r="C76" s="205"/>
      <c r="D76" s="205"/>
      <c r="E76" s="205"/>
      <c r="F76" s="205"/>
      <c r="G76" s="205"/>
      <c r="H76" s="127"/>
    </row>
    <row r="77" spans="1:8" ht="15">
      <c r="A77" s="127"/>
      <c r="B77" s="205"/>
      <c r="C77" s="205"/>
      <c r="D77" s="205"/>
      <c r="E77" s="205"/>
      <c r="F77" s="205"/>
      <c r="G77" s="205"/>
      <c r="H77" s="127"/>
    </row>
    <row r="78" spans="1:8" ht="15">
      <c r="A78" s="127"/>
      <c r="B78" s="205"/>
      <c r="C78" s="205"/>
      <c r="D78" s="205"/>
      <c r="E78" s="205"/>
      <c r="F78" s="205"/>
      <c r="G78" s="205"/>
      <c r="H78" s="127"/>
    </row>
    <row r="79" spans="1:8" ht="15">
      <c r="A79" s="127"/>
      <c r="B79" s="205"/>
      <c r="C79" s="205"/>
      <c r="D79" s="205"/>
      <c r="E79" s="205"/>
      <c r="F79" s="205"/>
      <c r="G79" s="205"/>
      <c r="H79" s="127"/>
    </row>
    <row r="80" spans="1:8" ht="15">
      <c r="A80" s="127"/>
      <c r="B80" s="205"/>
      <c r="C80" s="205"/>
      <c r="D80" s="205"/>
      <c r="E80" s="205"/>
      <c r="F80" s="205"/>
      <c r="G80" s="205"/>
      <c r="H80" s="127"/>
    </row>
  </sheetData>
  <sheetProtection/>
  <mergeCells count="2">
    <mergeCell ref="A2:G2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8" r:id="rId1"/>
  <headerFooter>
    <oddHeader>&amp;R35.sz.melléklet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38"/>
  <sheetViews>
    <sheetView zoomScalePageLayoutView="0" workbookViewId="0" topLeftCell="B1">
      <pane ySplit="3" topLeftCell="A7" activePane="bottomLeft" state="frozen"/>
      <selection pane="topLeft" activeCell="A1" sqref="A1:E1"/>
      <selection pane="bottomLeft" activeCell="B14" sqref="B14"/>
    </sheetView>
  </sheetViews>
  <sheetFormatPr defaultColWidth="9.140625" defaultRowHeight="15"/>
  <cols>
    <col min="1" max="1" width="8.140625" style="296" customWidth="1"/>
    <col min="2" max="2" width="82.00390625" style="296" customWidth="1"/>
    <col min="3" max="3" width="15.28125" style="296" bestFit="1" customWidth="1"/>
    <col min="4" max="4" width="18.8515625" style="296" bestFit="1" customWidth="1"/>
    <col min="5" max="5" width="15.8515625" style="296" bestFit="1" customWidth="1"/>
    <col min="6" max="16384" width="9.140625" style="296" customWidth="1"/>
  </cols>
  <sheetData>
    <row r="1" spans="2:8" ht="15">
      <c r="B1" s="347" t="s">
        <v>766</v>
      </c>
      <c r="C1" s="350"/>
      <c r="D1" s="350"/>
      <c r="E1" s="350"/>
      <c r="F1" s="351"/>
      <c r="G1" s="351"/>
      <c r="H1" s="351"/>
    </row>
    <row r="2" spans="1:5" ht="19.5" customHeight="1">
      <c r="A2" s="348" t="s">
        <v>959</v>
      </c>
      <c r="B2" s="349"/>
      <c r="C2" s="349"/>
      <c r="D2" s="349"/>
      <c r="E2" s="349"/>
    </row>
    <row r="3" spans="1:4" ht="15">
      <c r="A3" s="297"/>
      <c r="B3" s="297" t="s">
        <v>200</v>
      </c>
      <c r="C3" s="297" t="s">
        <v>784</v>
      </c>
      <c r="D3" s="297" t="s">
        <v>786</v>
      </c>
    </row>
    <row r="4" spans="1:4" ht="12.75">
      <c r="A4" s="298" t="s">
        <v>787</v>
      </c>
      <c r="B4" s="299" t="s">
        <v>788</v>
      </c>
      <c r="C4" s="300">
        <v>880</v>
      </c>
      <c r="D4" s="300">
        <v>798</v>
      </c>
    </row>
    <row r="5" spans="1:4" ht="12.75">
      <c r="A5" s="301" t="s">
        <v>789</v>
      </c>
      <c r="B5" s="302" t="s">
        <v>790</v>
      </c>
      <c r="C5" s="303">
        <v>880</v>
      </c>
      <c r="D5" s="303">
        <v>798</v>
      </c>
    </row>
    <row r="6" spans="1:4" ht="12.75">
      <c r="A6" s="301" t="s">
        <v>791</v>
      </c>
      <c r="B6" s="302" t="s">
        <v>792</v>
      </c>
      <c r="C6" s="303">
        <v>880</v>
      </c>
      <c r="D6" s="303">
        <v>798</v>
      </c>
    </row>
    <row r="7" spans="1:4" ht="12.75">
      <c r="A7" s="298" t="s">
        <v>793</v>
      </c>
      <c r="B7" s="299" t="s">
        <v>794</v>
      </c>
      <c r="C7" s="300">
        <v>27</v>
      </c>
      <c r="D7" s="300">
        <v>95</v>
      </c>
    </row>
    <row r="8" spans="1:4" ht="12.75">
      <c r="A8" s="301" t="s">
        <v>795</v>
      </c>
      <c r="B8" s="302" t="s">
        <v>796</v>
      </c>
      <c r="C8" s="303">
        <v>27</v>
      </c>
      <c r="D8" s="303">
        <v>95</v>
      </c>
    </row>
    <row r="9" spans="1:4" ht="12.75">
      <c r="A9" s="298" t="s">
        <v>797</v>
      </c>
      <c r="B9" s="299" t="s">
        <v>798</v>
      </c>
      <c r="C9" s="300">
        <v>531</v>
      </c>
      <c r="D9" s="300">
        <v>430</v>
      </c>
    </row>
    <row r="10" spans="1:4" ht="12.75">
      <c r="A10" s="301" t="s">
        <v>799</v>
      </c>
      <c r="B10" s="302" t="s">
        <v>800</v>
      </c>
      <c r="C10" s="303">
        <v>531</v>
      </c>
      <c r="D10" s="303">
        <v>430</v>
      </c>
    </row>
    <row r="11" spans="1:4" ht="12.75">
      <c r="A11" s="301" t="s">
        <v>801</v>
      </c>
      <c r="B11" s="302" t="s">
        <v>802</v>
      </c>
      <c r="C11" s="303">
        <v>558</v>
      </c>
      <c r="D11" s="303">
        <v>525</v>
      </c>
    </row>
    <row r="12" spans="1:4" ht="12.75">
      <c r="A12" s="298" t="s">
        <v>803</v>
      </c>
      <c r="B12" s="299" t="s">
        <v>804</v>
      </c>
      <c r="C12" s="300">
        <v>24</v>
      </c>
      <c r="D12" s="300">
        <v>0</v>
      </c>
    </row>
    <row r="13" spans="1:4" ht="12.75">
      <c r="A13" s="298" t="s">
        <v>805</v>
      </c>
      <c r="B13" s="299" t="s">
        <v>806</v>
      </c>
      <c r="C13" s="300">
        <v>24</v>
      </c>
      <c r="D13" s="300">
        <v>0</v>
      </c>
    </row>
    <row r="14" spans="1:4" ht="25.5">
      <c r="A14" s="298" t="s">
        <v>807</v>
      </c>
      <c r="B14" s="299" t="s">
        <v>808</v>
      </c>
      <c r="C14" s="300">
        <v>0</v>
      </c>
      <c r="D14" s="300">
        <v>200</v>
      </c>
    </row>
    <row r="15" spans="1:4" ht="25.5">
      <c r="A15" s="298" t="s">
        <v>809</v>
      </c>
      <c r="B15" s="299" t="s">
        <v>810</v>
      </c>
      <c r="C15" s="300">
        <v>0</v>
      </c>
      <c r="D15" s="300">
        <v>200</v>
      </c>
    </row>
    <row r="16" spans="1:4" ht="12.75">
      <c r="A16" s="301" t="s">
        <v>811</v>
      </c>
      <c r="B16" s="302" t="s">
        <v>812</v>
      </c>
      <c r="C16" s="303">
        <v>24</v>
      </c>
      <c r="D16" s="303">
        <v>200</v>
      </c>
    </row>
    <row r="17" spans="1:4" ht="12.75">
      <c r="A17" s="298" t="s">
        <v>813</v>
      </c>
      <c r="B17" s="299" t="s">
        <v>814</v>
      </c>
      <c r="C17" s="300">
        <v>77</v>
      </c>
      <c r="D17" s="300">
        <v>50</v>
      </c>
    </row>
    <row r="18" spans="1:4" ht="12.75">
      <c r="A18" s="298" t="s">
        <v>815</v>
      </c>
      <c r="B18" s="299" t="s">
        <v>816</v>
      </c>
      <c r="C18" s="300">
        <v>29</v>
      </c>
      <c r="D18" s="300">
        <v>0</v>
      </c>
    </row>
    <row r="19" spans="1:4" ht="12.75">
      <c r="A19" s="298" t="s">
        <v>817</v>
      </c>
      <c r="B19" s="299" t="s">
        <v>818</v>
      </c>
      <c r="C19" s="300">
        <v>48</v>
      </c>
      <c r="D19" s="300">
        <v>50</v>
      </c>
    </row>
    <row r="20" spans="1:4" ht="12.75">
      <c r="A20" s="301" t="s">
        <v>819</v>
      </c>
      <c r="B20" s="302" t="s">
        <v>820</v>
      </c>
      <c r="C20" s="303">
        <v>77</v>
      </c>
      <c r="D20" s="303">
        <v>50</v>
      </c>
    </row>
    <row r="21" spans="1:4" ht="12.75">
      <c r="A21" s="301" t="s">
        <v>821</v>
      </c>
      <c r="B21" s="302" t="s">
        <v>822</v>
      </c>
      <c r="C21" s="303">
        <v>101</v>
      </c>
      <c r="D21" s="303">
        <v>250</v>
      </c>
    </row>
    <row r="22" spans="1:4" ht="12.75">
      <c r="A22" s="298" t="s">
        <v>823</v>
      </c>
      <c r="B22" s="299" t="s">
        <v>824</v>
      </c>
      <c r="C22" s="300">
        <v>7795</v>
      </c>
      <c r="D22" s="300">
        <v>1311</v>
      </c>
    </row>
    <row r="23" spans="1:4" ht="25.5">
      <c r="A23" s="298" t="s">
        <v>825</v>
      </c>
      <c r="B23" s="299" t="s">
        <v>826</v>
      </c>
      <c r="C23" s="300">
        <v>9</v>
      </c>
      <c r="D23" s="300">
        <v>0</v>
      </c>
    </row>
    <row r="24" spans="1:4" ht="12.75">
      <c r="A24" s="301" t="s">
        <v>827</v>
      </c>
      <c r="B24" s="302" t="s">
        <v>828</v>
      </c>
      <c r="C24" s="303">
        <v>7804</v>
      </c>
      <c r="D24" s="303">
        <v>1311</v>
      </c>
    </row>
    <row r="25" spans="1:4" ht="12.75">
      <c r="A25" s="301" t="s">
        <v>829</v>
      </c>
      <c r="B25" s="302" t="s">
        <v>830</v>
      </c>
      <c r="C25" s="303">
        <v>9343</v>
      </c>
      <c r="D25" s="303">
        <v>2884</v>
      </c>
    </row>
    <row r="26" spans="1:4" ht="12.75">
      <c r="A26" s="298" t="s">
        <v>831</v>
      </c>
      <c r="B26" s="299" t="s">
        <v>832</v>
      </c>
      <c r="C26" s="300">
        <v>1112</v>
      </c>
      <c r="D26" s="300">
        <v>1112</v>
      </c>
    </row>
    <row r="27" spans="1:4" ht="12.75">
      <c r="A27" s="298" t="s">
        <v>833</v>
      </c>
      <c r="B27" s="299" t="s">
        <v>834</v>
      </c>
      <c r="C27" s="300">
        <v>250</v>
      </c>
      <c r="D27" s="300">
        <v>250</v>
      </c>
    </row>
    <row r="28" spans="1:4" ht="12.75">
      <c r="A28" s="298" t="s">
        <v>835</v>
      </c>
      <c r="B28" s="299" t="s">
        <v>836</v>
      </c>
      <c r="C28" s="300">
        <v>1118</v>
      </c>
      <c r="D28" s="300">
        <v>3366</v>
      </c>
    </row>
    <row r="29" spans="1:4" ht="12.75">
      <c r="A29" s="298" t="s">
        <v>837</v>
      </c>
      <c r="B29" s="299" t="s">
        <v>838</v>
      </c>
      <c r="C29" s="300">
        <v>2249</v>
      </c>
      <c r="D29" s="300">
        <v>-6031</v>
      </c>
    </row>
    <row r="30" spans="1:4" ht="12.75">
      <c r="A30" s="301" t="s">
        <v>839</v>
      </c>
      <c r="B30" s="302" t="s">
        <v>840</v>
      </c>
      <c r="C30" s="303">
        <v>4729</v>
      </c>
      <c r="D30" s="303">
        <v>-1303</v>
      </c>
    </row>
    <row r="31" spans="1:4" ht="12.75">
      <c r="A31" s="298" t="s">
        <v>841</v>
      </c>
      <c r="B31" s="299" t="s">
        <v>842</v>
      </c>
      <c r="C31" s="300">
        <v>411</v>
      </c>
      <c r="D31" s="300">
        <v>64</v>
      </c>
    </row>
    <row r="32" spans="1:4" ht="12.75">
      <c r="A32" s="301" t="s">
        <v>843</v>
      </c>
      <c r="B32" s="302" t="s">
        <v>844</v>
      </c>
      <c r="C32" s="303">
        <v>411</v>
      </c>
      <c r="D32" s="303">
        <v>64</v>
      </c>
    </row>
    <row r="33" spans="1:4" ht="12.75">
      <c r="A33" s="298" t="s">
        <v>845</v>
      </c>
      <c r="B33" s="299" t="s">
        <v>846</v>
      </c>
      <c r="C33" s="300">
        <v>4</v>
      </c>
      <c r="D33" s="300">
        <v>0</v>
      </c>
    </row>
    <row r="34" spans="1:4" ht="12.75">
      <c r="A34" s="301" t="s">
        <v>847</v>
      </c>
      <c r="B34" s="302" t="s">
        <v>848</v>
      </c>
      <c r="C34" s="303">
        <v>4</v>
      </c>
      <c r="D34" s="303">
        <v>0</v>
      </c>
    </row>
    <row r="35" spans="1:4" ht="12.75">
      <c r="A35" s="301" t="s">
        <v>849</v>
      </c>
      <c r="B35" s="302" t="s">
        <v>850</v>
      </c>
      <c r="C35" s="303">
        <v>415</v>
      </c>
      <c r="D35" s="303">
        <v>64</v>
      </c>
    </row>
    <row r="36" spans="1:4" ht="12.75">
      <c r="A36" s="298" t="s">
        <v>851</v>
      </c>
      <c r="B36" s="299" t="s">
        <v>852</v>
      </c>
      <c r="C36" s="300">
        <v>4199</v>
      </c>
      <c r="D36" s="300">
        <v>4123</v>
      </c>
    </row>
    <row r="37" spans="1:4" ht="12.75">
      <c r="A37" s="301" t="s">
        <v>853</v>
      </c>
      <c r="B37" s="302" t="s">
        <v>854</v>
      </c>
      <c r="C37" s="303">
        <v>4199</v>
      </c>
      <c r="D37" s="303">
        <v>4123</v>
      </c>
    </row>
    <row r="38" spans="1:4" ht="12.75">
      <c r="A38" s="301" t="s">
        <v>855</v>
      </c>
      <c r="B38" s="302" t="s">
        <v>856</v>
      </c>
      <c r="C38" s="303">
        <v>9343</v>
      </c>
      <c r="D38" s="303">
        <v>2884</v>
      </c>
    </row>
  </sheetData>
  <sheetProtection/>
  <mergeCells count="2">
    <mergeCell ref="A2:E2"/>
    <mergeCell ref="B1:H1"/>
  </mergeCells>
  <printOptions/>
  <pageMargins left="0.75" right="0.75" top="1" bottom="1" header="0.5" footer="0.5"/>
  <pageSetup fitToHeight="1" fitToWidth="1" horizontalDpi="300" verticalDpi="300" orientation="portrait" scale="53" r:id="rId1"/>
  <headerFooter alignWithMargins="0">
    <oddHeader>&amp;R36. sz. melléklet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33"/>
  <sheetViews>
    <sheetView zoomScalePageLayoutView="0" workbookViewId="0" topLeftCell="C1">
      <pane ySplit="4" topLeftCell="A5" activePane="bottomLeft" state="frozen"/>
      <selection pane="topLeft" activeCell="A1" sqref="A1:E1"/>
      <selection pane="bottomLeft" activeCell="B8" sqref="B8"/>
    </sheetView>
  </sheetViews>
  <sheetFormatPr defaultColWidth="9.140625" defaultRowHeight="15"/>
  <cols>
    <col min="1" max="1" width="8.140625" style="260" customWidth="1"/>
    <col min="2" max="2" width="82.00390625" style="260" customWidth="1"/>
    <col min="3" max="5" width="19.140625" style="260" customWidth="1"/>
    <col min="6" max="16384" width="9.140625" style="260" customWidth="1"/>
  </cols>
  <sheetData>
    <row r="1" spans="1:8" ht="15">
      <c r="A1" s="296"/>
      <c r="B1" s="347" t="s">
        <v>766</v>
      </c>
      <c r="C1" s="350"/>
      <c r="D1" s="350"/>
      <c r="E1" s="350"/>
      <c r="F1" s="351"/>
      <c r="G1" s="351"/>
      <c r="H1" s="351"/>
    </row>
    <row r="2" spans="1:8" ht="12.75" customHeight="1">
      <c r="A2" s="348" t="s">
        <v>961</v>
      </c>
      <c r="B2" s="349"/>
      <c r="C2" s="349"/>
      <c r="D2" s="349"/>
      <c r="E2" s="349"/>
      <c r="F2" s="296"/>
      <c r="G2" s="296"/>
      <c r="H2" s="296"/>
    </row>
    <row r="3" spans="1:4" s="305" customFormat="1" ht="15">
      <c r="A3" s="304"/>
      <c r="B3" s="304" t="s">
        <v>200</v>
      </c>
      <c r="C3" s="304" t="s">
        <v>784</v>
      </c>
      <c r="D3" s="304" t="s">
        <v>786</v>
      </c>
    </row>
    <row r="4" spans="1:4" s="305" customFormat="1" ht="15">
      <c r="A4" s="304">
        <v>1</v>
      </c>
      <c r="B4" s="304">
        <v>2</v>
      </c>
      <c r="C4" s="304">
        <v>3</v>
      </c>
      <c r="D4" s="304">
        <v>5</v>
      </c>
    </row>
    <row r="5" spans="1:4" s="305" customFormat="1" ht="12.75">
      <c r="A5" s="327" t="s">
        <v>886</v>
      </c>
      <c r="B5" s="328" t="s">
        <v>887</v>
      </c>
      <c r="C5" s="329">
        <v>681</v>
      </c>
      <c r="D5" s="329">
        <v>667</v>
      </c>
    </row>
    <row r="6" spans="1:4" ht="12.75">
      <c r="A6" s="261" t="s">
        <v>787</v>
      </c>
      <c r="B6" s="262" t="s">
        <v>788</v>
      </c>
      <c r="C6" s="263">
        <v>83</v>
      </c>
      <c r="D6" s="263">
        <v>120</v>
      </c>
    </row>
    <row r="7" spans="1:4" ht="12.75">
      <c r="A7" s="264" t="s">
        <v>789</v>
      </c>
      <c r="B7" s="265" t="s">
        <v>790</v>
      </c>
      <c r="C7" s="266">
        <v>764</v>
      </c>
      <c r="D7" s="266">
        <v>787</v>
      </c>
    </row>
    <row r="8" spans="1:4" ht="12.75">
      <c r="A8" s="264" t="s">
        <v>791</v>
      </c>
      <c r="B8" s="265" t="s">
        <v>792</v>
      </c>
      <c r="C8" s="266">
        <v>764</v>
      </c>
      <c r="D8" s="266">
        <v>787</v>
      </c>
    </row>
    <row r="9" spans="1:4" ht="12.75">
      <c r="A9" s="261" t="s">
        <v>793</v>
      </c>
      <c r="B9" s="262" t="s">
        <v>794</v>
      </c>
      <c r="C9" s="263">
        <v>49</v>
      </c>
      <c r="D9" s="263">
        <v>17</v>
      </c>
    </row>
    <row r="10" spans="1:4" ht="12.75">
      <c r="A10" s="264" t="s">
        <v>795</v>
      </c>
      <c r="B10" s="265" t="s">
        <v>796</v>
      </c>
      <c r="C10" s="266">
        <v>49</v>
      </c>
      <c r="D10" s="266">
        <v>17</v>
      </c>
    </row>
    <row r="11" spans="1:4" ht="12.75">
      <c r="A11" s="261" t="s">
        <v>797</v>
      </c>
      <c r="B11" s="262" t="s">
        <v>798</v>
      </c>
      <c r="C11" s="263">
        <v>232</v>
      </c>
      <c r="D11" s="263">
        <v>91</v>
      </c>
    </row>
    <row r="12" spans="1:4" ht="12.75">
      <c r="A12" s="264" t="s">
        <v>799</v>
      </c>
      <c r="B12" s="265" t="s">
        <v>800</v>
      </c>
      <c r="C12" s="266">
        <v>232</v>
      </c>
      <c r="D12" s="266">
        <v>91</v>
      </c>
    </row>
    <row r="13" spans="1:4" ht="12.75">
      <c r="A13" s="264" t="s">
        <v>801</v>
      </c>
      <c r="B13" s="265" t="s">
        <v>802</v>
      </c>
      <c r="C13" s="266">
        <v>281</v>
      </c>
      <c r="D13" s="266">
        <v>108</v>
      </c>
    </row>
    <row r="14" spans="1:4" ht="25.5">
      <c r="A14" s="261" t="s">
        <v>807</v>
      </c>
      <c r="B14" s="262" t="s">
        <v>808</v>
      </c>
      <c r="C14" s="263">
        <v>0</v>
      </c>
      <c r="D14" s="263">
        <v>338</v>
      </c>
    </row>
    <row r="15" spans="1:4" ht="12.75">
      <c r="A15" s="264" t="s">
        <v>811</v>
      </c>
      <c r="B15" s="265" t="s">
        <v>812</v>
      </c>
      <c r="C15" s="266">
        <v>0</v>
      </c>
      <c r="D15" s="266">
        <v>338</v>
      </c>
    </row>
    <row r="16" spans="1:4" ht="12.75">
      <c r="A16" s="261" t="s">
        <v>813</v>
      </c>
      <c r="B16" s="262" t="s">
        <v>814</v>
      </c>
      <c r="C16" s="263">
        <v>510</v>
      </c>
      <c r="D16" s="263">
        <v>8418</v>
      </c>
    </row>
    <row r="17" spans="1:4" ht="12.75">
      <c r="A17" s="261" t="s">
        <v>817</v>
      </c>
      <c r="B17" s="262" t="s">
        <v>818</v>
      </c>
      <c r="C17" s="263">
        <v>410</v>
      </c>
      <c r="D17" s="263">
        <v>62</v>
      </c>
    </row>
    <row r="18" spans="1:4" ht="12.75">
      <c r="A18" s="261" t="s">
        <v>888</v>
      </c>
      <c r="B18" s="262" t="s">
        <v>889</v>
      </c>
      <c r="C18" s="263">
        <v>100</v>
      </c>
      <c r="D18" s="263">
        <v>8356</v>
      </c>
    </row>
    <row r="19" spans="1:4" ht="12.75">
      <c r="A19" s="264" t="s">
        <v>819</v>
      </c>
      <c r="B19" s="265" t="s">
        <v>820</v>
      </c>
      <c r="C19" s="266">
        <v>510</v>
      </c>
      <c r="D19" s="266">
        <v>8418</v>
      </c>
    </row>
    <row r="20" spans="1:4" ht="12.75">
      <c r="A20" s="264" t="s">
        <v>821</v>
      </c>
      <c r="B20" s="265" t="s">
        <v>822</v>
      </c>
      <c r="C20" s="266">
        <v>510</v>
      </c>
      <c r="D20" s="266">
        <v>8756</v>
      </c>
    </row>
    <row r="21" spans="1:4" ht="12.75">
      <c r="A21" s="261" t="s">
        <v>823</v>
      </c>
      <c r="B21" s="262" t="s">
        <v>824</v>
      </c>
      <c r="C21" s="263">
        <v>10602</v>
      </c>
      <c r="D21" s="263">
        <v>3647</v>
      </c>
    </row>
    <row r="22" spans="1:4" ht="12.75">
      <c r="A22" s="264" t="s">
        <v>827</v>
      </c>
      <c r="B22" s="265" t="s">
        <v>828</v>
      </c>
      <c r="C22" s="266">
        <v>10602</v>
      </c>
      <c r="D22" s="266">
        <v>3647</v>
      </c>
    </row>
    <row r="23" spans="1:4" ht="12.75">
      <c r="A23" s="264" t="s">
        <v>829</v>
      </c>
      <c r="B23" s="265" t="s">
        <v>830</v>
      </c>
      <c r="C23" s="266">
        <v>12157</v>
      </c>
      <c r="D23" s="266">
        <v>13298</v>
      </c>
    </row>
    <row r="24" spans="1:4" ht="12.75">
      <c r="A24" s="261" t="s">
        <v>833</v>
      </c>
      <c r="B24" s="262" t="s">
        <v>834</v>
      </c>
      <c r="C24" s="263">
        <v>3309</v>
      </c>
      <c r="D24" s="263">
        <v>3309</v>
      </c>
    </row>
    <row r="25" spans="1:4" ht="12.75">
      <c r="A25" s="261" t="s">
        <v>835</v>
      </c>
      <c r="B25" s="262" t="s">
        <v>836</v>
      </c>
      <c r="C25" s="263">
        <v>232</v>
      </c>
      <c r="D25" s="263">
        <v>2322</v>
      </c>
    </row>
    <row r="26" spans="1:4" ht="12.75">
      <c r="A26" s="261" t="s">
        <v>837</v>
      </c>
      <c r="B26" s="262" t="s">
        <v>838</v>
      </c>
      <c r="C26" s="263">
        <v>2090</v>
      </c>
      <c r="D26" s="263">
        <v>783</v>
      </c>
    </row>
    <row r="27" spans="1:4" ht="12.75">
      <c r="A27" s="264" t="s">
        <v>839</v>
      </c>
      <c r="B27" s="265" t="s">
        <v>840</v>
      </c>
      <c r="C27" s="266">
        <v>5631</v>
      </c>
      <c r="D27" s="266">
        <v>6414</v>
      </c>
    </row>
    <row r="28" spans="1:4" ht="12.75">
      <c r="A28" s="261" t="s">
        <v>841</v>
      </c>
      <c r="B28" s="262" t="s">
        <v>842</v>
      </c>
      <c r="C28" s="263">
        <v>0</v>
      </c>
      <c r="D28" s="263">
        <v>4</v>
      </c>
    </row>
    <row r="29" spans="1:4" ht="12.75">
      <c r="A29" s="264" t="s">
        <v>843</v>
      </c>
      <c r="B29" s="265" t="s">
        <v>844</v>
      </c>
      <c r="C29" s="266">
        <v>0</v>
      </c>
      <c r="D29" s="266">
        <v>4</v>
      </c>
    </row>
    <row r="30" spans="1:4" ht="12.75">
      <c r="A30" s="264" t="s">
        <v>849</v>
      </c>
      <c r="B30" s="265" t="s">
        <v>850</v>
      </c>
      <c r="C30" s="266">
        <v>0</v>
      </c>
      <c r="D30" s="266">
        <v>4</v>
      </c>
    </row>
    <row r="31" spans="1:4" ht="12.75">
      <c r="A31" s="261" t="s">
        <v>851</v>
      </c>
      <c r="B31" s="262" t="s">
        <v>852</v>
      </c>
      <c r="C31" s="263">
        <v>6526</v>
      </c>
      <c r="D31" s="263">
        <v>6880</v>
      </c>
    </row>
    <row r="32" spans="1:4" ht="12.75">
      <c r="A32" s="264" t="s">
        <v>853</v>
      </c>
      <c r="B32" s="265" t="s">
        <v>854</v>
      </c>
      <c r="C32" s="266">
        <v>6526</v>
      </c>
      <c r="D32" s="266">
        <v>6880</v>
      </c>
    </row>
    <row r="33" spans="1:4" ht="12.75">
      <c r="A33" s="264" t="s">
        <v>855</v>
      </c>
      <c r="B33" s="265" t="s">
        <v>856</v>
      </c>
      <c r="C33" s="266">
        <v>12157</v>
      </c>
      <c r="D33" s="266">
        <v>13298</v>
      </c>
    </row>
  </sheetData>
  <sheetProtection/>
  <mergeCells count="2">
    <mergeCell ref="A2:E2"/>
    <mergeCell ref="B1:H1"/>
  </mergeCells>
  <printOptions/>
  <pageMargins left="0.75" right="0.75" top="1" bottom="1" header="0.5" footer="0.5"/>
  <pageSetup fitToHeight="1" fitToWidth="1" horizontalDpi="300" verticalDpi="300" orientation="landscape" scale="69" r:id="rId1"/>
  <headerFooter alignWithMargins="0">
    <oddHeader>&amp;R37.sz. melléklet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39"/>
  <sheetViews>
    <sheetView zoomScalePageLayoutView="0" workbookViewId="0" topLeftCell="A1">
      <pane ySplit="2" topLeftCell="A3" activePane="bottomLeft" state="frozen"/>
      <selection pane="topLeft" activeCell="A1" sqref="A1:E1"/>
      <selection pane="bottomLeft" activeCell="B7" sqref="B7"/>
    </sheetView>
  </sheetViews>
  <sheetFormatPr defaultColWidth="9.140625" defaultRowHeight="15"/>
  <cols>
    <col min="1" max="1" width="8.140625" style="267" customWidth="1"/>
    <col min="2" max="2" width="82.00390625" style="267" customWidth="1"/>
    <col min="3" max="5" width="19.140625" style="267" customWidth="1"/>
    <col min="6" max="16384" width="9.140625" style="267" customWidth="1"/>
  </cols>
  <sheetData>
    <row r="1" spans="1:8" ht="15">
      <c r="A1" s="296"/>
      <c r="B1" s="347" t="s">
        <v>766</v>
      </c>
      <c r="C1" s="350"/>
      <c r="D1" s="350"/>
      <c r="E1" s="350"/>
      <c r="F1" s="351"/>
      <c r="G1" s="351"/>
      <c r="H1" s="351"/>
    </row>
    <row r="2" spans="1:8" ht="12.75">
      <c r="A2" s="348" t="s">
        <v>965</v>
      </c>
      <c r="B2" s="349"/>
      <c r="C2" s="349"/>
      <c r="D2" s="349"/>
      <c r="E2" s="349"/>
      <c r="F2" s="296"/>
      <c r="G2" s="296"/>
      <c r="H2" s="296"/>
    </row>
    <row r="3" spans="1:4" s="315" customFormat="1" ht="15">
      <c r="A3" s="314"/>
      <c r="B3" s="314" t="s">
        <v>200</v>
      </c>
      <c r="C3" s="314" t="s">
        <v>784</v>
      </c>
      <c r="D3" s="314" t="s">
        <v>786</v>
      </c>
    </row>
    <row r="4" spans="1:4" s="315" customFormat="1" ht="15">
      <c r="A4" s="314">
        <v>1</v>
      </c>
      <c r="B4" s="314">
        <v>2</v>
      </c>
      <c r="C4" s="314">
        <v>3</v>
      </c>
      <c r="D4" s="314">
        <v>5</v>
      </c>
    </row>
    <row r="5" spans="1:4" ht="12.75">
      <c r="A5" s="268" t="s">
        <v>892</v>
      </c>
      <c r="B5" s="269" t="s">
        <v>893</v>
      </c>
      <c r="C5" s="270">
        <v>0</v>
      </c>
      <c r="D5" s="270">
        <v>120</v>
      </c>
    </row>
    <row r="6" spans="1:4" ht="12.75">
      <c r="A6" s="271" t="s">
        <v>894</v>
      </c>
      <c r="B6" s="272" t="s">
        <v>895</v>
      </c>
      <c r="C6" s="273">
        <v>0</v>
      </c>
      <c r="D6" s="273">
        <v>120</v>
      </c>
    </row>
    <row r="7" spans="1:4" ht="12.75">
      <c r="A7" s="268" t="s">
        <v>886</v>
      </c>
      <c r="B7" s="269" t="s">
        <v>887</v>
      </c>
      <c r="C7" s="270">
        <v>0</v>
      </c>
      <c r="D7" s="270">
        <v>3017</v>
      </c>
    </row>
    <row r="8" spans="1:4" ht="12.75">
      <c r="A8" s="268" t="s">
        <v>787</v>
      </c>
      <c r="B8" s="269" t="s">
        <v>788</v>
      </c>
      <c r="C8" s="270">
        <v>2406</v>
      </c>
      <c r="D8" s="270">
        <v>3668</v>
      </c>
    </row>
    <row r="9" spans="1:4" ht="12.75">
      <c r="A9" s="271" t="s">
        <v>789</v>
      </c>
      <c r="B9" s="272" t="s">
        <v>790</v>
      </c>
      <c r="C9" s="273">
        <v>2406</v>
      </c>
      <c r="D9" s="273">
        <v>6685</v>
      </c>
    </row>
    <row r="10" spans="1:4" ht="12.75">
      <c r="A10" s="271" t="s">
        <v>791</v>
      </c>
      <c r="B10" s="272" t="s">
        <v>792</v>
      </c>
      <c r="C10" s="273">
        <v>2406</v>
      </c>
      <c r="D10" s="273">
        <v>6805</v>
      </c>
    </row>
    <row r="11" spans="1:4" ht="12.75">
      <c r="A11" s="268" t="s">
        <v>793</v>
      </c>
      <c r="B11" s="269" t="s">
        <v>794</v>
      </c>
      <c r="C11" s="270">
        <v>117</v>
      </c>
      <c r="D11" s="270">
        <v>23</v>
      </c>
    </row>
    <row r="12" spans="1:4" ht="12.75">
      <c r="A12" s="271" t="s">
        <v>795</v>
      </c>
      <c r="B12" s="272" t="s">
        <v>796</v>
      </c>
      <c r="C12" s="273">
        <v>117</v>
      </c>
      <c r="D12" s="273">
        <v>23</v>
      </c>
    </row>
    <row r="13" spans="1:4" ht="12.75">
      <c r="A13" s="268" t="s">
        <v>797</v>
      </c>
      <c r="B13" s="269" t="s">
        <v>798</v>
      </c>
      <c r="C13" s="270">
        <v>25</v>
      </c>
      <c r="D13" s="270">
        <v>534</v>
      </c>
    </row>
    <row r="14" spans="1:4" ht="12.75">
      <c r="A14" s="271" t="s">
        <v>799</v>
      </c>
      <c r="B14" s="272" t="s">
        <v>800</v>
      </c>
      <c r="C14" s="273">
        <v>25</v>
      </c>
      <c r="D14" s="273">
        <v>534</v>
      </c>
    </row>
    <row r="15" spans="1:4" ht="12.75">
      <c r="A15" s="271" t="s">
        <v>801</v>
      </c>
      <c r="B15" s="272" t="s">
        <v>802</v>
      </c>
      <c r="C15" s="273">
        <v>142</v>
      </c>
      <c r="D15" s="273">
        <v>557</v>
      </c>
    </row>
    <row r="16" spans="1:4" ht="12.75">
      <c r="A16" s="268" t="s">
        <v>803</v>
      </c>
      <c r="B16" s="269" t="s">
        <v>804</v>
      </c>
      <c r="C16" s="270">
        <v>40</v>
      </c>
      <c r="D16" s="270">
        <v>0</v>
      </c>
    </row>
    <row r="17" spans="1:4" ht="12.75">
      <c r="A17" s="268" t="s">
        <v>805</v>
      </c>
      <c r="B17" s="269" t="s">
        <v>806</v>
      </c>
      <c r="C17" s="270">
        <v>40</v>
      </c>
      <c r="D17" s="270">
        <v>0</v>
      </c>
    </row>
    <row r="18" spans="1:4" ht="12.75">
      <c r="A18" s="271" t="s">
        <v>811</v>
      </c>
      <c r="B18" s="272" t="s">
        <v>812</v>
      </c>
      <c r="C18" s="273">
        <v>40</v>
      </c>
      <c r="D18" s="273">
        <v>0</v>
      </c>
    </row>
    <row r="19" spans="1:4" ht="12.75">
      <c r="A19" s="268" t="s">
        <v>813</v>
      </c>
      <c r="B19" s="269" t="s">
        <v>814</v>
      </c>
      <c r="C19" s="270">
        <v>0</v>
      </c>
      <c r="D19" s="270">
        <v>415</v>
      </c>
    </row>
    <row r="20" spans="1:4" ht="12.75">
      <c r="A20" s="268" t="s">
        <v>817</v>
      </c>
      <c r="B20" s="269" t="s">
        <v>818</v>
      </c>
      <c r="C20" s="270">
        <v>0</v>
      </c>
      <c r="D20" s="270">
        <v>65</v>
      </c>
    </row>
    <row r="21" spans="1:4" ht="12.75">
      <c r="A21" s="268" t="s">
        <v>888</v>
      </c>
      <c r="B21" s="269" t="s">
        <v>889</v>
      </c>
      <c r="C21" s="270">
        <v>0</v>
      </c>
      <c r="D21" s="270">
        <v>350</v>
      </c>
    </row>
    <row r="22" spans="1:4" ht="12.75">
      <c r="A22" s="271" t="s">
        <v>819</v>
      </c>
      <c r="B22" s="272" t="s">
        <v>820</v>
      </c>
      <c r="C22" s="273">
        <v>0</v>
      </c>
      <c r="D22" s="273">
        <v>415</v>
      </c>
    </row>
    <row r="23" spans="1:4" ht="12.75">
      <c r="A23" s="271" t="s">
        <v>821</v>
      </c>
      <c r="B23" s="272" t="s">
        <v>822</v>
      </c>
      <c r="C23" s="273">
        <v>40</v>
      </c>
      <c r="D23" s="273">
        <v>415</v>
      </c>
    </row>
    <row r="24" spans="1:4" ht="12.75">
      <c r="A24" s="268" t="s">
        <v>823</v>
      </c>
      <c r="B24" s="269" t="s">
        <v>824</v>
      </c>
      <c r="C24" s="270">
        <v>1260</v>
      </c>
      <c r="D24" s="270">
        <v>539</v>
      </c>
    </row>
    <row r="25" spans="1:4" ht="12.75">
      <c r="A25" s="271" t="s">
        <v>827</v>
      </c>
      <c r="B25" s="272" t="s">
        <v>828</v>
      </c>
      <c r="C25" s="273">
        <v>1260</v>
      </c>
      <c r="D25" s="273">
        <v>539</v>
      </c>
    </row>
    <row r="26" spans="1:4" ht="12.75">
      <c r="A26" s="271" t="s">
        <v>829</v>
      </c>
      <c r="B26" s="272" t="s">
        <v>830</v>
      </c>
      <c r="C26" s="273">
        <v>3848</v>
      </c>
      <c r="D26" s="273">
        <v>8316</v>
      </c>
    </row>
    <row r="27" spans="1:4" ht="12.75">
      <c r="A27" s="268" t="s">
        <v>831</v>
      </c>
      <c r="B27" s="269" t="s">
        <v>832</v>
      </c>
      <c r="C27" s="270">
        <v>1217</v>
      </c>
      <c r="D27" s="270">
        <v>1217</v>
      </c>
    </row>
    <row r="28" spans="1:4" ht="12.75">
      <c r="A28" s="268" t="s">
        <v>833</v>
      </c>
      <c r="B28" s="269" t="s">
        <v>834</v>
      </c>
      <c r="C28" s="270">
        <v>574</v>
      </c>
      <c r="D28" s="270">
        <v>574</v>
      </c>
    </row>
    <row r="29" spans="1:4" ht="12.75">
      <c r="A29" s="268" t="s">
        <v>835</v>
      </c>
      <c r="B29" s="269" t="s">
        <v>836</v>
      </c>
      <c r="C29" s="270">
        <v>0</v>
      </c>
      <c r="D29" s="270">
        <v>1033</v>
      </c>
    </row>
    <row r="30" spans="1:4" ht="12.75">
      <c r="A30" s="268" t="s">
        <v>837</v>
      </c>
      <c r="B30" s="269" t="s">
        <v>838</v>
      </c>
      <c r="C30" s="270">
        <v>1033</v>
      </c>
      <c r="D30" s="270">
        <v>4313</v>
      </c>
    </row>
    <row r="31" spans="1:4" ht="12.75">
      <c r="A31" s="271" t="s">
        <v>839</v>
      </c>
      <c r="B31" s="272" t="s">
        <v>840</v>
      </c>
      <c r="C31" s="273">
        <v>2824</v>
      </c>
      <c r="D31" s="273">
        <v>7137</v>
      </c>
    </row>
    <row r="32" spans="1:4" ht="12.75">
      <c r="A32" s="268" t="s">
        <v>841</v>
      </c>
      <c r="B32" s="269" t="s">
        <v>842</v>
      </c>
      <c r="C32" s="270">
        <v>0</v>
      </c>
      <c r="D32" s="270">
        <v>183</v>
      </c>
    </row>
    <row r="33" spans="1:4" ht="12.75">
      <c r="A33" s="271" t="s">
        <v>843</v>
      </c>
      <c r="B33" s="272" t="s">
        <v>844</v>
      </c>
      <c r="C33" s="273">
        <v>0</v>
      </c>
      <c r="D33" s="273">
        <v>183</v>
      </c>
    </row>
    <row r="34" spans="1:4" ht="12.75">
      <c r="A34" s="268" t="s">
        <v>845</v>
      </c>
      <c r="B34" s="269" t="s">
        <v>846</v>
      </c>
      <c r="C34" s="270">
        <v>21</v>
      </c>
      <c r="D34" s="270">
        <v>0</v>
      </c>
    </row>
    <row r="35" spans="1:4" ht="12.75">
      <c r="A35" s="271" t="s">
        <v>847</v>
      </c>
      <c r="B35" s="272" t="s">
        <v>848</v>
      </c>
      <c r="C35" s="273">
        <v>21</v>
      </c>
      <c r="D35" s="273">
        <v>0</v>
      </c>
    </row>
    <row r="36" spans="1:4" ht="12.75">
      <c r="A36" s="271" t="s">
        <v>849</v>
      </c>
      <c r="B36" s="272" t="s">
        <v>850</v>
      </c>
      <c r="C36" s="273">
        <v>21</v>
      </c>
      <c r="D36" s="273">
        <v>183</v>
      </c>
    </row>
    <row r="37" spans="1:4" ht="12.75">
      <c r="A37" s="268" t="s">
        <v>851</v>
      </c>
      <c r="B37" s="269" t="s">
        <v>852</v>
      </c>
      <c r="C37" s="270">
        <v>1003</v>
      </c>
      <c r="D37" s="270">
        <v>996</v>
      </c>
    </row>
    <row r="38" spans="1:4" ht="12.75">
      <c r="A38" s="271" t="s">
        <v>853</v>
      </c>
      <c r="B38" s="272" t="s">
        <v>854</v>
      </c>
      <c r="C38" s="273">
        <v>1003</v>
      </c>
      <c r="D38" s="273">
        <v>996</v>
      </c>
    </row>
    <row r="39" spans="1:4" ht="12.75">
      <c r="A39" s="271" t="s">
        <v>855</v>
      </c>
      <c r="B39" s="272" t="s">
        <v>856</v>
      </c>
      <c r="C39" s="273">
        <v>3848</v>
      </c>
      <c r="D39" s="273">
        <v>8316</v>
      </c>
    </row>
  </sheetData>
  <sheetProtection/>
  <mergeCells count="2">
    <mergeCell ref="B1:H1"/>
    <mergeCell ref="A2:E2"/>
  </mergeCells>
  <printOptions/>
  <pageMargins left="0.75" right="0.75" top="1" bottom="1" header="0.5" footer="0.5"/>
  <pageSetup fitToHeight="1" fitToWidth="1" horizontalDpi="300" verticalDpi="300" orientation="portrait" scale="50" r:id="rId1"/>
  <headerFooter alignWithMargins="0">
    <oddHeader>&amp;R38.sz.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G171"/>
  <sheetViews>
    <sheetView zoomScale="85" zoomScaleNormal="85" zoomScalePageLayoutView="0" workbookViewId="0" topLeftCell="A1">
      <pane xSplit="2" ySplit="5" topLeftCell="C6" activePane="bottomRight" state="frozen"/>
      <selection pane="topLeft" activeCell="F122" sqref="F122:K122"/>
      <selection pane="topRight" activeCell="F122" sqref="F122:K122"/>
      <selection pane="bottomLeft" activeCell="F122" sqref="F122:K122"/>
      <selection pane="bottomRight" activeCell="D122" sqref="D6:D122"/>
    </sheetView>
  </sheetViews>
  <sheetFormatPr defaultColWidth="9.140625" defaultRowHeight="15"/>
  <cols>
    <col min="1" max="1" width="105.140625" style="0" customWidth="1"/>
    <col min="3" max="5" width="17.140625" style="103" customWidth="1"/>
    <col min="6" max="8" width="20.140625" style="103" customWidth="1"/>
    <col min="9" max="11" width="18.8515625" style="103" customWidth="1"/>
    <col min="12" max="14" width="15.7109375" style="103" customWidth="1"/>
  </cols>
  <sheetData>
    <row r="1" spans="1:14" ht="20.25" customHeight="1">
      <c r="A1" s="330" t="s">
        <v>766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172"/>
      <c r="N1" s="172"/>
    </row>
    <row r="2" spans="1:14" ht="19.5" customHeight="1">
      <c r="A2" s="336" t="s">
        <v>117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5"/>
      <c r="M2" s="172"/>
      <c r="N2" s="172"/>
    </row>
    <row r="3" ht="18">
      <c r="A3" s="48"/>
    </row>
    <row r="4" ht="15">
      <c r="A4" s="4" t="s">
        <v>707</v>
      </c>
    </row>
    <row r="5" spans="1:14" ht="75">
      <c r="A5" s="2" t="s">
        <v>309</v>
      </c>
      <c r="B5" s="3" t="s">
        <v>310</v>
      </c>
      <c r="C5" s="225" t="s">
        <v>1019</v>
      </c>
      <c r="D5" s="225" t="s">
        <v>1018</v>
      </c>
      <c r="E5" s="121" t="s">
        <v>1029</v>
      </c>
      <c r="F5" s="121" t="s">
        <v>1020</v>
      </c>
      <c r="G5" s="121" t="s">
        <v>1021</v>
      </c>
      <c r="H5" s="121" t="s">
        <v>1022</v>
      </c>
      <c r="I5" s="121" t="s">
        <v>1023</v>
      </c>
      <c r="J5" s="121" t="s">
        <v>1024</v>
      </c>
      <c r="K5" s="121" t="s">
        <v>1025</v>
      </c>
      <c r="L5" s="122" t="s">
        <v>1026</v>
      </c>
      <c r="M5" s="122" t="s">
        <v>1027</v>
      </c>
      <c r="N5" s="122" t="s">
        <v>1028</v>
      </c>
    </row>
    <row r="6" spans="1:14" ht="15">
      <c r="A6" s="28" t="s">
        <v>311</v>
      </c>
      <c r="B6" s="29" t="s">
        <v>312</v>
      </c>
      <c r="C6" s="106">
        <v>6957</v>
      </c>
      <c r="D6" s="106">
        <v>7155</v>
      </c>
      <c r="E6" s="106">
        <v>6340</v>
      </c>
      <c r="F6" s="106">
        <v>0</v>
      </c>
      <c r="G6" s="106"/>
      <c r="H6" s="106"/>
      <c r="I6" s="106"/>
      <c r="J6" s="106"/>
      <c r="K6" s="106"/>
      <c r="L6" s="107">
        <f>I6+F6+C6</f>
        <v>6957</v>
      </c>
      <c r="M6" s="107">
        <f>J6+G6+D6</f>
        <v>7155</v>
      </c>
      <c r="N6" s="107">
        <f>K6+H6+E6</f>
        <v>6340</v>
      </c>
    </row>
    <row r="7" spans="1:14" ht="15">
      <c r="A7" s="28" t="s">
        <v>313</v>
      </c>
      <c r="B7" s="30" t="s">
        <v>314</v>
      </c>
      <c r="C7" s="106"/>
      <c r="D7" s="106"/>
      <c r="E7" s="106"/>
      <c r="F7" s="106"/>
      <c r="G7" s="106"/>
      <c r="H7" s="106"/>
      <c r="I7" s="106"/>
      <c r="J7" s="106"/>
      <c r="K7" s="106"/>
      <c r="L7" s="107">
        <f aca="true" t="shared" si="0" ref="L7:L18">I7+F7+C7</f>
        <v>0</v>
      </c>
      <c r="M7" s="107">
        <f>J7+G7+D7</f>
        <v>0</v>
      </c>
      <c r="N7" s="107">
        <f>K7+H7+E7</f>
        <v>0</v>
      </c>
    </row>
    <row r="8" spans="1:14" ht="15">
      <c r="A8" s="28" t="s">
        <v>315</v>
      </c>
      <c r="B8" s="30" t="s">
        <v>316</v>
      </c>
      <c r="C8" s="106"/>
      <c r="D8" s="106">
        <v>151</v>
      </c>
      <c r="E8" s="106">
        <v>0</v>
      </c>
      <c r="F8" s="106"/>
      <c r="G8" s="106"/>
      <c r="H8" s="106"/>
      <c r="I8" s="106"/>
      <c r="J8" s="106"/>
      <c r="K8" s="106"/>
      <c r="L8" s="107">
        <f t="shared" si="0"/>
        <v>0</v>
      </c>
      <c r="M8" s="107">
        <f>D8</f>
        <v>151</v>
      </c>
      <c r="N8" s="107">
        <f>E8</f>
        <v>0</v>
      </c>
    </row>
    <row r="9" spans="1:14" ht="15">
      <c r="A9" s="31" t="s">
        <v>317</v>
      </c>
      <c r="B9" s="30" t="s">
        <v>318</v>
      </c>
      <c r="C9" s="106">
        <v>80</v>
      </c>
      <c r="D9" s="106">
        <v>80</v>
      </c>
      <c r="E9" s="106">
        <v>70</v>
      </c>
      <c r="F9" s="106"/>
      <c r="G9" s="106"/>
      <c r="H9" s="106"/>
      <c r="I9" s="106"/>
      <c r="J9" s="106"/>
      <c r="K9" s="106"/>
      <c r="L9" s="107">
        <f t="shared" si="0"/>
        <v>80</v>
      </c>
      <c r="M9" s="107">
        <f aca="true" t="shared" si="1" ref="M9:M72">D9</f>
        <v>80</v>
      </c>
      <c r="N9" s="107">
        <f aca="true" t="shared" si="2" ref="N9:N72">E9</f>
        <v>70</v>
      </c>
    </row>
    <row r="10" spans="1:14" ht="15">
      <c r="A10" s="31" t="s">
        <v>319</v>
      </c>
      <c r="B10" s="30" t="s">
        <v>320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7">
        <f t="shared" si="0"/>
        <v>0</v>
      </c>
      <c r="M10" s="107">
        <f t="shared" si="1"/>
        <v>0</v>
      </c>
      <c r="N10" s="107">
        <f t="shared" si="2"/>
        <v>0</v>
      </c>
    </row>
    <row r="11" spans="1:14" ht="15">
      <c r="A11" s="31" t="s">
        <v>321</v>
      </c>
      <c r="B11" s="30" t="s">
        <v>322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7">
        <f t="shared" si="0"/>
        <v>0</v>
      </c>
      <c r="M11" s="107">
        <f t="shared" si="1"/>
        <v>0</v>
      </c>
      <c r="N11" s="107">
        <f t="shared" si="2"/>
        <v>0</v>
      </c>
    </row>
    <row r="12" spans="1:14" ht="15">
      <c r="A12" s="31" t="s">
        <v>323</v>
      </c>
      <c r="B12" s="30" t="s">
        <v>324</v>
      </c>
      <c r="C12" s="106">
        <v>442</v>
      </c>
      <c r="D12" s="106">
        <v>507</v>
      </c>
      <c r="E12" s="106">
        <v>318</v>
      </c>
      <c r="F12" s="106"/>
      <c r="G12" s="106"/>
      <c r="H12" s="106"/>
      <c r="I12" s="106"/>
      <c r="J12" s="106"/>
      <c r="K12" s="106"/>
      <c r="L12" s="107">
        <f t="shared" si="0"/>
        <v>442</v>
      </c>
      <c r="M12" s="107">
        <f t="shared" si="1"/>
        <v>507</v>
      </c>
      <c r="N12" s="107">
        <f t="shared" si="2"/>
        <v>318</v>
      </c>
    </row>
    <row r="13" spans="1:14" ht="15">
      <c r="A13" s="31" t="s">
        <v>325</v>
      </c>
      <c r="B13" s="30" t="s">
        <v>326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7">
        <f t="shared" si="0"/>
        <v>0</v>
      </c>
      <c r="M13" s="107">
        <f t="shared" si="1"/>
        <v>0</v>
      </c>
      <c r="N13" s="107">
        <f t="shared" si="2"/>
        <v>0</v>
      </c>
    </row>
    <row r="14" spans="1:14" ht="15">
      <c r="A14" s="5" t="s">
        <v>327</v>
      </c>
      <c r="B14" s="30" t="s">
        <v>328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7">
        <f t="shared" si="0"/>
        <v>0</v>
      </c>
      <c r="M14" s="107">
        <f t="shared" si="1"/>
        <v>0</v>
      </c>
      <c r="N14" s="107">
        <f t="shared" si="2"/>
        <v>0</v>
      </c>
    </row>
    <row r="15" spans="1:14" ht="15">
      <c r="A15" s="5" t="s">
        <v>329</v>
      </c>
      <c r="B15" s="30" t="s">
        <v>330</v>
      </c>
      <c r="C15" s="106"/>
      <c r="D15" s="106">
        <v>36</v>
      </c>
      <c r="E15" s="106">
        <v>18</v>
      </c>
      <c r="F15" s="106"/>
      <c r="G15" s="106"/>
      <c r="H15" s="106"/>
      <c r="I15" s="106"/>
      <c r="J15" s="106"/>
      <c r="K15" s="106"/>
      <c r="L15" s="107">
        <f t="shared" si="0"/>
        <v>0</v>
      </c>
      <c r="M15" s="107">
        <f t="shared" si="1"/>
        <v>36</v>
      </c>
      <c r="N15" s="107">
        <f t="shared" si="2"/>
        <v>18</v>
      </c>
    </row>
    <row r="16" spans="1:14" ht="15">
      <c r="A16" s="5" t="s">
        <v>331</v>
      </c>
      <c r="B16" s="30" t="s">
        <v>332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7">
        <f t="shared" si="0"/>
        <v>0</v>
      </c>
      <c r="M16" s="107">
        <f t="shared" si="1"/>
        <v>0</v>
      </c>
      <c r="N16" s="107">
        <f t="shared" si="2"/>
        <v>0</v>
      </c>
    </row>
    <row r="17" spans="1:14" ht="15">
      <c r="A17" s="5" t="s">
        <v>333</v>
      </c>
      <c r="B17" s="30" t="s">
        <v>334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7">
        <f t="shared" si="0"/>
        <v>0</v>
      </c>
      <c r="M17" s="107">
        <f t="shared" si="1"/>
        <v>0</v>
      </c>
      <c r="N17" s="107">
        <f t="shared" si="2"/>
        <v>0</v>
      </c>
    </row>
    <row r="18" spans="1:14" ht="15">
      <c r="A18" s="5" t="s">
        <v>0</v>
      </c>
      <c r="B18" s="30" t="s">
        <v>335</v>
      </c>
      <c r="C18" s="106"/>
      <c r="D18" s="106">
        <v>39</v>
      </c>
      <c r="E18" s="106">
        <v>39</v>
      </c>
      <c r="F18" s="106"/>
      <c r="G18" s="106"/>
      <c r="H18" s="106"/>
      <c r="I18" s="106"/>
      <c r="J18" s="106"/>
      <c r="K18" s="106"/>
      <c r="L18" s="107">
        <f t="shared" si="0"/>
        <v>0</v>
      </c>
      <c r="M18" s="107">
        <f t="shared" si="1"/>
        <v>39</v>
      </c>
      <c r="N18" s="107">
        <f t="shared" si="2"/>
        <v>39</v>
      </c>
    </row>
    <row r="19" spans="1:14" ht="15">
      <c r="A19" s="32" t="s">
        <v>615</v>
      </c>
      <c r="B19" s="33" t="s">
        <v>336</v>
      </c>
      <c r="C19" s="106">
        <v>7479</v>
      </c>
      <c r="D19" s="106">
        <f>SUM(D6:D18)</f>
        <v>7968</v>
      </c>
      <c r="E19" s="106">
        <f>SUM(E6:E18)</f>
        <v>6785</v>
      </c>
      <c r="F19" s="106">
        <f aca="true" t="shared" si="3" ref="F19:K19">SUM(F6:F18)</f>
        <v>0</v>
      </c>
      <c r="G19" s="106">
        <f t="shared" si="3"/>
        <v>0</v>
      </c>
      <c r="H19" s="106">
        <f t="shared" si="3"/>
        <v>0</v>
      </c>
      <c r="I19" s="106">
        <f t="shared" si="3"/>
        <v>0</v>
      </c>
      <c r="J19" s="106">
        <f t="shared" si="3"/>
        <v>0</v>
      </c>
      <c r="K19" s="106">
        <f t="shared" si="3"/>
        <v>0</v>
      </c>
      <c r="L19" s="107">
        <f>SUM(L6:L18)</f>
        <v>7479</v>
      </c>
      <c r="M19" s="107">
        <f t="shared" si="1"/>
        <v>7968</v>
      </c>
      <c r="N19" s="107">
        <f t="shared" si="2"/>
        <v>6785</v>
      </c>
    </row>
    <row r="20" spans="1:14" ht="15">
      <c r="A20" s="5" t="s">
        <v>337</v>
      </c>
      <c r="B20" s="30" t="s">
        <v>338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7">
        <f>I20+F20+C20</f>
        <v>0</v>
      </c>
      <c r="M20" s="107">
        <f t="shared" si="1"/>
        <v>0</v>
      </c>
      <c r="N20" s="107">
        <f t="shared" si="2"/>
        <v>0</v>
      </c>
    </row>
    <row r="21" spans="1:14" ht="15">
      <c r="A21" s="5" t="s">
        <v>339</v>
      </c>
      <c r="B21" s="30" t="s">
        <v>340</v>
      </c>
      <c r="C21" s="106">
        <v>329</v>
      </c>
      <c r="D21" s="106">
        <v>355</v>
      </c>
      <c r="E21" s="106">
        <v>218</v>
      </c>
      <c r="F21" s="106"/>
      <c r="G21" s="106"/>
      <c r="H21" s="106"/>
      <c r="I21" s="106"/>
      <c r="J21" s="106"/>
      <c r="K21" s="106"/>
      <c r="L21" s="107">
        <f>I21+F21+C21</f>
        <v>329</v>
      </c>
      <c r="M21" s="107">
        <f t="shared" si="1"/>
        <v>355</v>
      </c>
      <c r="N21" s="107">
        <f t="shared" si="2"/>
        <v>218</v>
      </c>
    </row>
    <row r="22" spans="1:14" ht="15">
      <c r="A22" s="6" t="s">
        <v>341</v>
      </c>
      <c r="B22" s="30" t="s">
        <v>342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7">
        <f>I22+F22+C22</f>
        <v>0</v>
      </c>
      <c r="M22" s="107">
        <f t="shared" si="1"/>
        <v>0</v>
      </c>
      <c r="N22" s="107">
        <f t="shared" si="2"/>
        <v>0</v>
      </c>
    </row>
    <row r="23" spans="1:14" ht="15">
      <c r="A23" s="7" t="s">
        <v>616</v>
      </c>
      <c r="B23" s="33" t="s">
        <v>343</v>
      </c>
      <c r="C23" s="106">
        <v>329</v>
      </c>
      <c r="D23" s="106">
        <f>SUM(D20:D22)</f>
        <v>355</v>
      </c>
      <c r="E23" s="106">
        <f>SUM(E20:E22)</f>
        <v>218</v>
      </c>
      <c r="F23" s="106">
        <f aca="true" t="shared" si="4" ref="F23:K23">SUM(F20:F22)</f>
        <v>0</v>
      </c>
      <c r="G23" s="106">
        <f t="shared" si="4"/>
        <v>0</v>
      </c>
      <c r="H23" s="106">
        <f t="shared" si="4"/>
        <v>0</v>
      </c>
      <c r="I23" s="106">
        <f t="shared" si="4"/>
        <v>0</v>
      </c>
      <c r="J23" s="106">
        <f t="shared" si="4"/>
        <v>0</v>
      </c>
      <c r="K23" s="106">
        <f t="shared" si="4"/>
        <v>0</v>
      </c>
      <c r="L23" s="107">
        <f>SUM(L20:L22)</f>
        <v>329</v>
      </c>
      <c r="M23" s="107">
        <f t="shared" si="1"/>
        <v>355</v>
      </c>
      <c r="N23" s="107">
        <f t="shared" si="2"/>
        <v>218</v>
      </c>
    </row>
    <row r="24" spans="1:14" ht="15">
      <c r="A24" s="51" t="s">
        <v>30</v>
      </c>
      <c r="B24" s="52" t="s">
        <v>344</v>
      </c>
      <c r="C24" s="106">
        <v>7808</v>
      </c>
      <c r="D24" s="106">
        <f>D23+D19</f>
        <v>8323</v>
      </c>
      <c r="E24" s="106">
        <f>E23+E19</f>
        <v>7003</v>
      </c>
      <c r="F24" s="106">
        <f aca="true" t="shared" si="5" ref="F24:K24">F23+F19</f>
        <v>0</v>
      </c>
      <c r="G24" s="106">
        <f t="shared" si="5"/>
        <v>0</v>
      </c>
      <c r="H24" s="106">
        <f t="shared" si="5"/>
        <v>0</v>
      </c>
      <c r="I24" s="106">
        <f t="shared" si="5"/>
        <v>0</v>
      </c>
      <c r="J24" s="106">
        <f t="shared" si="5"/>
        <v>0</v>
      </c>
      <c r="K24" s="106">
        <f t="shared" si="5"/>
        <v>0</v>
      </c>
      <c r="L24" s="107">
        <f>L23+L19</f>
        <v>7808</v>
      </c>
      <c r="M24" s="107">
        <f t="shared" si="1"/>
        <v>8323</v>
      </c>
      <c r="N24" s="107">
        <f t="shared" si="2"/>
        <v>7003</v>
      </c>
    </row>
    <row r="25" spans="1:14" ht="15">
      <c r="A25" s="39" t="s">
        <v>1</v>
      </c>
      <c r="B25" s="52" t="s">
        <v>345</v>
      </c>
      <c r="C25" s="106">
        <v>2147</v>
      </c>
      <c r="D25" s="106">
        <v>2532</v>
      </c>
      <c r="E25" s="106">
        <v>1915</v>
      </c>
      <c r="F25" s="106"/>
      <c r="G25" s="106"/>
      <c r="H25" s="106"/>
      <c r="I25" s="106"/>
      <c r="J25" s="106"/>
      <c r="K25" s="106"/>
      <c r="L25" s="107">
        <f>I25+F25+C25</f>
        <v>2147</v>
      </c>
      <c r="M25" s="107">
        <f t="shared" si="1"/>
        <v>2532</v>
      </c>
      <c r="N25" s="107">
        <f t="shared" si="2"/>
        <v>1915</v>
      </c>
    </row>
    <row r="26" spans="1:14" ht="15">
      <c r="A26" s="5" t="s">
        <v>346</v>
      </c>
      <c r="B26" s="30" t="s">
        <v>347</v>
      </c>
      <c r="C26" s="106">
        <v>500</v>
      </c>
      <c r="D26" s="106">
        <v>811</v>
      </c>
      <c r="E26" s="106">
        <v>536</v>
      </c>
      <c r="F26" s="106"/>
      <c r="G26" s="106"/>
      <c r="H26" s="106"/>
      <c r="I26" s="106"/>
      <c r="J26" s="106"/>
      <c r="K26" s="106"/>
      <c r="L26" s="107">
        <f aca="true" t="shared" si="6" ref="L26:L48">I26+F26+C26</f>
        <v>500</v>
      </c>
      <c r="M26" s="107">
        <f t="shared" si="1"/>
        <v>811</v>
      </c>
      <c r="N26" s="107">
        <f t="shared" si="2"/>
        <v>536</v>
      </c>
    </row>
    <row r="27" spans="1:14" ht="15">
      <c r="A27" s="5" t="s">
        <v>348</v>
      </c>
      <c r="B27" s="30" t="s">
        <v>349</v>
      </c>
      <c r="C27" s="106">
        <v>1700</v>
      </c>
      <c r="D27" s="106">
        <v>2106</v>
      </c>
      <c r="E27" s="106">
        <v>1384</v>
      </c>
      <c r="F27" s="106"/>
      <c r="G27" s="106"/>
      <c r="H27" s="106"/>
      <c r="I27" s="106"/>
      <c r="J27" s="106"/>
      <c r="K27" s="106"/>
      <c r="L27" s="107">
        <f t="shared" si="6"/>
        <v>1700</v>
      </c>
      <c r="M27" s="107">
        <f t="shared" si="1"/>
        <v>2106</v>
      </c>
      <c r="N27" s="107">
        <f t="shared" si="2"/>
        <v>1384</v>
      </c>
    </row>
    <row r="28" spans="1:14" ht="15">
      <c r="A28" s="5" t="s">
        <v>350</v>
      </c>
      <c r="B28" s="30" t="s">
        <v>351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7">
        <f t="shared" si="6"/>
        <v>0</v>
      </c>
      <c r="M28" s="107">
        <f t="shared" si="1"/>
        <v>0</v>
      </c>
      <c r="N28" s="107">
        <f t="shared" si="2"/>
        <v>0</v>
      </c>
    </row>
    <row r="29" spans="1:14" ht="15">
      <c r="A29" s="7" t="s">
        <v>617</v>
      </c>
      <c r="B29" s="33" t="s">
        <v>352</v>
      </c>
      <c r="C29" s="106">
        <v>2200</v>
      </c>
      <c r="D29" s="106">
        <f>SUM(D26:D28)</f>
        <v>2917</v>
      </c>
      <c r="E29" s="106">
        <f>SUM(E26:E28)</f>
        <v>1920</v>
      </c>
      <c r="F29" s="106">
        <f aca="true" t="shared" si="7" ref="F29:K29">SUM(F26:F28)</f>
        <v>0</v>
      </c>
      <c r="G29" s="106">
        <f t="shared" si="7"/>
        <v>0</v>
      </c>
      <c r="H29" s="106">
        <f t="shared" si="7"/>
        <v>0</v>
      </c>
      <c r="I29" s="106">
        <f t="shared" si="7"/>
        <v>0</v>
      </c>
      <c r="J29" s="106">
        <f t="shared" si="7"/>
        <v>0</v>
      </c>
      <c r="K29" s="106">
        <f t="shared" si="7"/>
        <v>0</v>
      </c>
      <c r="L29" s="107">
        <f>SUM(L26:L28)</f>
        <v>2200</v>
      </c>
      <c r="M29" s="107">
        <f t="shared" si="1"/>
        <v>2917</v>
      </c>
      <c r="N29" s="107">
        <f t="shared" si="2"/>
        <v>1920</v>
      </c>
    </row>
    <row r="30" spans="1:14" ht="15">
      <c r="A30" s="5" t="s">
        <v>353</v>
      </c>
      <c r="B30" s="30" t="s">
        <v>354</v>
      </c>
      <c r="C30" s="106">
        <v>115</v>
      </c>
      <c r="D30" s="106">
        <v>139</v>
      </c>
      <c r="E30" s="106">
        <v>139</v>
      </c>
      <c r="F30" s="106"/>
      <c r="G30" s="106"/>
      <c r="H30" s="106"/>
      <c r="I30" s="106"/>
      <c r="J30" s="106"/>
      <c r="K30" s="106"/>
      <c r="L30" s="107">
        <f t="shared" si="6"/>
        <v>115</v>
      </c>
      <c r="M30" s="107">
        <f t="shared" si="1"/>
        <v>139</v>
      </c>
      <c r="N30" s="107">
        <f t="shared" si="2"/>
        <v>139</v>
      </c>
    </row>
    <row r="31" spans="1:14" ht="15">
      <c r="A31" s="5" t="s">
        <v>355</v>
      </c>
      <c r="B31" s="30" t="s">
        <v>356</v>
      </c>
      <c r="C31" s="106">
        <v>300</v>
      </c>
      <c r="D31" s="106">
        <v>196</v>
      </c>
      <c r="E31" s="106">
        <v>196</v>
      </c>
      <c r="F31" s="106"/>
      <c r="G31" s="106"/>
      <c r="H31" s="106"/>
      <c r="I31" s="106"/>
      <c r="J31" s="106"/>
      <c r="K31" s="106"/>
      <c r="L31" s="107">
        <f t="shared" si="6"/>
        <v>300</v>
      </c>
      <c r="M31" s="107">
        <f t="shared" si="1"/>
        <v>196</v>
      </c>
      <c r="N31" s="107">
        <f t="shared" si="2"/>
        <v>196</v>
      </c>
    </row>
    <row r="32" spans="1:14" ht="15" customHeight="1">
      <c r="A32" s="7" t="s">
        <v>31</v>
      </c>
      <c r="B32" s="33" t="s">
        <v>357</v>
      </c>
      <c r="C32" s="106">
        <v>415</v>
      </c>
      <c r="D32" s="106">
        <f>SUM(D30:D31)</f>
        <v>335</v>
      </c>
      <c r="E32" s="106">
        <f>SUM(E30:E31)</f>
        <v>335</v>
      </c>
      <c r="F32" s="106">
        <f aca="true" t="shared" si="8" ref="F32:K32">SUM(F30:F31)</f>
        <v>0</v>
      </c>
      <c r="G32" s="106">
        <f t="shared" si="8"/>
        <v>0</v>
      </c>
      <c r="H32" s="106">
        <f t="shared" si="8"/>
        <v>0</v>
      </c>
      <c r="I32" s="106">
        <f t="shared" si="8"/>
        <v>0</v>
      </c>
      <c r="J32" s="106">
        <f t="shared" si="8"/>
        <v>0</v>
      </c>
      <c r="K32" s="106">
        <f t="shared" si="8"/>
        <v>0</v>
      </c>
      <c r="L32" s="107">
        <f>SUM(L30:L31)</f>
        <v>415</v>
      </c>
      <c r="M32" s="107">
        <f t="shared" si="1"/>
        <v>335</v>
      </c>
      <c r="N32" s="107">
        <f t="shared" si="2"/>
        <v>335</v>
      </c>
    </row>
    <row r="33" spans="1:14" ht="15">
      <c r="A33" s="5" t="s">
        <v>358</v>
      </c>
      <c r="B33" s="30" t="s">
        <v>359</v>
      </c>
      <c r="C33" s="106">
        <v>1630</v>
      </c>
      <c r="D33" s="106">
        <v>1867</v>
      </c>
      <c r="E33" s="106">
        <v>1780</v>
      </c>
      <c r="F33" s="106"/>
      <c r="G33" s="106"/>
      <c r="H33" s="106"/>
      <c r="I33" s="106"/>
      <c r="J33" s="106"/>
      <c r="K33" s="106"/>
      <c r="L33" s="107">
        <f t="shared" si="6"/>
        <v>1630</v>
      </c>
      <c r="M33" s="107">
        <f t="shared" si="1"/>
        <v>1867</v>
      </c>
      <c r="N33" s="107">
        <f t="shared" si="2"/>
        <v>1780</v>
      </c>
    </row>
    <row r="34" spans="1:14" ht="15">
      <c r="A34" s="5" t="s">
        <v>360</v>
      </c>
      <c r="B34" s="30" t="s">
        <v>361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7">
        <f t="shared" si="6"/>
        <v>0</v>
      </c>
      <c r="M34" s="107">
        <f t="shared" si="1"/>
        <v>0</v>
      </c>
      <c r="N34" s="107">
        <f t="shared" si="2"/>
        <v>0</v>
      </c>
    </row>
    <row r="35" spans="1:14" ht="15">
      <c r="A35" s="5" t="s">
        <v>2</v>
      </c>
      <c r="B35" s="30" t="s">
        <v>362</v>
      </c>
      <c r="C35" s="106"/>
      <c r="D35" s="106">
        <v>67</v>
      </c>
      <c r="E35" s="106">
        <v>67</v>
      </c>
      <c r="F35" s="106"/>
      <c r="G35" s="106"/>
      <c r="H35" s="106"/>
      <c r="I35" s="106"/>
      <c r="J35" s="106"/>
      <c r="K35" s="106"/>
      <c r="L35" s="107">
        <f t="shared" si="6"/>
        <v>0</v>
      </c>
      <c r="M35" s="107">
        <f t="shared" si="1"/>
        <v>67</v>
      </c>
      <c r="N35" s="107">
        <f t="shared" si="2"/>
        <v>67</v>
      </c>
    </row>
    <row r="36" spans="1:14" ht="15">
      <c r="A36" s="5" t="s">
        <v>363</v>
      </c>
      <c r="B36" s="30" t="s">
        <v>364</v>
      </c>
      <c r="C36" s="106">
        <v>400</v>
      </c>
      <c r="D36" s="106">
        <v>187</v>
      </c>
      <c r="E36" s="106">
        <v>187</v>
      </c>
      <c r="F36" s="106"/>
      <c r="G36" s="106"/>
      <c r="H36" s="106"/>
      <c r="I36" s="106"/>
      <c r="J36" s="106"/>
      <c r="K36" s="106"/>
      <c r="L36" s="107">
        <f t="shared" si="6"/>
        <v>400</v>
      </c>
      <c r="M36" s="107">
        <f t="shared" si="1"/>
        <v>187</v>
      </c>
      <c r="N36" s="107">
        <f t="shared" si="2"/>
        <v>187</v>
      </c>
    </row>
    <row r="37" spans="1:14" ht="15">
      <c r="A37" s="10" t="s">
        <v>3</v>
      </c>
      <c r="B37" s="30" t="s">
        <v>365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7">
        <f t="shared" si="6"/>
        <v>0</v>
      </c>
      <c r="M37" s="107">
        <f t="shared" si="1"/>
        <v>0</v>
      </c>
      <c r="N37" s="107">
        <f t="shared" si="2"/>
        <v>0</v>
      </c>
    </row>
    <row r="38" spans="1:14" ht="15">
      <c r="A38" s="6" t="s">
        <v>366</v>
      </c>
      <c r="B38" s="30" t="s">
        <v>367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7">
        <f t="shared" si="6"/>
        <v>0</v>
      </c>
      <c r="M38" s="107">
        <f t="shared" si="1"/>
        <v>0</v>
      </c>
      <c r="N38" s="107">
        <f t="shared" si="2"/>
        <v>0</v>
      </c>
    </row>
    <row r="39" spans="1:14" ht="15">
      <c r="A39" s="5" t="s">
        <v>4</v>
      </c>
      <c r="B39" s="30" t="s">
        <v>368</v>
      </c>
      <c r="C39" s="106">
        <v>9795</v>
      </c>
      <c r="D39" s="106">
        <v>11000</v>
      </c>
      <c r="E39" s="106">
        <v>11000</v>
      </c>
      <c r="F39" s="106"/>
      <c r="G39" s="106"/>
      <c r="H39" s="106"/>
      <c r="I39" s="106"/>
      <c r="J39" s="106"/>
      <c r="K39" s="106"/>
      <c r="L39" s="107">
        <f t="shared" si="6"/>
        <v>9795</v>
      </c>
      <c r="M39" s="107">
        <f t="shared" si="1"/>
        <v>11000</v>
      </c>
      <c r="N39" s="107">
        <f t="shared" si="2"/>
        <v>11000</v>
      </c>
    </row>
    <row r="40" spans="1:14" ht="15">
      <c r="A40" s="7" t="s">
        <v>618</v>
      </c>
      <c r="B40" s="33" t="s">
        <v>369</v>
      </c>
      <c r="C40" s="106">
        <v>11825</v>
      </c>
      <c r="D40" s="106">
        <f>SUM(D33:D39)</f>
        <v>13121</v>
      </c>
      <c r="E40" s="106">
        <f>SUM(E33:E39)</f>
        <v>13034</v>
      </c>
      <c r="F40" s="106">
        <f aca="true" t="shared" si="9" ref="F40:K40">SUM(F33:F39)</f>
        <v>0</v>
      </c>
      <c r="G40" s="106">
        <f t="shared" si="9"/>
        <v>0</v>
      </c>
      <c r="H40" s="106">
        <f t="shared" si="9"/>
        <v>0</v>
      </c>
      <c r="I40" s="106">
        <f t="shared" si="9"/>
        <v>0</v>
      </c>
      <c r="J40" s="106">
        <f t="shared" si="9"/>
        <v>0</v>
      </c>
      <c r="K40" s="106">
        <f t="shared" si="9"/>
        <v>0</v>
      </c>
      <c r="L40" s="107">
        <f>SUM(L33:L39)</f>
        <v>11825</v>
      </c>
      <c r="M40" s="107">
        <f t="shared" si="1"/>
        <v>13121</v>
      </c>
      <c r="N40" s="107">
        <f t="shared" si="2"/>
        <v>13034</v>
      </c>
    </row>
    <row r="41" spans="1:14" ht="15">
      <c r="A41" s="5" t="s">
        <v>370</v>
      </c>
      <c r="B41" s="30" t="s">
        <v>371</v>
      </c>
      <c r="C41" s="106">
        <v>456</v>
      </c>
      <c r="D41" s="106">
        <v>456</v>
      </c>
      <c r="E41" s="106">
        <v>450</v>
      </c>
      <c r="F41" s="106"/>
      <c r="G41" s="106"/>
      <c r="H41" s="106"/>
      <c r="I41" s="106"/>
      <c r="J41" s="106"/>
      <c r="K41" s="106"/>
      <c r="L41" s="107">
        <f t="shared" si="6"/>
        <v>456</v>
      </c>
      <c r="M41" s="107">
        <f t="shared" si="1"/>
        <v>456</v>
      </c>
      <c r="N41" s="107">
        <f t="shared" si="2"/>
        <v>450</v>
      </c>
    </row>
    <row r="42" spans="1:14" ht="15">
      <c r="A42" s="5" t="s">
        <v>372</v>
      </c>
      <c r="B42" s="30" t="s">
        <v>373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7">
        <f t="shared" si="6"/>
        <v>0</v>
      </c>
      <c r="M42" s="107">
        <f t="shared" si="1"/>
        <v>0</v>
      </c>
      <c r="N42" s="107">
        <f t="shared" si="2"/>
        <v>0</v>
      </c>
    </row>
    <row r="43" spans="1:14" ht="15">
      <c r="A43" s="7" t="s">
        <v>633</v>
      </c>
      <c r="B43" s="33" t="s">
        <v>374</v>
      </c>
      <c r="C43" s="106">
        <v>456</v>
      </c>
      <c r="D43" s="106">
        <v>456</v>
      </c>
      <c r="E43" s="106">
        <f aca="true" t="shared" si="10" ref="E43:K43">SUM(E41:E42)</f>
        <v>450</v>
      </c>
      <c r="F43" s="106">
        <f t="shared" si="10"/>
        <v>0</v>
      </c>
      <c r="G43" s="106">
        <f t="shared" si="10"/>
        <v>0</v>
      </c>
      <c r="H43" s="106">
        <f t="shared" si="10"/>
        <v>0</v>
      </c>
      <c r="I43" s="106">
        <f t="shared" si="10"/>
        <v>0</v>
      </c>
      <c r="J43" s="106">
        <f t="shared" si="10"/>
        <v>0</v>
      </c>
      <c r="K43" s="106">
        <f t="shared" si="10"/>
        <v>0</v>
      </c>
      <c r="L43" s="107">
        <f>SUM(L41:L42)</f>
        <v>456</v>
      </c>
      <c r="M43" s="107">
        <f t="shared" si="1"/>
        <v>456</v>
      </c>
      <c r="N43" s="107">
        <f t="shared" si="2"/>
        <v>450</v>
      </c>
    </row>
    <row r="44" spans="1:14" ht="15">
      <c r="A44" s="5" t="s">
        <v>375</v>
      </c>
      <c r="B44" s="30" t="s">
        <v>376</v>
      </c>
      <c r="C44" s="106">
        <v>2576</v>
      </c>
      <c r="D44" s="106">
        <v>2944</v>
      </c>
      <c r="E44" s="106">
        <v>2475</v>
      </c>
      <c r="F44" s="106"/>
      <c r="G44" s="106"/>
      <c r="H44" s="106"/>
      <c r="I44" s="106"/>
      <c r="J44" s="106"/>
      <c r="K44" s="106"/>
      <c r="L44" s="107">
        <f t="shared" si="6"/>
        <v>2576</v>
      </c>
      <c r="M44" s="107">
        <f t="shared" si="1"/>
        <v>2944</v>
      </c>
      <c r="N44" s="107">
        <f t="shared" si="2"/>
        <v>2475</v>
      </c>
    </row>
    <row r="45" spans="1:14" ht="15">
      <c r="A45" s="5" t="s">
        <v>377</v>
      </c>
      <c r="B45" s="30" t="s">
        <v>378</v>
      </c>
      <c r="C45" s="106"/>
      <c r="D45" s="106">
        <v>53</v>
      </c>
      <c r="E45" s="106">
        <v>53</v>
      </c>
      <c r="F45" s="106"/>
      <c r="G45" s="106"/>
      <c r="H45" s="106"/>
      <c r="I45" s="106"/>
      <c r="J45" s="106"/>
      <c r="K45" s="106"/>
      <c r="L45" s="107">
        <f t="shared" si="6"/>
        <v>0</v>
      </c>
      <c r="M45" s="107">
        <f t="shared" si="1"/>
        <v>53</v>
      </c>
      <c r="N45" s="107">
        <f t="shared" si="2"/>
        <v>53</v>
      </c>
    </row>
    <row r="46" spans="1:14" ht="15">
      <c r="A46" s="5" t="s">
        <v>5</v>
      </c>
      <c r="B46" s="30" t="s">
        <v>379</v>
      </c>
      <c r="C46" s="106">
        <v>2</v>
      </c>
      <c r="D46" s="106">
        <v>2</v>
      </c>
      <c r="E46" s="106">
        <v>1</v>
      </c>
      <c r="F46" s="106"/>
      <c r="G46" s="106"/>
      <c r="H46" s="106"/>
      <c r="I46" s="106"/>
      <c r="J46" s="106"/>
      <c r="K46" s="106"/>
      <c r="L46" s="107">
        <f t="shared" si="6"/>
        <v>2</v>
      </c>
      <c r="M46" s="107">
        <f t="shared" si="1"/>
        <v>2</v>
      </c>
      <c r="N46" s="107">
        <f t="shared" si="2"/>
        <v>1</v>
      </c>
    </row>
    <row r="47" spans="1:14" ht="15">
      <c r="A47" s="5" t="s">
        <v>6</v>
      </c>
      <c r="B47" s="30" t="s">
        <v>380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7">
        <f t="shared" si="6"/>
        <v>0</v>
      </c>
      <c r="M47" s="107">
        <f t="shared" si="1"/>
        <v>0</v>
      </c>
      <c r="N47" s="107">
        <f t="shared" si="2"/>
        <v>0</v>
      </c>
    </row>
    <row r="48" spans="1:14" ht="15">
      <c r="A48" s="5" t="s">
        <v>381</v>
      </c>
      <c r="B48" s="30" t="s">
        <v>382</v>
      </c>
      <c r="C48" s="106">
        <v>21</v>
      </c>
      <c r="D48" s="106">
        <v>2</v>
      </c>
      <c r="E48" s="106">
        <v>2</v>
      </c>
      <c r="F48" s="106"/>
      <c r="G48" s="106"/>
      <c r="H48" s="106"/>
      <c r="I48" s="106"/>
      <c r="J48" s="106"/>
      <c r="K48" s="106"/>
      <c r="L48" s="107">
        <f t="shared" si="6"/>
        <v>21</v>
      </c>
      <c r="M48" s="107">
        <f t="shared" si="1"/>
        <v>2</v>
      </c>
      <c r="N48" s="107">
        <f t="shared" si="2"/>
        <v>2</v>
      </c>
    </row>
    <row r="49" spans="1:14" ht="15">
      <c r="A49" s="7" t="s">
        <v>634</v>
      </c>
      <c r="B49" s="33" t="s">
        <v>383</v>
      </c>
      <c r="C49" s="106">
        <v>2599</v>
      </c>
      <c r="D49" s="106">
        <f>SUM(D44:D48)</f>
        <v>3001</v>
      </c>
      <c r="E49" s="106">
        <f>SUM(E44:E48)</f>
        <v>2531</v>
      </c>
      <c r="F49" s="106">
        <f aca="true" t="shared" si="11" ref="F49:K49">SUM(F44:F48)</f>
        <v>0</v>
      </c>
      <c r="G49" s="106">
        <f t="shared" si="11"/>
        <v>0</v>
      </c>
      <c r="H49" s="106">
        <f t="shared" si="11"/>
        <v>0</v>
      </c>
      <c r="I49" s="106">
        <f t="shared" si="11"/>
        <v>0</v>
      </c>
      <c r="J49" s="106">
        <f t="shared" si="11"/>
        <v>0</v>
      </c>
      <c r="K49" s="106">
        <f t="shared" si="11"/>
        <v>0</v>
      </c>
      <c r="L49" s="107">
        <f>SUM(L44:L48)</f>
        <v>2599</v>
      </c>
      <c r="M49" s="107">
        <f t="shared" si="1"/>
        <v>3001</v>
      </c>
      <c r="N49" s="107">
        <f t="shared" si="2"/>
        <v>2531</v>
      </c>
    </row>
    <row r="50" spans="1:14" ht="15">
      <c r="A50" s="39" t="s">
        <v>635</v>
      </c>
      <c r="B50" s="52" t="s">
        <v>384</v>
      </c>
      <c r="C50" s="106">
        <v>17495</v>
      </c>
      <c r="D50" s="106">
        <f>D49+D43+D40+D32+D29</f>
        <v>19830</v>
      </c>
      <c r="E50" s="106">
        <f>E49+E43+E40+E32+E29</f>
        <v>18270</v>
      </c>
      <c r="F50" s="106">
        <f aca="true" t="shared" si="12" ref="F50:L50">F49+F43+F40+F32+F29</f>
        <v>0</v>
      </c>
      <c r="G50" s="106">
        <f t="shared" si="12"/>
        <v>0</v>
      </c>
      <c r="H50" s="106">
        <f t="shared" si="12"/>
        <v>0</v>
      </c>
      <c r="I50" s="106">
        <f t="shared" si="12"/>
        <v>0</v>
      </c>
      <c r="J50" s="106">
        <f t="shared" si="12"/>
        <v>0</v>
      </c>
      <c r="K50" s="106">
        <f t="shared" si="12"/>
        <v>0</v>
      </c>
      <c r="L50" s="107">
        <f t="shared" si="12"/>
        <v>17495</v>
      </c>
      <c r="M50" s="107">
        <f t="shared" si="1"/>
        <v>19830</v>
      </c>
      <c r="N50" s="107">
        <f t="shared" si="2"/>
        <v>18270</v>
      </c>
    </row>
    <row r="51" spans="1:14" ht="15">
      <c r="A51" s="13" t="s">
        <v>385</v>
      </c>
      <c r="B51" s="30" t="s">
        <v>386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7">
        <f aca="true" t="shared" si="13" ref="L51:L58">I51+F51+C51</f>
        <v>0</v>
      </c>
      <c r="M51" s="107">
        <f t="shared" si="1"/>
        <v>0</v>
      </c>
      <c r="N51" s="107">
        <f t="shared" si="2"/>
        <v>0</v>
      </c>
    </row>
    <row r="52" spans="1:14" ht="15">
      <c r="A52" s="13" t="s">
        <v>636</v>
      </c>
      <c r="B52" s="30" t="s">
        <v>387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7">
        <f t="shared" si="13"/>
        <v>0</v>
      </c>
      <c r="M52" s="107">
        <f t="shared" si="1"/>
        <v>0</v>
      </c>
      <c r="N52" s="107">
        <f t="shared" si="2"/>
        <v>0</v>
      </c>
    </row>
    <row r="53" spans="1:14" ht="15">
      <c r="A53" s="17" t="s">
        <v>7</v>
      </c>
      <c r="B53" s="30" t="s">
        <v>388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7">
        <f t="shared" si="13"/>
        <v>0</v>
      </c>
      <c r="M53" s="107">
        <f t="shared" si="1"/>
        <v>0</v>
      </c>
      <c r="N53" s="107">
        <f t="shared" si="2"/>
        <v>0</v>
      </c>
    </row>
    <row r="54" spans="1:14" ht="15">
      <c r="A54" s="17" t="s">
        <v>8</v>
      </c>
      <c r="B54" s="30" t="s">
        <v>389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7">
        <f t="shared" si="13"/>
        <v>0</v>
      </c>
      <c r="M54" s="107">
        <f t="shared" si="1"/>
        <v>0</v>
      </c>
      <c r="N54" s="107">
        <f t="shared" si="2"/>
        <v>0</v>
      </c>
    </row>
    <row r="55" spans="1:14" ht="15">
      <c r="A55" s="17" t="s">
        <v>9</v>
      </c>
      <c r="B55" s="30" t="s">
        <v>390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7">
        <f t="shared" si="13"/>
        <v>0</v>
      </c>
      <c r="M55" s="107">
        <f t="shared" si="1"/>
        <v>0</v>
      </c>
      <c r="N55" s="107">
        <f t="shared" si="2"/>
        <v>0</v>
      </c>
    </row>
    <row r="56" spans="1:14" ht="15">
      <c r="A56" s="13" t="s">
        <v>10</v>
      </c>
      <c r="B56" s="30" t="s">
        <v>391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7">
        <f t="shared" si="13"/>
        <v>0</v>
      </c>
      <c r="M56" s="107">
        <f t="shared" si="1"/>
        <v>0</v>
      </c>
      <c r="N56" s="107">
        <f t="shared" si="2"/>
        <v>0</v>
      </c>
    </row>
    <row r="57" spans="1:14" ht="15">
      <c r="A57" s="13" t="s">
        <v>11</v>
      </c>
      <c r="B57" s="30" t="s">
        <v>392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7">
        <f t="shared" si="13"/>
        <v>0</v>
      </c>
      <c r="M57" s="107">
        <f t="shared" si="1"/>
        <v>0</v>
      </c>
      <c r="N57" s="107">
        <f t="shared" si="2"/>
        <v>0</v>
      </c>
    </row>
    <row r="58" spans="1:14" ht="15">
      <c r="A58" s="13" t="s">
        <v>12</v>
      </c>
      <c r="B58" s="30" t="s">
        <v>393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7">
        <f t="shared" si="13"/>
        <v>0</v>
      </c>
      <c r="M58" s="107">
        <f t="shared" si="1"/>
        <v>0</v>
      </c>
      <c r="N58" s="107">
        <f t="shared" si="2"/>
        <v>0</v>
      </c>
    </row>
    <row r="59" spans="1:14" ht="15">
      <c r="A59" s="49" t="s">
        <v>702</v>
      </c>
      <c r="B59" s="52" t="s">
        <v>394</v>
      </c>
      <c r="C59" s="106"/>
      <c r="D59" s="106"/>
      <c r="E59" s="106">
        <f aca="true" t="shared" si="14" ref="E59:K59">SUM(E51:E58)</f>
        <v>0</v>
      </c>
      <c r="F59" s="106">
        <f t="shared" si="14"/>
        <v>0</v>
      </c>
      <c r="G59" s="106">
        <f t="shared" si="14"/>
        <v>0</v>
      </c>
      <c r="H59" s="106">
        <f t="shared" si="14"/>
        <v>0</v>
      </c>
      <c r="I59" s="106">
        <f t="shared" si="14"/>
        <v>0</v>
      </c>
      <c r="J59" s="106">
        <f t="shared" si="14"/>
        <v>0</v>
      </c>
      <c r="K59" s="106">
        <f t="shared" si="14"/>
        <v>0</v>
      </c>
      <c r="L59" s="107">
        <f>SUM(L51:L58)</f>
        <v>0</v>
      </c>
      <c r="M59" s="107">
        <f t="shared" si="1"/>
        <v>0</v>
      </c>
      <c r="N59" s="107">
        <f t="shared" si="2"/>
        <v>0</v>
      </c>
    </row>
    <row r="60" spans="1:14" ht="15">
      <c r="A60" s="12" t="s">
        <v>13</v>
      </c>
      <c r="B60" s="30" t="s">
        <v>395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7">
        <f aca="true" t="shared" si="15" ref="L60:L72">I60+F60+C60</f>
        <v>0</v>
      </c>
      <c r="M60" s="107">
        <f t="shared" si="1"/>
        <v>0</v>
      </c>
      <c r="N60" s="107">
        <f t="shared" si="2"/>
        <v>0</v>
      </c>
    </row>
    <row r="61" spans="1:14" ht="15">
      <c r="A61" s="12" t="s">
        <v>396</v>
      </c>
      <c r="B61" s="30" t="s">
        <v>397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7">
        <f t="shared" si="15"/>
        <v>0</v>
      </c>
      <c r="M61" s="107">
        <f t="shared" si="1"/>
        <v>0</v>
      </c>
      <c r="N61" s="107">
        <f t="shared" si="2"/>
        <v>0</v>
      </c>
    </row>
    <row r="62" spans="1:14" ht="15">
      <c r="A62" s="12" t="s">
        <v>398</v>
      </c>
      <c r="B62" s="30" t="s">
        <v>399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7">
        <f t="shared" si="15"/>
        <v>0</v>
      </c>
      <c r="M62" s="107">
        <f t="shared" si="1"/>
        <v>0</v>
      </c>
      <c r="N62" s="107">
        <f t="shared" si="2"/>
        <v>0</v>
      </c>
    </row>
    <row r="63" spans="1:14" ht="15">
      <c r="A63" s="12" t="s">
        <v>705</v>
      </c>
      <c r="B63" s="30" t="s">
        <v>400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7">
        <f t="shared" si="15"/>
        <v>0</v>
      </c>
      <c r="M63" s="107">
        <f t="shared" si="1"/>
        <v>0</v>
      </c>
      <c r="N63" s="107">
        <f t="shared" si="2"/>
        <v>0</v>
      </c>
    </row>
    <row r="64" spans="1:14" ht="15">
      <c r="A64" s="12" t="s">
        <v>14</v>
      </c>
      <c r="B64" s="30" t="s">
        <v>401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7">
        <f t="shared" si="15"/>
        <v>0</v>
      </c>
      <c r="M64" s="107">
        <f t="shared" si="1"/>
        <v>0</v>
      </c>
      <c r="N64" s="107">
        <f t="shared" si="2"/>
        <v>0</v>
      </c>
    </row>
    <row r="65" spans="1:14" ht="15">
      <c r="A65" s="12" t="s">
        <v>1059</v>
      </c>
      <c r="B65" s="30" t="s">
        <v>402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7">
        <f t="shared" si="15"/>
        <v>0</v>
      </c>
      <c r="M65" s="107">
        <f t="shared" si="1"/>
        <v>0</v>
      </c>
      <c r="N65" s="107">
        <f t="shared" si="2"/>
        <v>0</v>
      </c>
    </row>
    <row r="66" spans="1:14" ht="15">
      <c r="A66" s="12" t="s">
        <v>15</v>
      </c>
      <c r="B66" s="30" t="s">
        <v>403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7">
        <f t="shared" si="15"/>
        <v>0</v>
      </c>
      <c r="M66" s="107">
        <f t="shared" si="1"/>
        <v>0</v>
      </c>
      <c r="N66" s="107">
        <f t="shared" si="2"/>
        <v>0</v>
      </c>
    </row>
    <row r="67" spans="1:14" ht="15">
      <c r="A67" s="12" t="s">
        <v>16</v>
      </c>
      <c r="B67" s="30" t="s">
        <v>404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7">
        <f t="shared" si="15"/>
        <v>0</v>
      </c>
      <c r="M67" s="107">
        <f t="shared" si="1"/>
        <v>0</v>
      </c>
      <c r="N67" s="107">
        <f t="shared" si="2"/>
        <v>0</v>
      </c>
    </row>
    <row r="68" spans="1:14" ht="15">
      <c r="A68" s="12" t="s">
        <v>405</v>
      </c>
      <c r="B68" s="30" t="s">
        <v>406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7">
        <f t="shared" si="15"/>
        <v>0</v>
      </c>
      <c r="M68" s="107">
        <f t="shared" si="1"/>
        <v>0</v>
      </c>
      <c r="N68" s="107">
        <f t="shared" si="2"/>
        <v>0</v>
      </c>
    </row>
    <row r="69" spans="1:14" ht="15">
      <c r="A69" s="20" t="s">
        <v>407</v>
      </c>
      <c r="B69" s="30" t="s">
        <v>408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7">
        <f t="shared" si="15"/>
        <v>0</v>
      </c>
      <c r="M69" s="107">
        <f t="shared" si="1"/>
        <v>0</v>
      </c>
      <c r="N69" s="107">
        <f t="shared" si="2"/>
        <v>0</v>
      </c>
    </row>
    <row r="70" spans="1:14" ht="15">
      <c r="A70" s="12" t="s">
        <v>17</v>
      </c>
      <c r="B70" s="30" t="s">
        <v>409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7">
        <f t="shared" si="15"/>
        <v>0</v>
      </c>
      <c r="M70" s="107">
        <f t="shared" si="1"/>
        <v>0</v>
      </c>
      <c r="N70" s="107">
        <f t="shared" si="2"/>
        <v>0</v>
      </c>
    </row>
    <row r="71" spans="1:14" ht="15">
      <c r="A71" s="20" t="s">
        <v>196</v>
      </c>
      <c r="B71" s="30" t="s">
        <v>410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7">
        <f t="shared" si="15"/>
        <v>0</v>
      </c>
      <c r="M71" s="107">
        <f t="shared" si="1"/>
        <v>0</v>
      </c>
      <c r="N71" s="107">
        <f t="shared" si="2"/>
        <v>0</v>
      </c>
    </row>
    <row r="72" spans="1:14" ht="15">
      <c r="A72" s="20" t="s">
        <v>197</v>
      </c>
      <c r="B72" s="30" t="s">
        <v>410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7">
        <f t="shared" si="15"/>
        <v>0</v>
      </c>
      <c r="M72" s="107">
        <f t="shared" si="1"/>
        <v>0</v>
      </c>
      <c r="N72" s="107">
        <f t="shared" si="2"/>
        <v>0</v>
      </c>
    </row>
    <row r="73" spans="1:14" ht="15">
      <c r="A73" s="49" t="s">
        <v>1062</v>
      </c>
      <c r="B73" s="52" t="s">
        <v>411</v>
      </c>
      <c r="C73" s="106"/>
      <c r="D73" s="106"/>
      <c r="E73" s="106">
        <f aca="true" t="shared" si="16" ref="E73:K73">SUM(E60:E72)</f>
        <v>0</v>
      </c>
      <c r="F73" s="106">
        <f t="shared" si="16"/>
        <v>0</v>
      </c>
      <c r="G73" s="106">
        <f t="shared" si="16"/>
        <v>0</v>
      </c>
      <c r="H73" s="106">
        <f t="shared" si="16"/>
        <v>0</v>
      </c>
      <c r="I73" s="106">
        <f t="shared" si="16"/>
        <v>0</v>
      </c>
      <c r="J73" s="106">
        <f t="shared" si="16"/>
        <v>0</v>
      </c>
      <c r="K73" s="106">
        <f t="shared" si="16"/>
        <v>0</v>
      </c>
      <c r="L73" s="107">
        <f>SUM(L60:L72)</f>
        <v>0</v>
      </c>
      <c r="M73" s="107">
        <f aca="true" t="shared" si="17" ref="M73:M122">D73</f>
        <v>0</v>
      </c>
      <c r="N73" s="107">
        <f aca="true" t="shared" si="18" ref="N73:N122">E73</f>
        <v>0</v>
      </c>
    </row>
    <row r="74" spans="1:14" ht="15.75">
      <c r="A74" s="59" t="s">
        <v>146</v>
      </c>
      <c r="B74" s="52"/>
      <c r="C74" s="106">
        <v>27450</v>
      </c>
      <c r="D74" s="106">
        <f>D73+D59+D50+D25+D24</f>
        <v>30685</v>
      </c>
      <c r="E74" s="106">
        <f>E73+E59+E50+E25+E24</f>
        <v>27188</v>
      </c>
      <c r="F74" s="106">
        <f aca="true" t="shared" si="19" ref="F74:L74">F73+F59++F50+F25+F24</f>
        <v>0</v>
      </c>
      <c r="G74" s="106">
        <f t="shared" si="19"/>
        <v>0</v>
      </c>
      <c r="H74" s="106">
        <f t="shared" si="19"/>
        <v>0</v>
      </c>
      <c r="I74" s="106">
        <f t="shared" si="19"/>
        <v>0</v>
      </c>
      <c r="J74" s="106">
        <f t="shared" si="19"/>
        <v>0</v>
      </c>
      <c r="K74" s="106">
        <f t="shared" si="19"/>
        <v>0</v>
      </c>
      <c r="L74" s="107">
        <f t="shared" si="19"/>
        <v>27450</v>
      </c>
      <c r="M74" s="107">
        <f t="shared" si="17"/>
        <v>30685</v>
      </c>
      <c r="N74" s="107">
        <f t="shared" si="18"/>
        <v>27188</v>
      </c>
    </row>
    <row r="75" spans="1:14" ht="15">
      <c r="A75" s="34" t="s">
        <v>412</v>
      </c>
      <c r="B75" s="30" t="s">
        <v>413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7">
        <f aca="true" t="shared" si="20" ref="L75:L81">I75+F75+C75</f>
        <v>0</v>
      </c>
      <c r="M75" s="107">
        <f t="shared" si="17"/>
        <v>0</v>
      </c>
      <c r="N75" s="107">
        <f t="shared" si="18"/>
        <v>0</v>
      </c>
    </row>
    <row r="76" spans="1:14" ht="15">
      <c r="A76" s="34" t="s">
        <v>18</v>
      </c>
      <c r="B76" s="30" t="s">
        <v>414</v>
      </c>
      <c r="C76" s="106"/>
      <c r="D76" s="106">
        <v>1669</v>
      </c>
      <c r="E76" s="106">
        <v>1669</v>
      </c>
      <c r="F76" s="106"/>
      <c r="G76" s="106"/>
      <c r="H76" s="106"/>
      <c r="I76" s="106"/>
      <c r="J76" s="106"/>
      <c r="K76" s="106"/>
      <c r="L76" s="107">
        <f t="shared" si="20"/>
        <v>0</v>
      </c>
      <c r="M76" s="107">
        <f t="shared" si="17"/>
        <v>1669</v>
      </c>
      <c r="N76" s="107">
        <f t="shared" si="18"/>
        <v>1669</v>
      </c>
    </row>
    <row r="77" spans="1:14" ht="15">
      <c r="A77" s="34" t="s">
        <v>415</v>
      </c>
      <c r="B77" s="30" t="s">
        <v>416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7">
        <f t="shared" si="20"/>
        <v>0</v>
      </c>
      <c r="M77" s="107">
        <f t="shared" si="17"/>
        <v>0</v>
      </c>
      <c r="N77" s="107">
        <f t="shared" si="18"/>
        <v>0</v>
      </c>
    </row>
    <row r="78" spans="1:14" ht="15">
      <c r="A78" s="34" t="s">
        <v>417</v>
      </c>
      <c r="B78" s="30" t="s">
        <v>418</v>
      </c>
      <c r="C78" s="106">
        <v>2915</v>
      </c>
      <c r="D78" s="106">
        <v>3320</v>
      </c>
      <c r="E78" s="106">
        <v>3320</v>
      </c>
      <c r="F78" s="106"/>
      <c r="G78" s="106"/>
      <c r="H78" s="106"/>
      <c r="I78" s="106"/>
      <c r="J78" s="106"/>
      <c r="K78" s="106"/>
      <c r="L78" s="107">
        <f t="shared" si="20"/>
        <v>2915</v>
      </c>
      <c r="M78" s="107">
        <f t="shared" si="17"/>
        <v>3320</v>
      </c>
      <c r="N78" s="107">
        <f t="shared" si="18"/>
        <v>3320</v>
      </c>
    </row>
    <row r="79" spans="1:14" ht="15">
      <c r="A79" s="6" t="s">
        <v>419</v>
      </c>
      <c r="B79" s="30" t="s">
        <v>420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7">
        <f t="shared" si="20"/>
        <v>0</v>
      </c>
      <c r="M79" s="107">
        <f t="shared" si="17"/>
        <v>0</v>
      </c>
      <c r="N79" s="107">
        <f t="shared" si="18"/>
        <v>0</v>
      </c>
    </row>
    <row r="80" spans="1:14" ht="15">
      <c r="A80" s="6" t="s">
        <v>421</v>
      </c>
      <c r="B80" s="30" t="s">
        <v>422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7">
        <f t="shared" si="20"/>
        <v>0</v>
      </c>
      <c r="M80" s="107">
        <f t="shared" si="17"/>
        <v>0</v>
      </c>
      <c r="N80" s="107">
        <f t="shared" si="18"/>
        <v>0</v>
      </c>
    </row>
    <row r="81" spans="1:14" ht="15">
      <c r="A81" s="6" t="s">
        <v>423</v>
      </c>
      <c r="B81" s="30" t="s">
        <v>424</v>
      </c>
      <c r="C81" s="106">
        <v>787</v>
      </c>
      <c r="D81" s="106">
        <v>787</v>
      </c>
      <c r="E81" s="106">
        <v>415</v>
      </c>
      <c r="F81" s="106"/>
      <c r="G81" s="106"/>
      <c r="H81" s="106"/>
      <c r="I81" s="106"/>
      <c r="J81" s="106"/>
      <c r="K81" s="106"/>
      <c r="L81" s="107">
        <f t="shared" si="20"/>
        <v>787</v>
      </c>
      <c r="M81" s="107">
        <f t="shared" si="17"/>
        <v>787</v>
      </c>
      <c r="N81" s="107">
        <f t="shared" si="18"/>
        <v>415</v>
      </c>
    </row>
    <row r="82" spans="1:14" ht="15">
      <c r="A82" s="50" t="s">
        <v>1064</v>
      </c>
      <c r="B82" s="52" t="s">
        <v>425</v>
      </c>
      <c r="C82" s="106">
        <v>3702</v>
      </c>
      <c r="D82" s="106">
        <f>SUM(D75:D81)</f>
        <v>5776</v>
      </c>
      <c r="E82" s="106">
        <f>SUM(E75:E81)</f>
        <v>5404</v>
      </c>
      <c r="F82" s="106">
        <f aca="true" t="shared" si="21" ref="F82:L82">SUM(F75:F81)</f>
        <v>0</v>
      </c>
      <c r="G82" s="106">
        <f t="shared" si="21"/>
        <v>0</v>
      </c>
      <c r="H82" s="106">
        <f t="shared" si="21"/>
        <v>0</v>
      </c>
      <c r="I82" s="106">
        <f t="shared" si="21"/>
        <v>0</v>
      </c>
      <c r="J82" s="106">
        <f t="shared" si="21"/>
        <v>0</v>
      </c>
      <c r="K82" s="106">
        <f t="shared" si="21"/>
        <v>0</v>
      </c>
      <c r="L82" s="107">
        <f t="shared" si="21"/>
        <v>3702</v>
      </c>
      <c r="M82" s="107">
        <f t="shared" si="17"/>
        <v>5776</v>
      </c>
      <c r="N82" s="107">
        <f t="shared" si="18"/>
        <v>5404</v>
      </c>
    </row>
    <row r="83" spans="1:14" ht="15">
      <c r="A83" s="13" t="s">
        <v>426</v>
      </c>
      <c r="B83" s="30" t="s">
        <v>427</v>
      </c>
      <c r="C83" s="106">
        <v>4650</v>
      </c>
      <c r="D83" s="106">
        <v>578</v>
      </c>
      <c r="E83" s="106">
        <v>575</v>
      </c>
      <c r="F83" s="106"/>
      <c r="G83" s="106"/>
      <c r="H83" s="106"/>
      <c r="I83" s="106"/>
      <c r="J83" s="106"/>
      <c r="K83" s="106"/>
      <c r="L83" s="107">
        <f>I83+F83+C83</f>
        <v>4650</v>
      </c>
      <c r="M83" s="107">
        <f t="shared" si="17"/>
        <v>578</v>
      </c>
      <c r="N83" s="107">
        <f t="shared" si="18"/>
        <v>575</v>
      </c>
    </row>
    <row r="84" spans="1:14" ht="15">
      <c r="A84" s="13" t="s">
        <v>428</v>
      </c>
      <c r="B84" s="30" t="s">
        <v>429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7">
        <f>I84+F84+C84</f>
        <v>0</v>
      </c>
      <c r="M84" s="107">
        <f t="shared" si="17"/>
        <v>0</v>
      </c>
      <c r="N84" s="107">
        <f t="shared" si="18"/>
        <v>0</v>
      </c>
    </row>
    <row r="85" spans="1:14" ht="15">
      <c r="A85" s="13" t="s">
        <v>430</v>
      </c>
      <c r="B85" s="30" t="s">
        <v>431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07">
        <f>I85+F85+C85</f>
        <v>0</v>
      </c>
      <c r="M85" s="107">
        <f t="shared" si="17"/>
        <v>0</v>
      </c>
      <c r="N85" s="107">
        <f t="shared" si="18"/>
        <v>0</v>
      </c>
    </row>
    <row r="86" spans="1:14" ht="15">
      <c r="A86" s="13" t="s">
        <v>432</v>
      </c>
      <c r="B86" s="30" t="s">
        <v>433</v>
      </c>
      <c r="C86" s="106">
        <v>1256</v>
      </c>
      <c r="D86" s="106">
        <v>19</v>
      </c>
      <c r="E86" s="106">
        <v>14</v>
      </c>
      <c r="F86" s="106"/>
      <c r="G86" s="106"/>
      <c r="H86" s="106"/>
      <c r="I86" s="106"/>
      <c r="J86" s="106"/>
      <c r="K86" s="106"/>
      <c r="L86" s="107">
        <f>I86+F86+C86</f>
        <v>1256</v>
      </c>
      <c r="M86" s="107">
        <f t="shared" si="17"/>
        <v>19</v>
      </c>
      <c r="N86" s="107">
        <f t="shared" si="18"/>
        <v>14</v>
      </c>
    </row>
    <row r="87" spans="1:14" ht="15">
      <c r="A87" s="49" t="s">
        <v>1065</v>
      </c>
      <c r="B87" s="52" t="s">
        <v>434</v>
      </c>
      <c r="C87" s="106">
        <v>5906</v>
      </c>
      <c r="D87" s="106">
        <f>SUM(D83:D86)</f>
        <v>597</v>
      </c>
      <c r="E87" s="106">
        <f>SUM(E83:E86)</f>
        <v>589</v>
      </c>
      <c r="F87" s="106">
        <f aca="true" t="shared" si="22" ref="F87:K87">SUM(F83:F86)</f>
        <v>0</v>
      </c>
      <c r="G87" s="106">
        <f t="shared" si="22"/>
        <v>0</v>
      </c>
      <c r="H87" s="106">
        <f t="shared" si="22"/>
        <v>0</v>
      </c>
      <c r="I87" s="106">
        <f t="shared" si="22"/>
        <v>0</v>
      </c>
      <c r="J87" s="106">
        <f t="shared" si="22"/>
        <v>0</v>
      </c>
      <c r="K87" s="106">
        <f t="shared" si="22"/>
        <v>0</v>
      </c>
      <c r="L87" s="107">
        <f>SUM(L83:L86)</f>
        <v>5906</v>
      </c>
      <c r="M87" s="107">
        <f t="shared" si="17"/>
        <v>597</v>
      </c>
      <c r="N87" s="107">
        <f t="shared" si="18"/>
        <v>589</v>
      </c>
    </row>
    <row r="88" spans="1:14" ht="15">
      <c r="A88" s="13" t="s">
        <v>435</v>
      </c>
      <c r="B88" s="30" t="s">
        <v>436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7">
        <f aca="true" t="shared" si="23" ref="L88:L95">I88+F88+C88</f>
        <v>0</v>
      </c>
      <c r="M88" s="107">
        <f t="shared" si="17"/>
        <v>0</v>
      </c>
      <c r="N88" s="107">
        <f t="shared" si="18"/>
        <v>0</v>
      </c>
    </row>
    <row r="89" spans="1:14" ht="15">
      <c r="A89" s="13" t="s">
        <v>19</v>
      </c>
      <c r="B89" s="30" t="s">
        <v>437</v>
      </c>
      <c r="C89" s="106"/>
      <c r="D89" s="106"/>
      <c r="E89" s="106"/>
      <c r="F89" s="106"/>
      <c r="G89" s="106"/>
      <c r="H89" s="106"/>
      <c r="I89" s="106"/>
      <c r="J89" s="106"/>
      <c r="K89" s="106"/>
      <c r="L89" s="107">
        <f t="shared" si="23"/>
        <v>0</v>
      </c>
      <c r="M89" s="107">
        <f t="shared" si="17"/>
        <v>0</v>
      </c>
      <c r="N89" s="107">
        <f t="shared" si="18"/>
        <v>0</v>
      </c>
    </row>
    <row r="90" spans="1:14" ht="15">
      <c r="A90" s="13" t="s">
        <v>20</v>
      </c>
      <c r="B90" s="30" t="s">
        <v>438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7">
        <f t="shared" si="23"/>
        <v>0</v>
      </c>
      <c r="M90" s="107">
        <f t="shared" si="17"/>
        <v>0</v>
      </c>
      <c r="N90" s="107">
        <f t="shared" si="18"/>
        <v>0</v>
      </c>
    </row>
    <row r="91" spans="1:14" ht="15">
      <c r="A91" s="13" t="s">
        <v>21</v>
      </c>
      <c r="B91" s="30" t="s">
        <v>439</v>
      </c>
      <c r="C91" s="106"/>
      <c r="D91" s="106"/>
      <c r="E91" s="106"/>
      <c r="F91" s="106"/>
      <c r="G91" s="106"/>
      <c r="H91" s="106"/>
      <c r="I91" s="106"/>
      <c r="J91" s="106"/>
      <c r="K91" s="106"/>
      <c r="L91" s="107">
        <f t="shared" si="23"/>
        <v>0</v>
      </c>
      <c r="M91" s="107">
        <f t="shared" si="17"/>
        <v>0</v>
      </c>
      <c r="N91" s="107">
        <f t="shared" si="18"/>
        <v>0</v>
      </c>
    </row>
    <row r="92" spans="1:14" ht="15">
      <c r="A92" s="13" t="s">
        <v>22</v>
      </c>
      <c r="B92" s="30" t="s">
        <v>440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7">
        <f t="shared" si="23"/>
        <v>0</v>
      </c>
      <c r="M92" s="107">
        <f t="shared" si="17"/>
        <v>0</v>
      </c>
      <c r="N92" s="107">
        <f t="shared" si="18"/>
        <v>0</v>
      </c>
    </row>
    <row r="93" spans="1:14" ht="15">
      <c r="A93" s="13" t="s">
        <v>23</v>
      </c>
      <c r="B93" s="30" t="s">
        <v>441</v>
      </c>
      <c r="C93" s="106"/>
      <c r="D93" s="106"/>
      <c r="E93" s="106"/>
      <c r="F93" s="106"/>
      <c r="G93" s="106"/>
      <c r="H93" s="106"/>
      <c r="I93" s="106"/>
      <c r="J93" s="106"/>
      <c r="K93" s="106"/>
      <c r="L93" s="107">
        <f t="shared" si="23"/>
        <v>0</v>
      </c>
      <c r="M93" s="107">
        <f t="shared" si="17"/>
        <v>0</v>
      </c>
      <c r="N93" s="107">
        <f t="shared" si="18"/>
        <v>0</v>
      </c>
    </row>
    <row r="94" spans="1:14" ht="15">
      <c r="A94" s="13" t="s">
        <v>442</v>
      </c>
      <c r="B94" s="30" t="s">
        <v>443</v>
      </c>
      <c r="C94" s="106"/>
      <c r="D94" s="106"/>
      <c r="E94" s="106"/>
      <c r="F94" s="106"/>
      <c r="G94" s="106"/>
      <c r="H94" s="106"/>
      <c r="I94" s="106"/>
      <c r="J94" s="106"/>
      <c r="K94" s="106"/>
      <c r="L94" s="107">
        <f t="shared" si="23"/>
        <v>0</v>
      </c>
      <c r="M94" s="107">
        <f t="shared" si="17"/>
        <v>0</v>
      </c>
      <c r="N94" s="107">
        <f t="shared" si="18"/>
        <v>0</v>
      </c>
    </row>
    <row r="95" spans="1:14" ht="15">
      <c r="A95" s="13" t="s">
        <v>24</v>
      </c>
      <c r="B95" s="30" t="s">
        <v>444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07">
        <f t="shared" si="23"/>
        <v>0</v>
      </c>
      <c r="M95" s="107">
        <f t="shared" si="17"/>
        <v>0</v>
      </c>
      <c r="N95" s="107">
        <f t="shared" si="18"/>
        <v>0</v>
      </c>
    </row>
    <row r="96" spans="1:14" ht="15">
      <c r="A96" s="49" t="s">
        <v>1066</v>
      </c>
      <c r="B96" s="52" t="s">
        <v>445</v>
      </c>
      <c r="C96" s="117">
        <v>0</v>
      </c>
      <c r="D96" s="117">
        <v>0</v>
      </c>
      <c r="E96" s="117"/>
      <c r="F96" s="117">
        <f>SUM(F88:F95)</f>
        <v>0</v>
      </c>
      <c r="G96" s="117"/>
      <c r="H96" s="117"/>
      <c r="I96" s="117">
        <f>SUM(I88:I95)</f>
        <v>0</v>
      </c>
      <c r="J96" s="117"/>
      <c r="K96" s="117"/>
      <c r="L96" s="117">
        <f>SUM(L88:L95)</f>
        <v>0</v>
      </c>
      <c r="M96" s="107">
        <f t="shared" si="17"/>
        <v>0</v>
      </c>
      <c r="N96" s="107">
        <f t="shared" si="18"/>
        <v>0</v>
      </c>
    </row>
    <row r="97" spans="1:14" ht="15.75">
      <c r="A97" s="59" t="s">
        <v>145</v>
      </c>
      <c r="B97" s="52"/>
      <c r="C97" s="106">
        <v>9608</v>
      </c>
      <c r="D97" s="106">
        <f>D96+D87+D82</f>
        <v>6373</v>
      </c>
      <c r="E97" s="106">
        <f>E96+E87+E82</f>
        <v>5993</v>
      </c>
      <c r="F97" s="106">
        <f aca="true" t="shared" si="24" ref="F97:L97">F96+F87+F82</f>
        <v>0</v>
      </c>
      <c r="G97" s="106">
        <f t="shared" si="24"/>
        <v>0</v>
      </c>
      <c r="H97" s="106">
        <f t="shared" si="24"/>
        <v>0</v>
      </c>
      <c r="I97" s="106">
        <f t="shared" si="24"/>
        <v>0</v>
      </c>
      <c r="J97" s="106">
        <f t="shared" si="24"/>
        <v>0</v>
      </c>
      <c r="K97" s="106">
        <f t="shared" si="24"/>
        <v>0</v>
      </c>
      <c r="L97" s="107">
        <f t="shared" si="24"/>
        <v>9608</v>
      </c>
      <c r="M97" s="107">
        <f t="shared" si="17"/>
        <v>6373</v>
      </c>
      <c r="N97" s="107">
        <f t="shared" si="18"/>
        <v>5993</v>
      </c>
    </row>
    <row r="98" spans="1:14" ht="15.75">
      <c r="A98" s="35" t="s">
        <v>32</v>
      </c>
      <c r="B98" s="36" t="s">
        <v>446</v>
      </c>
      <c r="C98" s="106">
        <v>37058</v>
      </c>
      <c r="D98" s="106">
        <f>D97+D74</f>
        <v>37058</v>
      </c>
      <c r="E98" s="106">
        <f>E97+E74</f>
        <v>33181</v>
      </c>
      <c r="F98" s="106">
        <f aca="true" t="shared" si="25" ref="F98:L98">F97+F74</f>
        <v>0</v>
      </c>
      <c r="G98" s="106">
        <f t="shared" si="25"/>
        <v>0</v>
      </c>
      <c r="H98" s="106">
        <f t="shared" si="25"/>
        <v>0</v>
      </c>
      <c r="I98" s="106">
        <f t="shared" si="25"/>
        <v>0</v>
      </c>
      <c r="J98" s="106">
        <f t="shared" si="25"/>
        <v>0</v>
      </c>
      <c r="K98" s="106">
        <f t="shared" si="25"/>
        <v>0</v>
      </c>
      <c r="L98" s="107">
        <f t="shared" si="25"/>
        <v>37058</v>
      </c>
      <c r="M98" s="107">
        <f t="shared" si="17"/>
        <v>37058</v>
      </c>
      <c r="N98" s="107">
        <f t="shared" si="18"/>
        <v>33181</v>
      </c>
    </row>
    <row r="99" spans="1:33" ht="15">
      <c r="A99" s="13" t="s">
        <v>25</v>
      </c>
      <c r="B99" s="5" t="s">
        <v>447</v>
      </c>
      <c r="C99" s="108"/>
      <c r="D99" s="108"/>
      <c r="E99" s="108"/>
      <c r="F99" s="108"/>
      <c r="G99" s="108"/>
      <c r="H99" s="108"/>
      <c r="I99" s="108"/>
      <c r="J99" s="108"/>
      <c r="K99" s="108"/>
      <c r="L99" s="109">
        <f aca="true" t="shared" si="26" ref="L99:L113">I99+F99+C99</f>
        <v>0</v>
      </c>
      <c r="M99" s="107">
        <f t="shared" si="17"/>
        <v>0</v>
      </c>
      <c r="N99" s="107">
        <f t="shared" si="18"/>
        <v>0</v>
      </c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3"/>
      <c r="AG99" s="23"/>
    </row>
    <row r="100" spans="1:33" ht="15">
      <c r="A100" s="13" t="s">
        <v>449</v>
      </c>
      <c r="B100" s="5" t="s">
        <v>450</v>
      </c>
      <c r="C100" s="108"/>
      <c r="D100" s="108"/>
      <c r="E100" s="108"/>
      <c r="F100" s="108"/>
      <c r="G100" s="108"/>
      <c r="H100" s="108"/>
      <c r="I100" s="108"/>
      <c r="J100" s="108"/>
      <c r="K100" s="108"/>
      <c r="L100" s="109">
        <f t="shared" si="26"/>
        <v>0</v>
      </c>
      <c r="M100" s="107">
        <f t="shared" si="17"/>
        <v>0</v>
      </c>
      <c r="N100" s="107">
        <f t="shared" si="18"/>
        <v>0</v>
      </c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3"/>
      <c r="AG100" s="23"/>
    </row>
    <row r="101" spans="1:33" ht="15">
      <c r="A101" s="13" t="s">
        <v>26</v>
      </c>
      <c r="B101" s="5" t="s">
        <v>451</v>
      </c>
      <c r="C101" s="108"/>
      <c r="D101" s="108"/>
      <c r="E101" s="108"/>
      <c r="F101" s="108"/>
      <c r="G101" s="108"/>
      <c r="H101" s="108"/>
      <c r="I101" s="108"/>
      <c r="J101" s="108"/>
      <c r="K101" s="108"/>
      <c r="L101" s="109">
        <f t="shared" si="26"/>
        <v>0</v>
      </c>
      <c r="M101" s="107">
        <f t="shared" si="17"/>
        <v>0</v>
      </c>
      <c r="N101" s="107">
        <f t="shared" si="18"/>
        <v>0</v>
      </c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3"/>
      <c r="AG101" s="23"/>
    </row>
    <row r="102" spans="1:33" ht="15">
      <c r="A102" s="15" t="s">
        <v>1071</v>
      </c>
      <c r="B102" s="7" t="s">
        <v>452</v>
      </c>
      <c r="C102" s="110"/>
      <c r="D102" s="110"/>
      <c r="E102" s="110"/>
      <c r="F102" s="110"/>
      <c r="G102" s="110"/>
      <c r="H102" s="110"/>
      <c r="I102" s="110"/>
      <c r="J102" s="110"/>
      <c r="K102" s="110"/>
      <c r="L102" s="111">
        <f t="shared" si="26"/>
        <v>0</v>
      </c>
      <c r="M102" s="107">
        <f t="shared" si="17"/>
        <v>0</v>
      </c>
      <c r="N102" s="107">
        <f t="shared" si="18"/>
        <v>0</v>
      </c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3"/>
      <c r="AG102" s="23"/>
    </row>
    <row r="103" spans="1:33" ht="15">
      <c r="A103" s="37" t="s">
        <v>27</v>
      </c>
      <c r="B103" s="5" t="s">
        <v>453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3">
        <f t="shared" si="26"/>
        <v>0</v>
      </c>
      <c r="M103" s="107">
        <f t="shared" si="17"/>
        <v>0</v>
      </c>
      <c r="N103" s="107">
        <f t="shared" si="18"/>
        <v>0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3"/>
      <c r="AG103" s="23"/>
    </row>
    <row r="104" spans="1:33" ht="15">
      <c r="A104" s="37" t="s">
        <v>1074</v>
      </c>
      <c r="B104" s="5" t="s">
        <v>456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3">
        <f t="shared" si="26"/>
        <v>0</v>
      </c>
      <c r="M104" s="107">
        <f t="shared" si="17"/>
        <v>0</v>
      </c>
      <c r="N104" s="107">
        <f t="shared" si="18"/>
        <v>0</v>
      </c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3"/>
      <c r="AG104" s="23"/>
    </row>
    <row r="105" spans="1:33" ht="15">
      <c r="A105" s="13" t="s">
        <v>457</v>
      </c>
      <c r="B105" s="5" t="s">
        <v>458</v>
      </c>
      <c r="C105" s="108"/>
      <c r="D105" s="108"/>
      <c r="E105" s="108"/>
      <c r="F105" s="108"/>
      <c r="G105" s="108"/>
      <c r="H105" s="108"/>
      <c r="I105" s="108"/>
      <c r="J105" s="108"/>
      <c r="K105" s="108"/>
      <c r="L105" s="109">
        <f t="shared" si="26"/>
        <v>0</v>
      </c>
      <c r="M105" s="107">
        <f t="shared" si="17"/>
        <v>0</v>
      </c>
      <c r="N105" s="107">
        <f t="shared" si="18"/>
        <v>0</v>
      </c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3"/>
      <c r="AG105" s="23"/>
    </row>
    <row r="106" spans="1:33" ht="15">
      <c r="A106" s="13" t="s">
        <v>28</v>
      </c>
      <c r="B106" s="5" t="s">
        <v>459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9">
        <f t="shared" si="26"/>
        <v>0</v>
      </c>
      <c r="M106" s="107">
        <f t="shared" si="17"/>
        <v>0</v>
      </c>
      <c r="N106" s="107">
        <f t="shared" si="18"/>
        <v>0</v>
      </c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3"/>
      <c r="AG106" s="23"/>
    </row>
    <row r="107" spans="1:33" ht="15">
      <c r="A107" s="14" t="s">
        <v>1072</v>
      </c>
      <c r="B107" s="7" t="s">
        <v>460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5">
        <f t="shared" si="26"/>
        <v>0</v>
      </c>
      <c r="M107" s="107">
        <f t="shared" si="17"/>
        <v>0</v>
      </c>
      <c r="N107" s="107">
        <f t="shared" si="18"/>
        <v>0</v>
      </c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3"/>
      <c r="AG107" s="23"/>
    </row>
    <row r="108" spans="1:33" ht="15">
      <c r="A108" s="37" t="s">
        <v>461</v>
      </c>
      <c r="B108" s="5" t="s">
        <v>462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3">
        <f t="shared" si="26"/>
        <v>0</v>
      </c>
      <c r="M108" s="107">
        <f t="shared" si="17"/>
        <v>0</v>
      </c>
      <c r="N108" s="107">
        <f t="shared" si="18"/>
        <v>0</v>
      </c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3"/>
      <c r="AG108" s="23"/>
    </row>
    <row r="109" spans="1:33" ht="15">
      <c r="A109" s="37" t="s">
        <v>463</v>
      </c>
      <c r="B109" s="5" t="s">
        <v>464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3">
        <f t="shared" si="26"/>
        <v>0</v>
      </c>
      <c r="M109" s="107">
        <f t="shared" si="17"/>
        <v>0</v>
      </c>
      <c r="N109" s="107">
        <f t="shared" si="18"/>
        <v>0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3"/>
      <c r="AG109" s="23"/>
    </row>
    <row r="110" spans="1:33" ht="15">
      <c r="A110" s="14" t="s">
        <v>465</v>
      </c>
      <c r="B110" s="7" t="s">
        <v>466</v>
      </c>
      <c r="C110" s="112"/>
      <c r="D110" s="112"/>
      <c r="E110" s="112"/>
      <c r="F110" s="112"/>
      <c r="G110" s="112"/>
      <c r="H110" s="112"/>
      <c r="I110" s="112"/>
      <c r="J110" s="112"/>
      <c r="K110" s="112"/>
      <c r="L110" s="113">
        <f t="shared" si="26"/>
        <v>0</v>
      </c>
      <c r="M110" s="107">
        <f t="shared" si="17"/>
        <v>0</v>
      </c>
      <c r="N110" s="107">
        <f t="shared" si="18"/>
        <v>0</v>
      </c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3"/>
      <c r="AG110" s="23"/>
    </row>
    <row r="111" spans="1:33" ht="15">
      <c r="A111" s="37" t="s">
        <v>467</v>
      </c>
      <c r="B111" s="5" t="s">
        <v>468</v>
      </c>
      <c r="C111" s="112"/>
      <c r="D111" s="112"/>
      <c r="E111" s="112"/>
      <c r="F111" s="112"/>
      <c r="G111" s="112"/>
      <c r="H111" s="112"/>
      <c r="I111" s="112"/>
      <c r="J111" s="112"/>
      <c r="K111" s="112"/>
      <c r="L111" s="113">
        <f t="shared" si="26"/>
        <v>0</v>
      </c>
      <c r="M111" s="107">
        <f t="shared" si="17"/>
        <v>0</v>
      </c>
      <c r="N111" s="107">
        <f t="shared" si="18"/>
        <v>0</v>
      </c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3"/>
      <c r="AG111" s="23"/>
    </row>
    <row r="112" spans="1:33" ht="15">
      <c r="A112" s="37" t="s">
        <v>469</v>
      </c>
      <c r="B112" s="5" t="s">
        <v>470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3">
        <f t="shared" si="26"/>
        <v>0</v>
      </c>
      <c r="M112" s="107">
        <f t="shared" si="17"/>
        <v>0</v>
      </c>
      <c r="N112" s="107">
        <f t="shared" si="18"/>
        <v>0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3"/>
      <c r="AG112" s="23"/>
    </row>
    <row r="113" spans="1:33" ht="15">
      <c r="A113" s="37" t="s">
        <v>471</v>
      </c>
      <c r="B113" s="5" t="s">
        <v>472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3">
        <f t="shared" si="26"/>
        <v>0</v>
      </c>
      <c r="M113" s="107">
        <f t="shared" si="17"/>
        <v>0</v>
      </c>
      <c r="N113" s="107">
        <f t="shared" si="18"/>
        <v>0</v>
      </c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3"/>
      <c r="AG113" s="23"/>
    </row>
    <row r="114" spans="1:33" ht="15">
      <c r="A114" s="38" t="s">
        <v>1073</v>
      </c>
      <c r="B114" s="39" t="s">
        <v>473</v>
      </c>
      <c r="C114" s="114"/>
      <c r="D114" s="114"/>
      <c r="E114" s="114">
        <f aca="true" t="shared" si="27" ref="E114:L114">SUM(E99:E113)</f>
        <v>0</v>
      </c>
      <c r="F114" s="114">
        <f t="shared" si="27"/>
        <v>0</v>
      </c>
      <c r="G114" s="114">
        <f t="shared" si="27"/>
        <v>0</v>
      </c>
      <c r="H114" s="114">
        <f t="shared" si="27"/>
        <v>0</v>
      </c>
      <c r="I114" s="114">
        <f t="shared" si="27"/>
        <v>0</v>
      </c>
      <c r="J114" s="114">
        <f t="shared" si="27"/>
        <v>0</v>
      </c>
      <c r="K114" s="114">
        <f t="shared" si="27"/>
        <v>0</v>
      </c>
      <c r="L114" s="115">
        <f t="shared" si="27"/>
        <v>0</v>
      </c>
      <c r="M114" s="107">
        <f t="shared" si="17"/>
        <v>0</v>
      </c>
      <c r="N114" s="107">
        <f t="shared" si="18"/>
        <v>0</v>
      </c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3"/>
      <c r="AG114" s="23"/>
    </row>
    <row r="115" spans="1:33" ht="15">
      <c r="A115" s="37" t="s">
        <v>474</v>
      </c>
      <c r="B115" s="5" t="s">
        <v>475</v>
      </c>
      <c r="C115" s="112"/>
      <c r="D115" s="112"/>
      <c r="E115" s="112"/>
      <c r="F115" s="112"/>
      <c r="G115" s="112"/>
      <c r="H115" s="112"/>
      <c r="I115" s="112"/>
      <c r="J115" s="112"/>
      <c r="K115" s="112"/>
      <c r="L115" s="113">
        <f>I115+F115+C115</f>
        <v>0</v>
      </c>
      <c r="M115" s="107">
        <f t="shared" si="17"/>
        <v>0</v>
      </c>
      <c r="N115" s="107">
        <f t="shared" si="18"/>
        <v>0</v>
      </c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3"/>
      <c r="AG115" s="23"/>
    </row>
    <row r="116" spans="1:33" ht="15">
      <c r="A116" s="13" t="s">
        <v>476</v>
      </c>
      <c r="B116" s="5" t="s">
        <v>477</v>
      </c>
      <c r="C116" s="108"/>
      <c r="D116" s="108"/>
      <c r="E116" s="108"/>
      <c r="F116" s="108"/>
      <c r="G116" s="108"/>
      <c r="H116" s="108"/>
      <c r="I116" s="108"/>
      <c r="J116" s="108"/>
      <c r="K116" s="108"/>
      <c r="L116" s="109">
        <f>I116+F116+C116</f>
        <v>0</v>
      </c>
      <c r="M116" s="107">
        <f t="shared" si="17"/>
        <v>0</v>
      </c>
      <c r="N116" s="107">
        <f t="shared" si="18"/>
        <v>0</v>
      </c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3"/>
      <c r="AG116" s="23"/>
    </row>
    <row r="117" spans="1:33" ht="15">
      <c r="A117" s="37" t="s">
        <v>29</v>
      </c>
      <c r="B117" s="5" t="s">
        <v>478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3">
        <f>I117+F117+C117</f>
        <v>0</v>
      </c>
      <c r="M117" s="107">
        <f t="shared" si="17"/>
        <v>0</v>
      </c>
      <c r="N117" s="107">
        <f t="shared" si="18"/>
        <v>0</v>
      </c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3"/>
      <c r="AG117" s="23"/>
    </row>
    <row r="118" spans="1:33" ht="15">
      <c r="A118" s="37" t="s">
        <v>1075</v>
      </c>
      <c r="B118" s="5" t="s">
        <v>479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3">
        <f>I118+F118+C118</f>
        <v>0</v>
      </c>
      <c r="M118" s="107">
        <f t="shared" si="17"/>
        <v>0</v>
      </c>
      <c r="N118" s="107">
        <f t="shared" si="18"/>
        <v>0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3"/>
      <c r="AG118" s="23"/>
    </row>
    <row r="119" spans="1:33" ht="15">
      <c r="A119" s="38" t="s">
        <v>1076</v>
      </c>
      <c r="B119" s="39" t="s">
        <v>483</v>
      </c>
      <c r="C119" s="114"/>
      <c r="D119" s="114"/>
      <c r="E119" s="114"/>
      <c r="F119" s="114">
        <f>SUM(F115:F118)</f>
        <v>0</v>
      </c>
      <c r="G119" s="114"/>
      <c r="H119" s="114"/>
      <c r="I119" s="114">
        <f>SUM(I115:I118)</f>
        <v>0</v>
      </c>
      <c r="J119" s="114"/>
      <c r="K119" s="114"/>
      <c r="L119" s="115">
        <f>SUM(L115:L118)</f>
        <v>0</v>
      </c>
      <c r="M119" s="107">
        <f t="shared" si="17"/>
        <v>0</v>
      </c>
      <c r="N119" s="107">
        <f t="shared" si="18"/>
        <v>0</v>
      </c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3"/>
      <c r="AG119" s="23"/>
    </row>
    <row r="120" spans="1:33" ht="15">
      <c r="A120" s="13" t="s">
        <v>484</v>
      </c>
      <c r="B120" s="5" t="s">
        <v>485</v>
      </c>
      <c r="C120" s="108"/>
      <c r="D120" s="108"/>
      <c r="E120" s="108"/>
      <c r="F120" s="108"/>
      <c r="G120" s="108"/>
      <c r="H120" s="108"/>
      <c r="I120" s="108"/>
      <c r="J120" s="108"/>
      <c r="K120" s="108"/>
      <c r="L120" s="109">
        <f>I120+F120+C120</f>
        <v>0</v>
      </c>
      <c r="M120" s="107">
        <f t="shared" si="17"/>
        <v>0</v>
      </c>
      <c r="N120" s="107">
        <f t="shared" si="18"/>
        <v>0</v>
      </c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3"/>
      <c r="AG120" s="23"/>
    </row>
    <row r="121" spans="1:33" ht="15.75">
      <c r="A121" s="40" t="s">
        <v>33</v>
      </c>
      <c r="B121" s="41" t="s">
        <v>486</v>
      </c>
      <c r="C121" s="114">
        <v>0</v>
      </c>
      <c r="D121" s="114">
        <v>0</v>
      </c>
      <c r="E121" s="114">
        <f aca="true" t="shared" si="28" ref="E121:L121">E119+E114+E120</f>
        <v>0</v>
      </c>
      <c r="F121" s="114">
        <f t="shared" si="28"/>
        <v>0</v>
      </c>
      <c r="G121" s="114">
        <f t="shared" si="28"/>
        <v>0</v>
      </c>
      <c r="H121" s="114">
        <f t="shared" si="28"/>
        <v>0</v>
      </c>
      <c r="I121" s="114">
        <f t="shared" si="28"/>
        <v>0</v>
      </c>
      <c r="J121" s="114">
        <f t="shared" si="28"/>
        <v>0</v>
      </c>
      <c r="K121" s="114">
        <f t="shared" si="28"/>
        <v>0</v>
      </c>
      <c r="L121" s="115">
        <f t="shared" si="28"/>
        <v>0</v>
      </c>
      <c r="M121" s="107">
        <f t="shared" si="17"/>
        <v>0</v>
      </c>
      <c r="N121" s="107">
        <f t="shared" si="18"/>
        <v>0</v>
      </c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3"/>
      <c r="AG121" s="23"/>
    </row>
    <row r="122" spans="1:33" ht="15.75">
      <c r="A122" s="45" t="s">
        <v>69</v>
      </c>
      <c r="B122" s="46"/>
      <c r="C122" s="106">
        <v>37058</v>
      </c>
      <c r="D122" s="106">
        <v>37058</v>
      </c>
      <c r="E122" s="106">
        <f aca="true" t="shared" si="29" ref="E122:L122">E121+E98</f>
        <v>33181</v>
      </c>
      <c r="F122" s="106">
        <f t="shared" si="29"/>
        <v>0</v>
      </c>
      <c r="G122" s="106">
        <f t="shared" si="29"/>
        <v>0</v>
      </c>
      <c r="H122" s="106">
        <f t="shared" si="29"/>
        <v>0</v>
      </c>
      <c r="I122" s="106">
        <f t="shared" si="29"/>
        <v>0</v>
      </c>
      <c r="J122" s="106">
        <f t="shared" si="29"/>
        <v>0</v>
      </c>
      <c r="K122" s="106">
        <f t="shared" si="29"/>
        <v>0</v>
      </c>
      <c r="L122" s="107">
        <f t="shared" si="29"/>
        <v>37058</v>
      </c>
      <c r="M122" s="107">
        <f t="shared" si="17"/>
        <v>37058</v>
      </c>
      <c r="N122" s="107">
        <f t="shared" si="18"/>
        <v>33181</v>
      </c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2:33" ht="15">
      <c r="B123" s="23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2:33" ht="15">
      <c r="B124" s="23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2:33" ht="15">
      <c r="B125" s="23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2:33" ht="15">
      <c r="B126" s="23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2:33" ht="15">
      <c r="B127" s="23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2:33" ht="15">
      <c r="B128" s="23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2:33" ht="15">
      <c r="B129" s="23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2:33" ht="15">
      <c r="B130" s="23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2:33" ht="15">
      <c r="B131" s="23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2:33" ht="15">
      <c r="B132" s="23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2:33" ht="15">
      <c r="B133" s="23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2:33" ht="15">
      <c r="B134" s="23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2:33" ht="15">
      <c r="B135" s="23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2:33" ht="15">
      <c r="B136" s="23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2:33" ht="15">
      <c r="B137" s="23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2:33" ht="15">
      <c r="B138" s="23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2:33" ht="15">
      <c r="B139" s="23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2:33" ht="15">
      <c r="B140" s="23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2:33" ht="15">
      <c r="B141" s="23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2:33" ht="15">
      <c r="B142" s="23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2:33" ht="15">
      <c r="B143" s="23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2:33" ht="15">
      <c r="B144" s="23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2:33" ht="15">
      <c r="B145" s="23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2:33" ht="15">
      <c r="B146" s="23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2:33" ht="15">
      <c r="B147" s="23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2:33" ht="15">
      <c r="B148" s="23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2:33" ht="15">
      <c r="B149" s="23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2:33" ht="15">
      <c r="B150" s="23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2:33" ht="15">
      <c r="B151" s="23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2:33" ht="15">
      <c r="B152" s="23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2:33" ht="15">
      <c r="B153" s="23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2:33" ht="15">
      <c r="B154" s="23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2:33" ht="15">
      <c r="B155" s="23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2:33" ht="15">
      <c r="B156" s="23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2:33" ht="15">
      <c r="B157" s="23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2:33" ht="15">
      <c r="B158" s="23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2:33" ht="15">
      <c r="B159" s="23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2:33" ht="15">
      <c r="B160" s="23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2:33" ht="15">
      <c r="B161" s="23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2:33" ht="15">
      <c r="B162" s="23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2:33" ht="15">
      <c r="B163" s="23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2:33" ht="15">
      <c r="B164" s="23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2:33" ht="15">
      <c r="B165" s="23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2:33" ht="15">
      <c r="B166" s="23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2:33" ht="15">
      <c r="B167" s="23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2:33" ht="15">
      <c r="B168" s="23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2:33" ht="15">
      <c r="B169" s="23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2:33" ht="15">
      <c r="B170" s="23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2:33" ht="15">
      <c r="B171" s="23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</sheetData>
  <sheetProtection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9" r:id="rId1"/>
  <headerFooter>
    <oddHeader>&amp;R3.sz. melléklet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21"/>
  <sheetViews>
    <sheetView zoomScalePageLayoutView="0" workbookViewId="0" topLeftCell="A1">
      <pane ySplit="3" topLeftCell="A4" activePane="bottomLeft" state="frozen"/>
      <selection pane="topLeft" activeCell="A1" sqref="A1:E1"/>
      <selection pane="bottomLeft" activeCell="B9" sqref="B9"/>
    </sheetView>
  </sheetViews>
  <sheetFormatPr defaultColWidth="9.140625" defaultRowHeight="15"/>
  <cols>
    <col min="1" max="1" width="8.140625" style="274" customWidth="1"/>
    <col min="2" max="2" width="82.00390625" style="274" customWidth="1"/>
    <col min="3" max="5" width="19.140625" style="274" customWidth="1"/>
    <col min="6" max="16384" width="9.140625" style="274" customWidth="1"/>
  </cols>
  <sheetData>
    <row r="1" spans="1:8" ht="15">
      <c r="A1" s="296"/>
      <c r="B1" s="347" t="s">
        <v>766</v>
      </c>
      <c r="C1" s="350"/>
      <c r="D1" s="350"/>
      <c r="E1" s="350"/>
      <c r="F1" s="351"/>
      <c r="G1" s="351"/>
      <c r="H1" s="351"/>
    </row>
    <row r="2" spans="1:8" ht="12.75">
      <c r="A2" s="348" t="s">
        <v>966</v>
      </c>
      <c r="B2" s="349"/>
      <c r="C2" s="349"/>
      <c r="D2" s="349"/>
      <c r="E2" s="349"/>
      <c r="F2" s="296"/>
      <c r="G2" s="296"/>
      <c r="H2" s="296"/>
    </row>
    <row r="3" spans="1:4" s="317" customFormat="1" ht="12.75" customHeight="1">
      <c r="A3" s="316"/>
      <c r="B3" s="316" t="s">
        <v>200</v>
      </c>
      <c r="C3" s="316" t="s">
        <v>784</v>
      </c>
      <c r="D3" s="316" t="s">
        <v>786</v>
      </c>
    </row>
    <row r="4" spans="1:4" s="317" customFormat="1" ht="15">
      <c r="A4" s="316">
        <v>1</v>
      </c>
      <c r="B4" s="316">
        <v>2</v>
      </c>
      <c r="C4" s="316">
        <v>3</v>
      </c>
      <c r="D4" s="316">
        <v>5</v>
      </c>
    </row>
    <row r="5" spans="1:4" ht="12.75">
      <c r="A5" s="275" t="s">
        <v>907</v>
      </c>
      <c r="B5" s="276" t="s">
        <v>908</v>
      </c>
      <c r="C5" s="277">
        <v>0</v>
      </c>
      <c r="D5" s="277">
        <v>123</v>
      </c>
    </row>
    <row r="6" spans="1:4" ht="12.75">
      <c r="A6" s="278" t="s">
        <v>909</v>
      </c>
      <c r="B6" s="279" t="s">
        <v>910</v>
      </c>
      <c r="C6" s="280">
        <v>0</v>
      </c>
      <c r="D6" s="280">
        <v>123</v>
      </c>
    </row>
    <row r="7" spans="1:4" ht="12.75">
      <c r="A7" s="278" t="s">
        <v>911</v>
      </c>
      <c r="B7" s="279" t="s">
        <v>912</v>
      </c>
      <c r="C7" s="280">
        <v>0</v>
      </c>
      <c r="D7" s="280">
        <v>123</v>
      </c>
    </row>
    <row r="8" spans="1:4" ht="12.75">
      <c r="A8" s="275" t="s">
        <v>793</v>
      </c>
      <c r="B8" s="276" t="s">
        <v>794</v>
      </c>
      <c r="C8" s="277">
        <v>0</v>
      </c>
      <c r="D8" s="277">
        <v>585</v>
      </c>
    </row>
    <row r="9" spans="1:4" ht="12.75">
      <c r="A9" s="278" t="s">
        <v>795</v>
      </c>
      <c r="B9" s="279" t="s">
        <v>796</v>
      </c>
      <c r="C9" s="280">
        <v>0</v>
      </c>
      <c r="D9" s="280">
        <v>585</v>
      </c>
    </row>
    <row r="10" spans="1:4" ht="12.75">
      <c r="A10" s="278" t="s">
        <v>801</v>
      </c>
      <c r="B10" s="279" t="s">
        <v>802</v>
      </c>
      <c r="C10" s="280">
        <v>0</v>
      </c>
      <c r="D10" s="280">
        <v>585</v>
      </c>
    </row>
    <row r="11" spans="1:4" ht="12.75">
      <c r="A11" s="275" t="s">
        <v>823</v>
      </c>
      <c r="B11" s="276" t="s">
        <v>824</v>
      </c>
      <c r="C11" s="277">
        <v>0</v>
      </c>
      <c r="D11" s="277">
        <v>1380</v>
      </c>
    </row>
    <row r="12" spans="1:4" ht="12.75">
      <c r="A12" s="278" t="s">
        <v>827</v>
      </c>
      <c r="B12" s="279" t="s">
        <v>828</v>
      </c>
      <c r="C12" s="280">
        <v>0</v>
      </c>
      <c r="D12" s="280">
        <v>1380</v>
      </c>
    </row>
    <row r="13" spans="1:4" ht="12.75">
      <c r="A13" s="278" t="s">
        <v>829</v>
      </c>
      <c r="B13" s="279" t="s">
        <v>830</v>
      </c>
      <c r="C13" s="280">
        <v>0</v>
      </c>
      <c r="D13" s="280">
        <v>2088</v>
      </c>
    </row>
    <row r="14" spans="1:4" ht="12.75">
      <c r="A14" s="275" t="s">
        <v>837</v>
      </c>
      <c r="B14" s="276" t="s">
        <v>838</v>
      </c>
      <c r="C14" s="277">
        <v>0</v>
      </c>
      <c r="D14" s="277">
        <v>-460</v>
      </c>
    </row>
    <row r="15" spans="1:4" ht="12.75">
      <c r="A15" s="278" t="s">
        <v>839</v>
      </c>
      <c r="B15" s="279" t="s">
        <v>840</v>
      </c>
      <c r="C15" s="280">
        <v>0</v>
      </c>
      <c r="D15" s="280">
        <v>-460</v>
      </c>
    </row>
    <row r="16" spans="1:4" ht="12.75">
      <c r="A16" s="275" t="s">
        <v>841</v>
      </c>
      <c r="B16" s="276" t="s">
        <v>842</v>
      </c>
      <c r="C16" s="277">
        <v>0</v>
      </c>
      <c r="D16" s="277">
        <v>50</v>
      </c>
    </row>
    <row r="17" spans="1:4" ht="12.75">
      <c r="A17" s="278" t="s">
        <v>843</v>
      </c>
      <c r="B17" s="279" t="s">
        <v>844</v>
      </c>
      <c r="C17" s="280">
        <v>0</v>
      </c>
      <c r="D17" s="280">
        <v>50</v>
      </c>
    </row>
    <row r="18" spans="1:4" ht="12.75">
      <c r="A18" s="278" t="s">
        <v>849</v>
      </c>
      <c r="B18" s="279" t="s">
        <v>850</v>
      </c>
      <c r="C18" s="280">
        <v>0</v>
      </c>
      <c r="D18" s="280">
        <v>50</v>
      </c>
    </row>
    <row r="19" spans="1:4" ht="12.75">
      <c r="A19" s="275" t="s">
        <v>851</v>
      </c>
      <c r="B19" s="276" t="s">
        <v>852</v>
      </c>
      <c r="C19" s="277">
        <v>0</v>
      </c>
      <c r="D19" s="277">
        <v>2498</v>
      </c>
    </row>
    <row r="20" spans="1:4" ht="12.75">
      <c r="A20" s="278" t="s">
        <v>853</v>
      </c>
      <c r="B20" s="279" t="s">
        <v>854</v>
      </c>
      <c r="C20" s="280">
        <v>0</v>
      </c>
      <c r="D20" s="280">
        <v>2498</v>
      </c>
    </row>
    <row r="21" spans="1:4" ht="12.75">
      <c r="A21" s="278" t="s">
        <v>855</v>
      </c>
      <c r="B21" s="279" t="s">
        <v>856</v>
      </c>
      <c r="C21" s="280">
        <v>0</v>
      </c>
      <c r="D21" s="280">
        <v>2088</v>
      </c>
    </row>
  </sheetData>
  <sheetProtection/>
  <mergeCells count="2">
    <mergeCell ref="B1:H1"/>
    <mergeCell ref="A2:E2"/>
  </mergeCells>
  <printOptions/>
  <pageMargins left="0.75" right="0.75" top="1" bottom="1" header="0.5" footer="0.5"/>
  <pageSetup fitToHeight="1" fitToWidth="1" horizontalDpi="300" verticalDpi="300" orientation="landscape" scale="69" r:id="rId1"/>
  <headerFooter alignWithMargins="0">
    <oddHeader>&amp;R39.sz. melléklet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V68"/>
  <sheetViews>
    <sheetView zoomScalePageLayoutView="0" workbookViewId="0" topLeftCell="A1">
      <pane ySplit="4" topLeftCell="A5" activePane="bottomLeft" state="frozen"/>
      <selection pane="topLeft" activeCell="A1" sqref="A1:E1"/>
      <selection pane="bottomLeft" activeCell="B15" sqref="B15"/>
    </sheetView>
  </sheetViews>
  <sheetFormatPr defaultColWidth="9.140625" defaultRowHeight="15"/>
  <cols>
    <col min="1" max="1" width="8.140625" style="306" customWidth="1"/>
    <col min="2" max="2" width="82.00390625" style="306" customWidth="1"/>
    <col min="3" max="5" width="19.140625" style="306" customWidth="1"/>
    <col min="6" max="16384" width="9.140625" style="306" customWidth="1"/>
  </cols>
  <sheetData>
    <row r="1" spans="1:256" ht="15">
      <c r="A1" s="296"/>
      <c r="B1" s="347" t="s">
        <v>766</v>
      </c>
      <c r="C1" s="350"/>
      <c r="D1" s="350"/>
      <c r="E1" s="350"/>
      <c r="F1" s="351"/>
      <c r="G1" s="351"/>
      <c r="H1" s="351"/>
      <c r="I1" s="296"/>
      <c r="J1" s="347" t="s">
        <v>766</v>
      </c>
      <c r="K1" s="350"/>
      <c r="L1" s="350"/>
      <c r="M1" s="350"/>
      <c r="N1" s="351"/>
      <c r="O1" s="351"/>
      <c r="P1" s="351"/>
      <c r="Q1" s="296"/>
      <c r="R1" s="347" t="s">
        <v>766</v>
      </c>
      <c r="S1" s="350"/>
      <c r="T1" s="350"/>
      <c r="U1" s="350"/>
      <c r="V1" s="351"/>
      <c r="W1" s="351"/>
      <c r="X1" s="351"/>
      <c r="Y1" s="296"/>
      <c r="Z1" s="347" t="s">
        <v>766</v>
      </c>
      <c r="AA1" s="350"/>
      <c r="AB1" s="350"/>
      <c r="AC1" s="350"/>
      <c r="AD1" s="351"/>
      <c r="AE1" s="351"/>
      <c r="AF1" s="351"/>
      <c r="AG1" s="296"/>
      <c r="AH1" s="347" t="s">
        <v>766</v>
      </c>
      <c r="AI1" s="350"/>
      <c r="AJ1" s="350"/>
      <c r="AK1" s="350"/>
      <c r="AL1" s="351"/>
      <c r="AM1" s="351"/>
      <c r="AN1" s="351"/>
      <c r="AO1" s="296"/>
      <c r="AP1" s="347" t="s">
        <v>766</v>
      </c>
      <c r="AQ1" s="350"/>
      <c r="AR1" s="350"/>
      <c r="AS1" s="350"/>
      <c r="AT1" s="351"/>
      <c r="AU1" s="351"/>
      <c r="AV1" s="351"/>
      <c r="AW1" s="296"/>
      <c r="AX1" s="347" t="s">
        <v>766</v>
      </c>
      <c r="AY1" s="350"/>
      <c r="AZ1" s="350"/>
      <c r="BA1" s="350"/>
      <c r="BB1" s="351"/>
      <c r="BC1" s="351"/>
      <c r="BD1" s="351"/>
      <c r="BE1" s="296"/>
      <c r="BF1" s="347" t="s">
        <v>766</v>
      </c>
      <c r="BG1" s="350"/>
      <c r="BH1" s="350"/>
      <c r="BI1" s="350"/>
      <c r="BJ1" s="351"/>
      <c r="BK1" s="351"/>
      <c r="BL1" s="351"/>
      <c r="BM1" s="296"/>
      <c r="BN1" s="347" t="s">
        <v>766</v>
      </c>
      <c r="BO1" s="350"/>
      <c r="BP1" s="350"/>
      <c r="BQ1" s="350"/>
      <c r="BR1" s="351"/>
      <c r="BS1" s="351"/>
      <c r="BT1" s="351"/>
      <c r="BU1" s="296"/>
      <c r="BV1" s="347" t="s">
        <v>766</v>
      </c>
      <c r="BW1" s="350"/>
      <c r="BX1" s="350"/>
      <c r="BY1" s="350"/>
      <c r="BZ1" s="351"/>
      <c r="CA1" s="351"/>
      <c r="CB1" s="351"/>
      <c r="CC1" s="296"/>
      <c r="CD1" s="347" t="s">
        <v>766</v>
      </c>
      <c r="CE1" s="350"/>
      <c r="CF1" s="350"/>
      <c r="CG1" s="350"/>
      <c r="CH1" s="351"/>
      <c r="CI1" s="351"/>
      <c r="CJ1" s="351"/>
      <c r="CK1" s="296"/>
      <c r="CL1" s="347" t="s">
        <v>766</v>
      </c>
      <c r="CM1" s="350"/>
      <c r="CN1" s="350"/>
      <c r="CO1" s="350"/>
      <c r="CP1" s="351"/>
      <c r="CQ1" s="351"/>
      <c r="CR1" s="351"/>
      <c r="CS1" s="296"/>
      <c r="CT1" s="347" t="s">
        <v>766</v>
      </c>
      <c r="CU1" s="350"/>
      <c r="CV1" s="350"/>
      <c r="CW1" s="350"/>
      <c r="CX1" s="351"/>
      <c r="CY1" s="351"/>
      <c r="CZ1" s="351"/>
      <c r="DA1" s="296"/>
      <c r="DB1" s="347" t="s">
        <v>766</v>
      </c>
      <c r="DC1" s="350"/>
      <c r="DD1" s="350"/>
      <c r="DE1" s="350"/>
      <c r="DF1" s="351"/>
      <c r="DG1" s="351"/>
      <c r="DH1" s="351"/>
      <c r="DI1" s="296"/>
      <c r="DJ1" s="347" t="s">
        <v>766</v>
      </c>
      <c r="DK1" s="350"/>
      <c r="DL1" s="350"/>
      <c r="DM1" s="350"/>
      <c r="DN1" s="351"/>
      <c r="DO1" s="351"/>
      <c r="DP1" s="351"/>
      <c r="DQ1" s="296"/>
      <c r="DR1" s="347" t="s">
        <v>766</v>
      </c>
      <c r="DS1" s="350"/>
      <c r="DT1" s="350"/>
      <c r="DU1" s="350"/>
      <c r="DV1" s="351"/>
      <c r="DW1" s="351"/>
      <c r="DX1" s="351"/>
      <c r="DY1" s="296"/>
      <c r="DZ1" s="347" t="s">
        <v>766</v>
      </c>
      <c r="EA1" s="350"/>
      <c r="EB1" s="350"/>
      <c r="EC1" s="350"/>
      <c r="ED1" s="351"/>
      <c r="EE1" s="351"/>
      <c r="EF1" s="351"/>
      <c r="EG1" s="296"/>
      <c r="EH1" s="347" t="s">
        <v>766</v>
      </c>
      <c r="EI1" s="350"/>
      <c r="EJ1" s="350"/>
      <c r="EK1" s="350"/>
      <c r="EL1" s="351"/>
      <c r="EM1" s="351"/>
      <c r="EN1" s="351"/>
      <c r="EO1" s="296"/>
      <c r="EP1" s="347" t="s">
        <v>766</v>
      </c>
      <c r="EQ1" s="350"/>
      <c r="ER1" s="350"/>
      <c r="ES1" s="350"/>
      <c r="ET1" s="351"/>
      <c r="EU1" s="351"/>
      <c r="EV1" s="351"/>
      <c r="EW1" s="296"/>
      <c r="EX1" s="347" t="s">
        <v>766</v>
      </c>
      <c r="EY1" s="350"/>
      <c r="EZ1" s="350"/>
      <c r="FA1" s="350"/>
      <c r="FB1" s="351"/>
      <c r="FC1" s="351"/>
      <c r="FD1" s="351"/>
      <c r="FE1" s="296"/>
      <c r="FF1" s="347" t="s">
        <v>766</v>
      </c>
      <c r="FG1" s="350"/>
      <c r="FH1" s="350"/>
      <c r="FI1" s="350"/>
      <c r="FJ1" s="351"/>
      <c r="FK1" s="351"/>
      <c r="FL1" s="351"/>
      <c r="FM1" s="296"/>
      <c r="FN1" s="347" t="s">
        <v>766</v>
      </c>
      <c r="FO1" s="350"/>
      <c r="FP1" s="350"/>
      <c r="FQ1" s="350"/>
      <c r="FR1" s="351"/>
      <c r="FS1" s="351"/>
      <c r="FT1" s="351"/>
      <c r="FU1" s="296"/>
      <c r="FV1" s="347" t="s">
        <v>766</v>
      </c>
      <c r="FW1" s="350"/>
      <c r="FX1" s="350"/>
      <c r="FY1" s="350"/>
      <c r="FZ1" s="351"/>
      <c r="GA1" s="351"/>
      <c r="GB1" s="351"/>
      <c r="GC1" s="296"/>
      <c r="GD1" s="347" t="s">
        <v>766</v>
      </c>
      <c r="GE1" s="350"/>
      <c r="GF1" s="350"/>
      <c r="GG1" s="350"/>
      <c r="GH1" s="351"/>
      <c r="GI1" s="351"/>
      <c r="GJ1" s="351"/>
      <c r="GK1" s="296"/>
      <c r="GL1" s="347" t="s">
        <v>766</v>
      </c>
      <c r="GM1" s="350"/>
      <c r="GN1" s="350"/>
      <c r="GO1" s="350"/>
      <c r="GP1" s="351"/>
      <c r="GQ1" s="351"/>
      <c r="GR1" s="351"/>
      <c r="GS1" s="296"/>
      <c r="GT1" s="347" t="s">
        <v>766</v>
      </c>
      <c r="GU1" s="350"/>
      <c r="GV1" s="350"/>
      <c r="GW1" s="350"/>
      <c r="GX1" s="351"/>
      <c r="GY1" s="351"/>
      <c r="GZ1" s="351"/>
      <c r="HA1" s="296"/>
      <c r="HB1" s="347" t="s">
        <v>766</v>
      </c>
      <c r="HC1" s="350"/>
      <c r="HD1" s="350"/>
      <c r="HE1" s="350"/>
      <c r="HF1" s="351"/>
      <c r="HG1" s="351"/>
      <c r="HH1" s="351"/>
      <c r="HI1" s="296"/>
      <c r="HJ1" s="347" t="s">
        <v>766</v>
      </c>
      <c r="HK1" s="350"/>
      <c r="HL1" s="350"/>
      <c r="HM1" s="350"/>
      <c r="HN1" s="351"/>
      <c r="HO1" s="351"/>
      <c r="HP1" s="351"/>
      <c r="HQ1" s="296"/>
      <c r="HR1" s="347" t="s">
        <v>766</v>
      </c>
      <c r="HS1" s="350"/>
      <c r="HT1" s="350"/>
      <c r="HU1" s="350"/>
      <c r="HV1" s="351"/>
      <c r="HW1" s="351"/>
      <c r="HX1" s="351"/>
      <c r="HY1" s="296"/>
      <c r="HZ1" s="347" t="s">
        <v>766</v>
      </c>
      <c r="IA1" s="350"/>
      <c r="IB1" s="350"/>
      <c r="IC1" s="350"/>
      <c r="ID1" s="351"/>
      <c r="IE1" s="351"/>
      <c r="IF1" s="351"/>
      <c r="IG1" s="296"/>
      <c r="IH1" s="347" t="s">
        <v>766</v>
      </c>
      <c r="II1" s="350"/>
      <c r="IJ1" s="350"/>
      <c r="IK1" s="350"/>
      <c r="IL1" s="351"/>
      <c r="IM1" s="351"/>
      <c r="IN1" s="351"/>
      <c r="IO1" s="296"/>
      <c r="IP1" s="347" t="s">
        <v>766</v>
      </c>
      <c r="IQ1" s="350"/>
      <c r="IR1" s="350"/>
      <c r="IS1" s="350"/>
      <c r="IT1" s="351"/>
      <c r="IU1" s="351"/>
      <c r="IV1" s="351"/>
    </row>
    <row r="2" spans="1:256" ht="12.75">
      <c r="A2" s="348" t="s">
        <v>963</v>
      </c>
      <c r="B2" s="349"/>
      <c r="C2" s="349"/>
      <c r="D2" s="349"/>
      <c r="E2" s="349"/>
      <c r="F2" s="296"/>
      <c r="G2" s="296"/>
      <c r="H2" s="296"/>
      <c r="I2" s="348" t="s">
        <v>961</v>
      </c>
      <c r="J2" s="349"/>
      <c r="K2" s="349"/>
      <c r="L2" s="349"/>
      <c r="M2" s="349"/>
      <c r="N2" s="296"/>
      <c r="O2" s="296"/>
      <c r="P2" s="296"/>
      <c r="Q2" s="348" t="s">
        <v>961</v>
      </c>
      <c r="R2" s="349"/>
      <c r="S2" s="349"/>
      <c r="T2" s="349"/>
      <c r="U2" s="349"/>
      <c r="V2" s="296"/>
      <c r="W2" s="296"/>
      <c r="X2" s="296"/>
      <c r="Y2" s="348" t="s">
        <v>961</v>
      </c>
      <c r="Z2" s="349"/>
      <c r="AA2" s="349"/>
      <c r="AB2" s="349"/>
      <c r="AC2" s="349"/>
      <c r="AD2" s="296"/>
      <c r="AE2" s="296"/>
      <c r="AF2" s="296"/>
      <c r="AG2" s="348" t="s">
        <v>961</v>
      </c>
      <c r="AH2" s="349"/>
      <c r="AI2" s="349"/>
      <c r="AJ2" s="349"/>
      <c r="AK2" s="349"/>
      <c r="AL2" s="296"/>
      <c r="AM2" s="296"/>
      <c r="AN2" s="296"/>
      <c r="AO2" s="348" t="s">
        <v>961</v>
      </c>
      <c r="AP2" s="349"/>
      <c r="AQ2" s="349"/>
      <c r="AR2" s="349"/>
      <c r="AS2" s="349"/>
      <c r="AT2" s="296"/>
      <c r="AU2" s="296"/>
      <c r="AV2" s="296"/>
      <c r="AW2" s="348" t="s">
        <v>961</v>
      </c>
      <c r="AX2" s="349"/>
      <c r="AY2" s="349"/>
      <c r="AZ2" s="349"/>
      <c r="BA2" s="349"/>
      <c r="BB2" s="296"/>
      <c r="BC2" s="296"/>
      <c r="BD2" s="296"/>
      <c r="BE2" s="348" t="s">
        <v>961</v>
      </c>
      <c r="BF2" s="349"/>
      <c r="BG2" s="349"/>
      <c r="BH2" s="349"/>
      <c r="BI2" s="349"/>
      <c r="BJ2" s="296"/>
      <c r="BK2" s="296"/>
      <c r="BL2" s="296"/>
      <c r="BM2" s="348" t="s">
        <v>961</v>
      </c>
      <c r="BN2" s="349"/>
      <c r="BO2" s="349"/>
      <c r="BP2" s="349"/>
      <c r="BQ2" s="349"/>
      <c r="BR2" s="296"/>
      <c r="BS2" s="296"/>
      <c r="BT2" s="296"/>
      <c r="BU2" s="348" t="s">
        <v>961</v>
      </c>
      <c r="BV2" s="349"/>
      <c r="BW2" s="349"/>
      <c r="BX2" s="349"/>
      <c r="BY2" s="349"/>
      <c r="BZ2" s="296"/>
      <c r="CA2" s="296"/>
      <c r="CB2" s="296"/>
      <c r="CC2" s="348" t="s">
        <v>961</v>
      </c>
      <c r="CD2" s="349"/>
      <c r="CE2" s="349"/>
      <c r="CF2" s="349"/>
      <c r="CG2" s="349"/>
      <c r="CH2" s="296"/>
      <c r="CI2" s="296"/>
      <c r="CJ2" s="296"/>
      <c r="CK2" s="348" t="s">
        <v>961</v>
      </c>
      <c r="CL2" s="349"/>
      <c r="CM2" s="349"/>
      <c r="CN2" s="349"/>
      <c r="CO2" s="349"/>
      <c r="CP2" s="296"/>
      <c r="CQ2" s="296"/>
      <c r="CR2" s="296"/>
      <c r="CS2" s="348" t="s">
        <v>961</v>
      </c>
      <c r="CT2" s="349"/>
      <c r="CU2" s="349"/>
      <c r="CV2" s="349"/>
      <c r="CW2" s="349"/>
      <c r="CX2" s="296"/>
      <c r="CY2" s="296"/>
      <c r="CZ2" s="296"/>
      <c r="DA2" s="348" t="s">
        <v>961</v>
      </c>
      <c r="DB2" s="349"/>
      <c r="DC2" s="349"/>
      <c r="DD2" s="349"/>
      <c r="DE2" s="349"/>
      <c r="DF2" s="296"/>
      <c r="DG2" s="296"/>
      <c r="DH2" s="296"/>
      <c r="DI2" s="348" t="s">
        <v>961</v>
      </c>
      <c r="DJ2" s="349"/>
      <c r="DK2" s="349"/>
      <c r="DL2" s="349"/>
      <c r="DM2" s="349"/>
      <c r="DN2" s="296"/>
      <c r="DO2" s="296"/>
      <c r="DP2" s="296"/>
      <c r="DQ2" s="348" t="s">
        <v>961</v>
      </c>
      <c r="DR2" s="349"/>
      <c r="DS2" s="349"/>
      <c r="DT2" s="349"/>
      <c r="DU2" s="349"/>
      <c r="DV2" s="296"/>
      <c r="DW2" s="296"/>
      <c r="DX2" s="296"/>
      <c r="DY2" s="348" t="s">
        <v>961</v>
      </c>
      <c r="DZ2" s="349"/>
      <c r="EA2" s="349"/>
      <c r="EB2" s="349"/>
      <c r="EC2" s="349"/>
      <c r="ED2" s="296"/>
      <c r="EE2" s="296"/>
      <c r="EF2" s="296"/>
      <c r="EG2" s="348" t="s">
        <v>961</v>
      </c>
      <c r="EH2" s="349"/>
      <c r="EI2" s="349"/>
      <c r="EJ2" s="349"/>
      <c r="EK2" s="349"/>
      <c r="EL2" s="296"/>
      <c r="EM2" s="296"/>
      <c r="EN2" s="296"/>
      <c r="EO2" s="348" t="s">
        <v>961</v>
      </c>
      <c r="EP2" s="349"/>
      <c r="EQ2" s="349"/>
      <c r="ER2" s="349"/>
      <c r="ES2" s="349"/>
      <c r="ET2" s="296"/>
      <c r="EU2" s="296"/>
      <c r="EV2" s="296"/>
      <c r="EW2" s="348" t="s">
        <v>961</v>
      </c>
      <c r="EX2" s="349"/>
      <c r="EY2" s="349"/>
      <c r="EZ2" s="349"/>
      <c r="FA2" s="349"/>
      <c r="FB2" s="296"/>
      <c r="FC2" s="296"/>
      <c r="FD2" s="296"/>
      <c r="FE2" s="348" t="s">
        <v>961</v>
      </c>
      <c r="FF2" s="349"/>
      <c r="FG2" s="349"/>
      <c r="FH2" s="349"/>
      <c r="FI2" s="349"/>
      <c r="FJ2" s="296"/>
      <c r="FK2" s="296"/>
      <c r="FL2" s="296"/>
      <c r="FM2" s="348" t="s">
        <v>961</v>
      </c>
      <c r="FN2" s="349"/>
      <c r="FO2" s="349"/>
      <c r="FP2" s="349"/>
      <c r="FQ2" s="349"/>
      <c r="FR2" s="296"/>
      <c r="FS2" s="296"/>
      <c r="FT2" s="296"/>
      <c r="FU2" s="348" t="s">
        <v>961</v>
      </c>
      <c r="FV2" s="349"/>
      <c r="FW2" s="349"/>
      <c r="FX2" s="349"/>
      <c r="FY2" s="349"/>
      <c r="FZ2" s="296"/>
      <c r="GA2" s="296"/>
      <c r="GB2" s="296"/>
      <c r="GC2" s="348" t="s">
        <v>961</v>
      </c>
      <c r="GD2" s="349"/>
      <c r="GE2" s="349"/>
      <c r="GF2" s="349"/>
      <c r="GG2" s="349"/>
      <c r="GH2" s="296"/>
      <c r="GI2" s="296"/>
      <c r="GJ2" s="296"/>
      <c r="GK2" s="348" t="s">
        <v>961</v>
      </c>
      <c r="GL2" s="349"/>
      <c r="GM2" s="349"/>
      <c r="GN2" s="349"/>
      <c r="GO2" s="349"/>
      <c r="GP2" s="296"/>
      <c r="GQ2" s="296"/>
      <c r="GR2" s="296"/>
      <c r="GS2" s="348" t="s">
        <v>961</v>
      </c>
      <c r="GT2" s="349"/>
      <c r="GU2" s="349"/>
      <c r="GV2" s="349"/>
      <c r="GW2" s="349"/>
      <c r="GX2" s="296"/>
      <c r="GY2" s="296"/>
      <c r="GZ2" s="296"/>
      <c r="HA2" s="348" t="s">
        <v>961</v>
      </c>
      <c r="HB2" s="349"/>
      <c r="HC2" s="349"/>
      <c r="HD2" s="349"/>
      <c r="HE2" s="349"/>
      <c r="HF2" s="296"/>
      <c r="HG2" s="296"/>
      <c r="HH2" s="296"/>
      <c r="HI2" s="348" t="s">
        <v>961</v>
      </c>
      <c r="HJ2" s="349"/>
      <c r="HK2" s="349"/>
      <c r="HL2" s="349"/>
      <c r="HM2" s="349"/>
      <c r="HN2" s="296"/>
      <c r="HO2" s="296"/>
      <c r="HP2" s="296"/>
      <c r="HQ2" s="348" t="s">
        <v>961</v>
      </c>
      <c r="HR2" s="349"/>
      <c r="HS2" s="349"/>
      <c r="HT2" s="349"/>
      <c r="HU2" s="349"/>
      <c r="HV2" s="296"/>
      <c r="HW2" s="296"/>
      <c r="HX2" s="296"/>
      <c r="HY2" s="348" t="s">
        <v>961</v>
      </c>
      <c r="HZ2" s="349"/>
      <c r="IA2" s="349"/>
      <c r="IB2" s="349"/>
      <c r="IC2" s="349"/>
      <c r="ID2" s="296"/>
      <c r="IE2" s="296"/>
      <c r="IF2" s="296"/>
      <c r="IG2" s="348" t="s">
        <v>961</v>
      </c>
      <c r="IH2" s="349"/>
      <c r="II2" s="349"/>
      <c r="IJ2" s="349"/>
      <c r="IK2" s="349"/>
      <c r="IL2" s="296"/>
      <c r="IM2" s="296"/>
      <c r="IN2" s="296"/>
      <c r="IO2" s="348" t="s">
        <v>961</v>
      </c>
      <c r="IP2" s="349"/>
      <c r="IQ2" s="349"/>
      <c r="IR2" s="349"/>
      <c r="IS2" s="349"/>
      <c r="IT2" s="296"/>
      <c r="IU2" s="296"/>
      <c r="IV2" s="296"/>
    </row>
    <row r="3" spans="1:4" ht="15">
      <c r="A3" s="307"/>
      <c r="B3" s="307" t="s">
        <v>200</v>
      </c>
      <c r="C3" s="307" t="s">
        <v>784</v>
      </c>
      <c r="D3" s="307" t="s">
        <v>786</v>
      </c>
    </row>
    <row r="4" spans="1:4" ht="15">
      <c r="A4" s="307">
        <v>1</v>
      </c>
      <c r="B4" s="307">
        <v>2</v>
      </c>
      <c r="C4" s="307">
        <v>3</v>
      </c>
      <c r="D4" s="307">
        <v>5</v>
      </c>
    </row>
    <row r="5" spans="1:4" ht="12.75">
      <c r="A5" s="308" t="s">
        <v>890</v>
      </c>
      <c r="B5" s="309" t="s">
        <v>891</v>
      </c>
      <c r="C5" s="310">
        <v>13969</v>
      </c>
      <c r="D5" s="310">
        <v>13785</v>
      </c>
    </row>
    <row r="6" spans="1:4" ht="12.75">
      <c r="A6" s="308" t="s">
        <v>892</v>
      </c>
      <c r="B6" s="309" t="s">
        <v>893</v>
      </c>
      <c r="C6" s="310">
        <v>0</v>
      </c>
      <c r="D6" s="310">
        <v>1172</v>
      </c>
    </row>
    <row r="7" spans="1:4" ht="12.75">
      <c r="A7" s="311" t="s">
        <v>894</v>
      </c>
      <c r="B7" s="312" t="s">
        <v>895</v>
      </c>
      <c r="C7" s="313">
        <v>13969</v>
      </c>
      <c r="D7" s="313">
        <v>14957</v>
      </c>
    </row>
    <row r="8" spans="1:4" ht="12.75">
      <c r="A8" s="308" t="s">
        <v>886</v>
      </c>
      <c r="B8" s="309" t="s">
        <v>887</v>
      </c>
      <c r="C8" s="310">
        <v>3198500</v>
      </c>
      <c r="D8" s="310">
        <v>3531243</v>
      </c>
    </row>
    <row r="9" spans="1:4" ht="12.75">
      <c r="A9" s="308" t="s">
        <v>787</v>
      </c>
      <c r="B9" s="309" t="s">
        <v>788</v>
      </c>
      <c r="C9" s="310">
        <v>14602</v>
      </c>
      <c r="D9" s="310">
        <v>48589</v>
      </c>
    </row>
    <row r="10" spans="1:4" ht="12.75">
      <c r="A10" s="308" t="s">
        <v>896</v>
      </c>
      <c r="B10" s="309" t="s">
        <v>897</v>
      </c>
      <c r="C10" s="310">
        <v>88431</v>
      </c>
      <c r="D10" s="310">
        <v>12525</v>
      </c>
    </row>
    <row r="11" spans="1:4" ht="12.75">
      <c r="A11" s="311" t="s">
        <v>789</v>
      </c>
      <c r="B11" s="312" t="s">
        <v>790</v>
      </c>
      <c r="C11" s="313">
        <v>3301533</v>
      </c>
      <c r="D11" s="313">
        <v>3592357</v>
      </c>
    </row>
    <row r="12" spans="1:4" ht="12.75">
      <c r="A12" s="308" t="s">
        <v>860</v>
      </c>
      <c r="B12" s="309" t="s">
        <v>898</v>
      </c>
      <c r="C12" s="310">
        <v>53960</v>
      </c>
      <c r="D12" s="310">
        <v>8125</v>
      </c>
    </row>
    <row r="13" spans="1:4" ht="12.75">
      <c r="A13" s="308" t="s">
        <v>864</v>
      </c>
      <c r="B13" s="309" t="s">
        <v>899</v>
      </c>
      <c r="C13" s="310">
        <v>53960</v>
      </c>
      <c r="D13" s="310">
        <v>8125</v>
      </c>
    </row>
    <row r="14" spans="1:4" ht="12.75">
      <c r="A14" s="308" t="s">
        <v>868</v>
      </c>
      <c r="B14" s="309" t="s">
        <v>900</v>
      </c>
      <c r="C14" s="310">
        <v>38</v>
      </c>
      <c r="D14" s="310">
        <v>38</v>
      </c>
    </row>
    <row r="15" spans="1:4" ht="12.75">
      <c r="A15" s="311" t="s">
        <v>876</v>
      </c>
      <c r="B15" s="312" t="s">
        <v>901</v>
      </c>
      <c r="C15" s="313">
        <v>53998</v>
      </c>
      <c r="D15" s="313">
        <v>8163</v>
      </c>
    </row>
    <row r="16" spans="1:4" ht="12.75">
      <c r="A16" s="308" t="s">
        <v>878</v>
      </c>
      <c r="B16" s="309" t="s">
        <v>902</v>
      </c>
      <c r="C16" s="310">
        <v>452553</v>
      </c>
      <c r="D16" s="310">
        <v>444098</v>
      </c>
    </row>
    <row r="17" spans="1:4" ht="12.75">
      <c r="A17" s="308" t="s">
        <v>903</v>
      </c>
      <c r="B17" s="309" t="s">
        <v>904</v>
      </c>
      <c r="C17" s="310">
        <v>452553</v>
      </c>
      <c r="D17" s="310">
        <v>444098</v>
      </c>
    </row>
    <row r="18" spans="1:4" ht="12.75">
      <c r="A18" s="311" t="s">
        <v>905</v>
      </c>
      <c r="B18" s="312" t="s">
        <v>906</v>
      </c>
      <c r="C18" s="313">
        <v>452553</v>
      </c>
      <c r="D18" s="313">
        <v>444098</v>
      </c>
    </row>
    <row r="19" spans="1:4" ht="12.75">
      <c r="A19" s="311" t="s">
        <v>791</v>
      </c>
      <c r="B19" s="312" t="s">
        <v>792</v>
      </c>
      <c r="C19" s="313">
        <v>3822053</v>
      </c>
      <c r="D19" s="313">
        <v>4059575</v>
      </c>
    </row>
    <row r="20" spans="1:4" ht="12.75">
      <c r="A20" s="308" t="s">
        <v>907</v>
      </c>
      <c r="B20" s="309" t="s">
        <v>908</v>
      </c>
      <c r="C20" s="310">
        <v>120</v>
      </c>
      <c r="D20" s="310">
        <v>314</v>
      </c>
    </row>
    <row r="21" spans="1:4" ht="12.75">
      <c r="A21" s="311" t="s">
        <v>909</v>
      </c>
      <c r="B21" s="312" t="s">
        <v>910</v>
      </c>
      <c r="C21" s="313">
        <v>120</v>
      </c>
      <c r="D21" s="313">
        <v>314</v>
      </c>
    </row>
    <row r="22" spans="1:4" ht="12.75">
      <c r="A22" s="311" t="s">
        <v>911</v>
      </c>
      <c r="B22" s="312" t="s">
        <v>912</v>
      </c>
      <c r="C22" s="313">
        <v>120</v>
      </c>
      <c r="D22" s="313">
        <v>314</v>
      </c>
    </row>
    <row r="23" spans="1:4" ht="12.75">
      <c r="A23" s="308" t="s">
        <v>793</v>
      </c>
      <c r="B23" s="309" t="s">
        <v>794</v>
      </c>
      <c r="C23" s="310">
        <v>293</v>
      </c>
      <c r="D23" s="310">
        <v>4</v>
      </c>
    </row>
    <row r="24" spans="1:4" ht="12.75">
      <c r="A24" s="311" t="s">
        <v>795</v>
      </c>
      <c r="B24" s="312" t="s">
        <v>796</v>
      </c>
      <c r="C24" s="313">
        <v>293</v>
      </c>
      <c r="D24" s="313">
        <v>4</v>
      </c>
    </row>
    <row r="25" spans="1:4" ht="12.75">
      <c r="A25" s="308" t="s">
        <v>797</v>
      </c>
      <c r="B25" s="309" t="s">
        <v>798</v>
      </c>
      <c r="C25" s="310">
        <v>170888</v>
      </c>
      <c r="D25" s="310">
        <v>20108</v>
      </c>
    </row>
    <row r="26" spans="1:4" ht="12.75">
      <c r="A26" s="311" t="s">
        <v>799</v>
      </c>
      <c r="B26" s="312" t="s">
        <v>800</v>
      </c>
      <c r="C26" s="313">
        <v>170888</v>
      </c>
      <c r="D26" s="313">
        <v>20108</v>
      </c>
    </row>
    <row r="27" spans="1:4" ht="12.75">
      <c r="A27" s="311" t="s">
        <v>801</v>
      </c>
      <c r="B27" s="312" t="s">
        <v>802</v>
      </c>
      <c r="C27" s="313">
        <v>171181</v>
      </c>
      <c r="D27" s="313">
        <v>20112</v>
      </c>
    </row>
    <row r="28" spans="1:4" ht="25.5">
      <c r="A28" s="308" t="s">
        <v>913</v>
      </c>
      <c r="B28" s="309" t="s">
        <v>914</v>
      </c>
      <c r="C28" s="310">
        <v>10</v>
      </c>
      <c r="D28" s="310">
        <v>10238</v>
      </c>
    </row>
    <row r="29" spans="1:4" ht="12.75">
      <c r="A29" s="308" t="s">
        <v>803</v>
      </c>
      <c r="B29" s="309" t="s">
        <v>804</v>
      </c>
      <c r="C29" s="310">
        <v>66838</v>
      </c>
      <c r="D29" s="310">
        <v>23803</v>
      </c>
    </row>
    <row r="30" spans="1:4" ht="12.75">
      <c r="A30" s="308" t="s">
        <v>915</v>
      </c>
      <c r="B30" s="309" t="s">
        <v>916</v>
      </c>
      <c r="C30" s="310">
        <v>0</v>
      </c>
      <c r="D30" s="310">
        <v>19140</v>
      </c>
    </row>
    <row r="31" spans="1:4" ht="12.75">
      <c r="A31" s="308" t="s">
        <v>917</v>
      </c>
      <c r="B31" s="309" t="s">
        <v>918</v>
      </c>
      <c r="C31" s="310">
        <v>0</v>
      </c>
      <c r="D31" s="310">
        <v>4663</v>
      </c>
    </row>
    <row r="32" spans="1:4" ht="12.75">
      <c r="A32" s="308" t="s">
        <v>805</v>
      </c>
      <c r="B32" s="309" t="s">
        <v>806</v>
      </c>
      <c r="C32" s="310">
        <v>66838</v>
      </c>
      <c r="D32" s="310">
        <v>0</v>
      </c>
    </row>
    <row r="33" spans="1:4" ht="12.75">
      <c r="A33" s="308" t="s">
        <v>919</v>
      </c>
      <c r="B33" s="309" t="s">
        <v>920</v>
      </c>
      <c r="C33" s="310">
        <v>1142</v>
      </c>
      <c r="D33" s="310">
        <v>20205</v>
      </c>
    </row>
    <row r="34" spans="1:4" ht="25.5">
      <c r="A34" s="308" t="s">
        <v>921</v>
      </c>
      <c r="B34" s="309" t="s">
        <v>922</v>
      </c>
      <c r="C34" s="310">
        <v>0</v>
      </c>
      <c r="D34" s="310">
        <v>19673</v>
      </c>
    </row>
    <row r="35" spans="1:4" ht="25.5">
      <c r="A35" s="308" t="s">
        <v>923</v>
      </c>
      <c r="B35" s="309" t="s">
        <v>924</v>
      </c>
      <c r="C35" s="310">
        <v>0</v>
      </c>
      <c r="D35" s="310">
        <v>58</v>
      </c>
    </row>
    <row r="36" spans="1:4" ht="12.75">
      <c r="A36" s="308" t="s">
        <v>925</v>
      </c>
      <c r="B36" s="309" t="s">
        <v>926</v>
      </c>
      <c r="C36" s="310">
        <v>1142</v>
      </c>
      <c r="D36" s="310">
        <v>474</v>
      </c>
    </row>
    <row r="37" spans="1:4" ht="25.5">
      <c r="A37" s="308" t="s">
        <v>807</v>
      </c>
      <c r="B37" s="309" t="s">
        <v>808</v>
      </c>
      <c r="C37" s="310">
        <v>0</v>
      </c>
      <c r="D37" s="310">
        <v>3938</v>
      </c>
    </row>
    <row r="38" spans="1:4" ht="25.5">
      <c r="A38" s="308" t="s">
        <v>809</v>
      </c>
      <c r="B38" s="309" t="s">
        <v>810</v>
      </c>
      <c r="C38" s="310">
        <v>0</v>
      </c>
      <c r="D38" s="310">
        <v>3938</v>
      </c>
    </row>
    <row r="39" spans="1:4" ht="12.75">
      <c r="A39" s="311" t="s">
        <v>811</v>
      </c>
      <c r="B39" s="312" t="s">
        <v>812</v>
      </c>
      <c r="C39" s="313">
        <v>67990</v>
      </c>
      <c r="D39" s="313">
        <v>58184</v>
      </c>
    </row>
    <row r="40" spans="1:4" ht="12.75">
      <c r="A40" s="308" t="s">
        <v>813</v>
      </c>
      <c r="B40" s="309" t="s">
        <v>814</v>
      </c>
      <c r="C40" s="310">
        <v>100</v>
      </c>
      <c r="D40" s="310">
        <v>38681</v>
      </c>
    </row>
    <row r="41" spans="1:4" ht="12.75">
      <c r="A41" s="308" t="s">
        <v>817</v>
      </c>
      <c r="B41" s="309" t="s">
        <v>818</v>
      </c>
      <c r="C41" s="310">
        <v>100</v>
      </c>
      <c r="D41" s="310">
        <v>138</v>
      </c>
    </row>
    <row r="42" spans="1:4" ht="12.75">
      <c r="A42" s="308" t="s">
        <v>888</v>
      </c>
      <c r="B42" s="309" t="s">
        <v>889</v>
      </c>
      <c r="C42" s="310">
        <v>0</v>
      </c>
      <c r="D42" s="310">
        <v>38543</v>
      </c>
    </row>
    <row r="43" spans="1:4" ht="12.75">
      <c r="A43" s="311" t="s">
        <v>819</v>
      </c>
      <c r="B43" s="312" t="s">
        <v>820</v>
      </c>
      <c r="C43" s="313">
        <v>100</v>
      </c>
      <c r="D43" s="313">
        <v>38681</v>
      </c>
    </row>
    <row r="44" spans="1:4" ht="12.75">
      <c r="A44" s="311" t="s">
        <v>821</v>
      </c>
      <c r="B44" s="312" t="s">
        <v>822</v>
      </c>
      <c r="C44" s="313">
        <v>68090</v>
      </c>
      <c r="D44" s="313">
        <v>96865</v>
      </c>
    </row>
    <row r="45" spans="1:4" ht="12.75">
      <c r="A45" s="308" t="s">
        <v>823</v>
      </c>
      <c r="B45" s="309" t="s">
        <v>824</v>
      </c>
      <c r="C45" s="310">
        <v>3412</v>
      </c>
      <c r="D45" s="310">
        <v>5195</v>
      </c>
    </row>
    <row r="46" spans="1:4" ht="12.75">
      <c r="A46" s="311" t="s">
        <v>827</v>
      </c>
      <c r="B46" s="312" t="s">
        <v>828</v>
      </c>
      <c r="C46" s="313">
        <v>3412</v>
      </c>
      <c r="D46" s="313">
        <v>5195</v>
      </c>
    </row>
    <row r="47" spans="1:4" ht="12.75">
      <c r="A47" s="311" t="s">
        <v>829</v>
      </c>
      <c r="B47" s="312" t="s">
        <v>830</v>
      </c>
      <c r="C47" s="313">
        <v>4064856</v>
      </c>
      <c r="D47" s="313">
        <v>4182061</v>
      </c>
    </row>
    <row r="48" spans="1:4" ht="12.75">
      <c r="A48" s="308" t="s">
        <v>831</v>
      </c>
      <c r="B48" s="309" t="s">
        <v>832</v>
      </c>
      <c r="C48" s="310">
        <v>4342872</v>
      </c>
      <c r="D48" s="310">
        <v>4342872</v>
      </c>
    </row>
    <row r="49" spans="1:4" ht="12.75">
      <c r="A49" s="308" t="s">
        <v>833</v>
      </c>
      <c r="B49" s="309" t="s">
        <v>834</v>
      </c>
      <c r="C49" s="310">
        <v>103122</v>
      </c>
      <c r="D49" s="310">
        <v>103122</v>
      </c>
    </row>
    <row r="50" spans="1:4" ht="12.75">
      <c r="A50" s="308" t="s">
        <v>835</v>
      </c>
      <c r="B50" s="309" t="s">
        <v>836</v>
      </c>
      <c r="C50" s="310">
        <v>-482577</v>
      </c>
      <c r="D50" s="310">
        <v>-467740</v>
      </c>
    </row>
    <row r="51" spans="1:4" ht="12.75">
      <c r="A51" s="308" t="s">
        <v>837</v>
      </c>
      <c r="B51" s="309" t="s">
        <v>838</v>
      </c>
      <c r="C51" s="310">
        <v>14837</v>
      </c>
      <c r="D51" s="310">
        <v>23565</v>
      </c>
    </row>
    <row r="52" spans="1:4" ht="12.75">
      <c r="A52" s="311" t="s">
        <v>839</v>
      </c>
      <c r="B52" s="312" t="s">
        <v>840</v>
      </c>
      <c r="C52" s="313">
        <v>3978254</v>
      </c>
      <c r="D52" s="313">
        <v>4001819</v>
      </c>
    </row>
    <row r="53" spans="1:4" ht="12.75">
      <c r="A53" s="308" t="s">
        <v>841</v>
      </c>
      <c r="B53" s="309" t="s">
        <v>842</v>
      </c>
      <c r="C53" s="310">
        <v>0</v>
      </c>
      <c r="D53" s="310">
        <v>2113</v>
      </c>
    </row>
    <row r="54" spans="1:4" ht="12.75">
      <c r="A54" s="311" t="s">
        <v>843</v>
      </c>
      <c r="B54" s="312" t="s">
        <v>844</v>
      </c>
      <c r="C54" s="313">
        <v>0</v>
      </c>
      <c r="D54" s="313">
        <v>2113</v>
      </c>
    </row>
    <row r="55" spans="1:4" ht="12.75">
      <c r="A55" s="308" t="s">
        <v>927</v>
      </c>
      <c r="B55" s="309" t="s">
        <v>928</v>
      </c>
      <c r="C55" s="310">
        <v>36027</v>
      </c>
      <c r="D55" s="310">
        <v>0</v>
      </c>
    </row>
    <row r="56" spans="1:4" ht="25.5">
      <c r="A56" s="308" t="s">
        <v>929</v>
      </c>
      <c r="B56" s="309" t="s">
        <v>930</v>
      </c>
      <c r="C56" s="310">
        <v>4877</v>
      </c>
      <c r="D56" s="310">
        <v>6581</v>
      </c>
    </row>
    <row r="57" spans="1:4" ht="12.75">
      <c r="A57" s="311" t="s">
        <v>847</v>
      </c>
      <c r="B57" s="312" t="s">
        <v>848</v>
      </c>
      <c r="C57" s="313">
        <v>40904</v>
      </c>
      <c r="D57" s="313">
        <v>6581</v>
      </c>
    </row>
    <row r="58" spans="1:4" ht="12.75">
      <c r="A58" s="308" t="s">
        <v>931</v>
      </c>
      <c r="B58" s="309" t="s">
        <v>932</v>
      </c>
      <c r="C58" s="310">
        <v>35242</v>
      </c>
      <c r="D58" s="310">
        <v>14490</v>
      </c>
    </row>
    <row r="59" spans="1:4" ht="12.75">
      <c r="A59" s="308" t="s">
        <v>933</v>
      </c>
      <c r="B59" s="309" t="s">
        <v>934</v>
      </c>
      <c r="C59" s="310">
        <v>0</v>
      </c>
      <c r="D59" s="310">
        <v>14490</v>
      </c>
    </row>
    <row r="60" spans="1:4" ht="12.75">
      <c r="A60" s="308" t="s">
        <v>935</v>
      </c>
      <c r="B60" s="309" t="s">
        <v>936</v>
      </c>
      <c r="C60" s="310">
        <v>35242</v>
      </c>
      <c r="D60" s="310">
        <v>0</v>
      </c>
    </row>
    <row r="61" spans="1:4" ht="12.75">
      <c r="A61" s="308" t="s">
        <v>937</v>
      </c>
      <c r="B61" s="309" t="s">
        <v>938</v>
      </c>
      <c r="C61" s="310">
        <v>31</v>
      </c>
      <c r="D61" s="310">
        <v>0</v>
      </c>
    </row>
    <row r="62" spans="1:4" ht="12.75">
      <c r="A62" s="308" t="s">
        <v>939</v>
      </c>
      <c r="B62" s="309" t="s">
        <v>940</v>
      </c>
      <c r="C62" s="310">
        <v>1064</v>
      </c>
      <c r="D62" s="310">
        <v>1186</v>
      </c>
    </row>
    <row r="63" spans="1:4" ht="12.75">
      <c r="A63" s="311" t="s">
        <v>941</v>
      </c>
      <c r="B63" s="312" t="s">
        <v>942</v>
      </c>
      <c r="C63" s="313">
        <v>36337</v>
      </c>
      <c r="D63" s="313">
        <v>15676</v>
      </c>
    </row>
    <row r="64" spans="1:4" ht="12.75">
      <c r="A64" s="311" t="s">
        <v>849</v>
      </c>
      <c r="B64" s="312" t="s">
        <v>850</v>
      </c>
      <c r="C64" s="313">
        <v>77241</v>
      </c>
      <c r="D64" s="313">
        <v>24370</v>
      </c>
    </row>
    <row r="65" spans="1:4" ht="12.75">
      <c r="A65" s="308" t="s">
        <v>851</v>
      </c>
      <c r="B65" s="309" t="s">
        <v>852</v>
      </c>
      <c r="C65" s="310">
        <v>9361</v>
      </c>
      <c r="D65" s="310">
        <v>9647</v>
      </c>
    </row>
    <row r="66" spans="1:4" ht="12.75">
      <c r="A66" s="308" t="s">
        <v>943</v>
      </c>
      <c r="B66" s="309" t="s">
        <v>944</v>
      </c>
      <c r="C66" s="310">
        <v>0</v>
      </c>
      <c r="D66" s="310">
        <v>146225</v>
      </c>
    </row>
    <row r="67" spans="1:4" ht="12.75">
      <c r="A67" s="311" t="s">
        <v>853</v>
      </c>
      <c r="B67" s="312" t="s">
        <v>854</v>
      </c>
      <c r="C67" s="313">
        <v>9361</v>
      </c>
      <c r="D67" s="313">
        <v>155872</v>
      </c>
    </row>
    <row r="68" spans="1:4" ht="12.75">
      <c r="A68" s="311" t="s">
        <v>855</v>
      </c>
      <c r="B68" s="312" t="s">
        <v>856</v>
      </c>
      <c r="C68" s="313">
        <v>4064856</v>
      </c>
      <c r="D68" s="313">
        <v>4182061</v>
      </c>
    </row>
  </sheetData>
  <sheetProtection/>
  <mergeCells count="64">
    <mergeCell ref="AH1:AN1"/>
    <mergeCell ref="AP1:AV1"/>
    <mergeCell ref="AX1:BD1"/>
    <mergeCell ref="BF1:BL1"/>
    <mergeCell ref="B1:H1"/>
    <mergeCell ref="J1:P1"/>
    <mergeCell ref="R1:X1"/>
    <mergeCell ref="Z1:AF1"/>
    <mergeCell ref="CT1:CZ1"/>
    <mergeCell ref="DB1:DH1"/>
    <mergeCell ref="DJ1:DP1"/>
    <mergeCell ref="DR1:DX1"/>
    <mergeCell ref="BN1:BT1"/>
    <mergeCell ref="BV1:CB1"/>
    <mergeCell ref="CD1:CJ1"/>
    <mergeCell ref="CL1:CR1"/>
    <mergeCell ref="FF1:FL1"/>
    <mergeCell ref="FN1:FT1"/>
    <mergeCell ref="FV1:GB1"/>
    <mergeCell ref="GD1:GJ1"/>
    <mergeCell ref="DZ1:EF1"/>
    <mergeCell ref="EH1:EN1"/>
    <mergeCell ref="EP1:EV1"/>
    <mergeCell ref="EX1:FD1"/>
    <mergeCell ref="HR1:HX1"/>
    <mergeCell ref="HZ1:IF1"/>
    <mergeCell ref="IH1:IN1"/>
    <mergeCell ref="IP1:IV1"/>
    <mergeCell ref="GL1:GR1"/>
    <mergeCell ref="GT1:GZ1"/>
    <mergeCell ref="HB1:HH1"/>
    <mergeCell ref="HJ1:HP1"/>
    <mergeCell ref="AG2:AK2"/>
    <mergeCell ref="AO2:AS2"/>
    <mergeCell ref="AW2:BA2"/>
    <mergeCell ref="BE2:BI2"/>
    <mergeCell ref="A2:E2"/>
    <mergeCell ref="I2:M2"/>
    <mergeCell ref="Q2:U2"/>
    <mergeCell ref="Y2:AC2"/>
    <mergeCell ref="CS2:CW2"/>
    <mergeCell ref="DA2:DE2"/>
    <mergeCell ref="DI2:DM2"/>
    <mergeCell ref="DQ2:DU2"/>
    <mergeCell ref="BM2:BQ2"/>
    <mergeCell ref="BU2:BY2"/>
    <mergeCell ref="CC2:CG2"/>
    <mergeCell ref="CK2:CO2"/>
    <mergeCell ref="FE2:FI2"/>
    <mergeCell ref="FM2:FQ2"/>
    <mergeCell ref="FU2:FY2"/>
    <mergeCell ref="GC2:GG2"/>
    <mergeCell ref="DY2:EC2"/>
    <mergeCell ref="EG2:EK2"/>
    <mergeCell ref="EO2:ES2"/>
    <mergeCell ref="EW2:FA2"/>
    <mergeCell ref="GK2:GO2"/>
    <mergeCell ref="HY2:IC2"/>
    <mergeCell ref="IG2:IK2"/>
    <mergeCell ref="IO2:IS2"/>
    <mergeCell ref="GS2:GW2"/>
    <mergeCell ref="HA2:HE2"/>
    <mergeCell ref="HI2:HM2"/>
    <mergeCell ref="HQ2:HU2"/>
  </mergeCells>
  <printOptions/>
  <pageMargins left="0.75" right="0.75" top="1" bottom="1" header="0.5" footer="0.5"/>
  <pageSetup fitToWidth="0" fitToHeight="1" horizontalDpi="300" verticalDpi="300" orientation="landscape" scale="51" r:id="rId1"/>
  <headerFooter alignWithMargins="0">
    <oddHeader>&amp;R40.sz. melléklet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19"/>
  <sheetViews>
    <sheetView zoomScalePageLayoutView="0" workbookViewId="0" topLeftCell="A1">
      <pane ySplit="4" topLeftCell="A5" activePane="bottomLeft" state="frozen"/>
      <selection pane="topLeft" activeCell="A1" sqref="A1:E1"/>
      <selection pane="bottomLeft" activeCell="B8" sqref="B8"/>
    </sheetView>
  </sheetViews>
  <sheetFormatPr defaultColWidth="9.140625" defaultRowHeight="15"/>
  <cols>
    <col min="1" max="1" width="8.140625" style="296" customWidth="1"/>
    <col min="2" max="2" width="82.00390625" style="296" customWidth="1"/>
    <col min="3" max="5" width="19.140625" style="296" customWidth="1"/>
    <col min="6" max="16384" width="9.140625" style="296" customWidth="1"/>
  </cols>
  <sheetData>
    <row r="1" spans="2:8" ht="15">
      <c r="B1" s="347" t="s">
        <v>766</v>
      </c>
      <c r="C1" s="350"/>
      <c r="D1" s="350"/>
      <c r="E1" s="350"/>
      <c r="F1" s="351"/>
      <c r="G1" s="351"/>
      <c r="H1" s="351"/>
    </row>
    <row r="2" spans="1:5" ht="12.75" customHeight="1">
      <c r="A2" s="348" t="s">
        <v>960</v>
      </c>
      <c r="B2" s="349"/>
      <c r="C2" s="349"/>
      <c r="D2" s="349"/>
      <c r="E2" s="349"/>
    </row>
    <row r="3" spans="1:4" ht="15">
      <c r="A3" s="297"/>
      <c r="B3" s="297" t="s">
        <v>200</v>
      </c>
      <c r="C3" s="297" t="s">
        <v>784</v>
      </c>
      <c r="D3" s="297" t="s">
        <v>786</v>
      </c>
    </row>
    <row r="4" spans="1:4" ht="15">
      <c r="A4" s="297">
        <v>1</v>
      </c>
      <c r="B4" s="297">
        <v>2</v>
      </c>
      <c r="C4" s="297">
        <v>3</v>
      </c>
      <c r="D4" s="297">
        <v>5</v>
      </c>
    </row>
    <row r="5" spans="1:4" ht="12.75">
      <c r="A5" s="298" t="s">
        <v>857</v>
      </c>
      <c r="B5" s="299" t="s">
        <v>858</v>
      </c>
      <c r="C5" s="300">
        <v>0</v>
      </c>
      <c r="D5" s="300">
        <v>40510</v>
      </c>
    </row>
    <row r="6" spans="1:4" ht="12.75">
      <c r="A6" s="298" t="s">
        <v>789</v>
      </c>
      <c r="B6" s="299" t="s">
        <v>859</v>
      </c>
      <c r="C6" s="300">
        <v>49950</v>
      </c>
      <c r="D6" s="300">
        <v>6379</v>
      </c>
    </row>
    <row r="7" spans="1:4" ht="12.75">
      <c r="A7" s="301" t="s">
        <v>860</v>
      </c>
      <c r="B7" s="302" t="s">
        <v>861</v>
      </c>
      <c r="C7" s="303">
        <v>49950</v>
      </c>
      <c r="D7" s="303">
        <v>46889</v>
      </c>
    </row>
    <row r="8" spans="1:4" ht="12.75">
      <c r="A8" s="298" t="s">
        <v>862</v>
      </c>
      <c r="B8" s="299" t="s">
        <v>863</v>
      </c>
      <c r="C8" s="300">
        <v>2517</v>
      </c>
      <c r="D8" s="300">
        <v>969</v>
      </c>
    </row>
    <row r="9" spans="1:4" ht="12.75">
      <c r="A9" s="298" t="s">
        <v>864</v>
      </c>
      <c r="B9" s="299" t="s">
        <v>865</v>
      </c>
      <c r="C9" s="300">
        <v>9216</v>
      </c>
      <c r="D9" s="300">
        <v>7566</v>
      </c>
    </row>
    <row r="10" spans="1:4" ht="12.75">
      <c r="A10" s="301" t="s">
        <v>866</v>
      </c>
      <c r="B10" s="302" t="s">
        <v>867</v>
      </c>
      <c r="C10" s="303">
        <v>11733</v>
      </c>
      <c r="D10" s="303">
        <v>8535</v>
      </c>
    </row>
    <row r="11" spans="1:4" ht="12.75">
      <c r="A11" s="298" t="s">
        <v>868</v>
      </c>
      <c r="B11" s="299" t="s">
        <v>869</v>
      </c>
      <c r="C11" s="300">
        <v>26336</v>
      </c>
      <c r="D11" s="300">
        <v>31999</v>
      </c>
    </row>
    <row r="12" spans="1:4" ht="12.75">
      <c r="A12" s="298" t="s">
        <v>870</v>
      </c>
      <c r="B12" s="299" t="s">
        <v>871</v>
      </c>
      <c r="C12" s="300">
        <v>0</v>
      </c>
      <c r="D12" s="300">
        <v>254</v>
      </c>
    </row>
    <row r="13" spans="1:4" ht="12.75">
      <c r="A13" s="298" t="s">
        <v>872</v>
      </c>
      <c r="B13" s="299" t="s">
        <v>873</v>
      </c>
      <c r="C13" s="300">
        <v>7022</v>
      </c>
      <c r="D13" s="300">
        <v>2727</v>
      </c>
    </row>
    <row r="14" spans="1:4" ht="12.75">
      <c r="A14" s="301" t="s">
        <v>874</v>
      </c>
      <c r="B14" s="302" t="s">
        <v>875</v>
      </c>
      <c r="C14" s="303">
        <v>33358</v>
      </c>
      <c r="D14" s="303">
        <v>34980</v>
      </c>
    </row>
    <row r="15" spans="1:4" ht="12.75">
      <c r="A15" s="301" t="s">
        <v>876</v>
      </c>
      <c r="B15" s="302" t="s">
        <v>877</v>
      </c>
      <c r="C15" s="303">
        <v>338</v>
      </c>
      <c r="D15" s="303">
        <v>288</v>
      </c>
    </row>
    <row r="16" spans="1:4" ht="12.75">
      <c r="A16" s="301" t="s">
        <v>878</v>
      </c>
      <c r="B16" s="302" t="s">
        <v>879</v>
      </c>
      <c r="C16" s="303">
        <v>2272</v>
      </c>
      <c r="D16" s="303">
        <v>9117</v>
      </c>
    </row>
    <row r="17" spans="1:4" ht="12.75">
      <c r="A17" s="301" t="s">
        <v>880</v>
      </c>
      <c r="B17" s="302" t="s">
        <v>881</v>
      </c>
      <c r="C17" s="303">
        <v>2249</v>
      </c>
      <c r="D17" s="303">
        <v>-6031</v>
      </c>
    </row>
    <row r="18" spans="1:4" ht="12.75">
      <c r="A18" s="301" t="s">
        <v>882</v>
      </c>
      <c r="B18" s="302" t="s">
        <v>883</v>
      </c>
      <c r="C18" s="303">
        <v>2249</v>
      </c>
      <c r="D18" s="303">
        <v>-6031</v>
      </c>
    </row>
    <row r="19" spans="1:4" ht="12.75">
      <c r="A19" s="301" t="s">
        <v>884</v>
      </c>
      <c r="B19" s="302" t="s">
        <v>885</v>
      </c>
      <c r="C19" s="303">
        <v>2249</v>
      </c>
      <c r="D19" s="303">
        <v>-6031</v>
      </c>
    </row>
  </sheetData>
  <sheetProtection/>
  <mergeCells count="2">
    <mergeCell ref="A2:E2"/>
    <mergeCell ref="B1:H1"/>
  </mergeCells>
  <printOptions/>
  <pageMargins left="0.75" right="0.75" top="1" bottom="1" header="0.5" footer="0.5"/>
  <pageSetup fitToHeight="1" fitToWidth="1" horizontalDpi="300" verticalDpi="300" orientation="portrait" scale="50" r:id="rId1"/>
  <headerFooter alignWithMargins="0">
    <oddHeader>&amp;R41.sz. melléklet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19"/>
  <sheetViews>
    <sheetView zoomScalePageLayoutView="0" workbookViewId="0" topLeftCell="A1">
      <pane ySplit="4" topLeftCell="A5" activePane="bottomLeft" state="frozen"/>
      <selection pane="topLeft" activeCell="A1" sqref="A1:E1"/>
      <selection pane="bottomLeft" activeCell="B5" sqref="B5"/>
    </sheetView>
  </sheetViews>
  <sheetFormatPr defaultColWidth="9.140625" defaultRowHeight="15"/>
  <cols>
    <col min="1" max="1" width="8.140625" style="260" customWidth="1"/>
    <col min="2" max="2" width="82.00390625" style="260" customWidth="1"/>
    <col min="3" max="5" width="19.140625" style="260" customWidth="1"/>
    <col min="6" max="16384" width="9.140625" style="260" customWidth="1"/>
  </cols>
  <sheetData>
    <row r="1" spans="1:8" ht="15">
      <c r="A1" s="296"/>
      <c r="B1" s="347" t="s">
        <v>766</v>
      </c>
      <c r="C1" s="350"/>
      <c r="D1" s="350"/>
      <c r="E1" s="350"/>
      <c r="F1" s="351"/>
      <c r="G1" s="351"/>
      <c r="H1" s="351"/>
    </row>
    <row r="2" spans="1:8" ht="16.5" customHeight="1">
      <c r="A2" s="348" t="s">
        <v>962</v>
      </c>
      <c r="B2" s="349"/>
      <c r="C2" s="349"/>
      <c r="D2" s="349"/>
      <c r="E2" s="349"/>
      <c r="F2" s="296"/>
      <c r="G2" s="296"/>
      <c r="H2" s="296"/>
    </row>
    <row r="3" spans="1:7" ht="15">
      <c r="A3" s="304" t="s">
        <v>783</v>
      </c>
      <c r="B3" s="304" t="s">
        <v>200</v>
      </c>
      <c r="C3" s="304" t="s">
        <v>784</v>
      </c>
      <c r="D3" s="304" t="s">
        <v>786</v>
      </c>
      <c r="E3" s="305"/>
      <c r="F3" s="305"/>
      <c r="G3" s="305"/>
    </row>
    <row r="4" spans="1:7" ht="15">
      <c r="A4" s="304">
        <v>1</v>
      </c>
      <c r="B4" s="304">
        <v>2</v>
      </c>
      <c r="C4" s="304">
        <v>3</v>
      </c>
      <c r="D4" s="304">
        <v>5</v>
      </c>
      <c r="E4" s="305"/>
      <c r="F4" s="305"/>
      <c r="G4" s="305"/>
    </row>
    <row r="5" spans="1:4" ht="12.75">
      <c r="A5" s="261" t="s">
        <v>857</v>
      </c>
      <c r="B5" s="262" t="s">
        <v>858</v>
      </c>
      <c r="C5" s="263">
        <v>0</v>
      </c>
      <c r="D5" s="263">
        <v>67369</v>
      </c>
    </row>
    <row r="6" spans="1:4" ht="12.75">
      <c r="A6" s="261" t="s">
        <v>789</v>
      </c>
      <c r="B6" s="262" t="s">
        <v>859</v>
      </c>
      <c r="C6" s="263">
        <v>67550</v>
      </c>
      <c r="D6" s="263">
        <v>338</v>
      </c>
    </row>
    <row r="7" spans="1:4" ht="12.75">
      <c r="A7" s="264" t="s">
        <v>860</v>
      </c>
      <c r="B7" s="265" t="s">
        <v>861</v>
      </c>
      <c r="C7" s="266">
        <v>67550</v>
      </c>
      <c r="D7" s="266">
        <v>67707</v>
      </c>
    </row>
    <row r="8" spans="1:4" ht="12.75">
      <c r="A8" s="261" t="s">
        <v>862</v>
      </c>
      <c r="B8" s="262" t="s">
        <v>863</v>
      </c>
      <c r="C8" s="263">
        <v>1401</v>
      </c>
      <c r="D8" s="263">
        <v>2253</v>
      </c>
    </row>
    <row r="9" spans="1:4" ht="12.75">
      <c r="A9" s="261" t="s">
        <v>864</v>
      </c>
      <c r="B9" s="262" t="s">
        <v>865</v>
      </c>
      <c r="C9" s="263">
        <v>11131</v>
      </c>
      <c r="D9" s="263">
        <v>2799</v>
      </c>
    </row>
    <row r="10" spans="1:4" ht="12.75">
      <c r="A10" s="264" t="s">
        <v>866</v>
      </c>
      <c r="B10" s="265" t="s">
        <v>867</v>
      </c>
      <c r="C10" s="266">
        <v>12532</v>
      </c>
      <c r="D10" s="266">
        <v>5052</v>
      </c>
    </row>
    <row r="11" spans="1:4" ht="12.75">
      <c r="A11" s="261" t="s">
        <v>868</v>
      </c>
      <c r="B11" s="262" t="s">
        <v>869</v>
      </c>
      <c r="C11" s="263">
        <v>39806</v>
      </c>
      <c r="D11" s="263">
        <v>55572</v>
      </c>
    </row>
    <row r="12" spans="1:4" ht="12.75">
      <c r="A12" s="261" t="s">
        <v>870</v>
      </c>
      <c r="B12" s="262" t="s">
        <v>871</v>
      </c>
      <c r="C12" s="263">
        <v>13026</v>
      </c>
      <c r="D12" s="263">
        <v>288</v>
      </c>
    </row>
    <row r="13" spans="1:4" ht="12.75">
      <c r="A13" s="261" t="s">
        <v>872</v>
      </c>
      <c r="B13" s="262" t="s">
        <v>873</v>
      </c>
      <c r="C13" s="263">
        <v>0</v>
      </c>
      <c r="D13" s="263">
        <v>4701</v>
      </c>
    </row>
    <row r="14" spans="1:4" ht="12.75">
      <c r="A14" s="264" t="s">
        <v>874</v>
      </c>
      <c r="B14" s="265" t="s">
        <v>875</v>
      </c>
      <c r="C14" s="266">
        <v>52832</v>
      </c>
      <c r="D14" s="266">
        <v>60561</v>
      </c>
    </row>
    <row r="15" spans="1:4" ht="12.75">
      <c r="A15" s="264" t="s">
        <v>876</v>
      </c>
      <c r="B15" s="265" t="s">
        <v>877</v>
      </c>
      <c r="C15" s="266">
        <v>96</v>
      </c>
      <c r="D15" s="266">
        <v>91</v>
      </c>
    </row>
    <row r="16" spans="1:4" ht="12.75">
      <c r="A16" s="264" t="s">
        <v>878</v>
      </c>
      <c r="B16" s="265" t="s">
        <v>879</v>
      </c>
      <c r="C16" s="266">
        <v>0</v>
      </c>
      <c r="D16" s="266">
        <v>1220</v>
      </c>
    </row>
    <row r="17" spans="1:4" ht="12.75">
      <c r="A17" s="264" t="s">
        <v>880</v>
      </c>
      <c r="B17" s="265" t="s">
        <v>881</v>
      </c>
      <c r="C17" s="266">
        <v>2090</v>
      </c>
      <c r="D17" s="266">
        <v>783</v>
      </c>
    </row>
    <row r="18" spans="1:4" ht="12.75">
      <c r="A18" s="264" t="s">
        <v>882</v>
      </c>
      <c r="B18" s="265" t="s">
        <v>883</v>
      </c>
      <c r="C18" s="266">
        <v>2090</v>
      </c>
      <c r="D18" s="266">
        <v>783</v>
      </c>
    </row>
    <row r="19" spans="1:4" ht="12.75">
      <c r="A19" s="264" t="s">
        <v>884</v>
      </c>
      <c r="B19" s="265" t="s">
        <v>885</v>
      </c>
      <c r="C19" s="266">
        <v>2090</v>
      </c>
      <c r="D19" s="266">
        <v>783</v>
      </c>
    </row>
  </sheetData>
  <sheetProtection/>
  <mergeCells count="2">
    <mergeCell ref="A2:E2"/>
    <mergeCell ref="B1:H1"/>
  </mergeCells>
  <printOptions/>
  <pageMargins left="0.75" right="0.75" top="1" bottom="1" header="0.5" footer="0.5"/>
  <pageSetup fitToHeight="1" fitToWidth="1" horizontalDpi="300" verticalDpi="300" orientation="portrait" scale="50" r:id="rId1"/>
  <headerFooter alignWithMargins="0">
    <oddHeader>&amp;R42.sz. melléklet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19"/>
  <sheetViews>
    <sheetView zoomScalePageLayoutView="0" workbookViewId="0" topLeftCell="A1">
      <pane ySplit="4" topLeftCell="A5" activePane="bottomLeft" state="frozen"/>
      <selection pane="topLeft" activeCell="A1" sqref="A1:E1"/>
      <selection pane="bottomLeft" activeCell="B9" sqref="B9"/>
    </sheetView>
  </sheetViews>
  <sheetFormatPr defaultColWidth="9.140625" defaultRowHeight="15"/>
  <cols>
    <col min="1" max="1" width="8.140625" style="267" customWidth="1"/>
    <col min="2" max="2" width="82.00390625" style="267" customWidth="1"/>
    <col min="3" max="5" width="19.140625" style="267" customWidth="1"/>
    <col min="6" max="16384" width="9.140625" style="267" customWidth="1"/>
  </cols>
  <sheetData>
    <row r="1" spans="1:8" s="306" customFormat="1" ht="15">
      <c r="A1" s="296"/>
      <c r="B1" s="347" t="s">
        <v>766</v>
      </c>
      <c r="C1" s="350"/>
      <c r="D1" s="350"/>
      <c r="E1" s="350"/>
      <c r="F1" s="351"/>
      <c r="G1" s="351"/>
      <c r="H1" s="351"/>
    </row>
    <row r="2" spans="1:8" s="306" customFormat="1" ht="12.75" customHeight="1">
      <c r="A2" s="348" t="s">
        <v>626</v>
      </c>
      <c r="B2" s="349"/>
      <c r="C2" s="349"/>
      <c r="D2" s="349"/>
      <c r="E2" s="349"/>
      <c r="F2" s="296"/>
      <c r="G2" s="296"/>
      <c r="H2" s="296"/>
    </row>
    <row r="3" spans="1:5" s="315" customFormat="1" ht="15">
      <c r="A3" s="314"/>
      <c r="B3" s="314" t="s">
        <v>200</v>
      </c>
      <c r="C3" s="314" t="s">
        <v>784</v>
      </c>
      <c r="D3" s="314" t="s">
        <v>785</v>
      </c>
      <c r="E3" s="314" t="s">
        <v>786</v>
      </c>
    </row>
    <row r="4" spans="1:5" s="315" customFormat="1" ht="15">
      <c r="A4" s="314">
        <v>1</v>
      </c>
      <c r="B4" s="314">
        <v>2</v>
      </c>
      <c r="C4" s="314">
        <v>3</v>
      </c>
      <c r="D4" s="314">
        <v>4</v>
      </c>
      <c r="E4" s="314">
        <v>5</v>
      </c>
    </row>
    <row r="5" spans="1:5" ht="12.75">
      <c r="A5" s="268" t="s">
        <v>857</v>
      </c>
      <c r="B5" s="269" t="s">
        <v>858</v>
      </c>
      <c r="C5" s="270">
        <v>0</v>
      </c>
      <c r="D5" s="270">
        <v>0</v>
      </c>
      <c r="E5" s="270">
        <v>31797</v>
      </c>
    </row>
    <row r="6" spans="1:5" ht="12.75">
      <c r="A6" s="268" t="s">
        <v>789</v>
      </c>
      <c r="B6" s="269" t="s">
        <v>859</v>
      </c>
      <c r="C6" s="270">
        <v>26682</v>
      </c>
      <c r="D6" s="270">
        <v>0</v>
      </c>
      <c r="E6" s="270">
        <v>2305</v>
      </c>
    </row>
    <row r="7" spans="1:5" ht="12.75">
      <c r="A7" s="271" t="s">
        <v>860</v>
      </c>
      <c r="B7" s="272" t="s">
        <v>861</v>
      </c>
      <c r="C7" s="273">
        <v>26682</v>
      </c>
      <c r="D7" s="273">
        <v>0</v>
      </c>
      <c r="E7" s="273">
        <v>34102</v>
      </c>
    </row>
    <row r="8" spans="1:5" ht="12.75">
      <c r="A8" s="268" t="s">
        <v>862</v>
      </c>
      <c r="B8" s="269" t="s">
        <v>863</v>
      </c>
      <c r="C8" s="270">
        <v>2009</v>
      </c>
      <c r="D8" s="270">
        <v>0</v>
      </c>
      <c r="E8" s="270">
        <v>2337</v>
      </c>
    </row>
    <row r="9" spans="1:5" ht="12.75">
      <c r="A9" s="268" t="s">
        <v>864</v>
      </c>
      <c r="B9" s="269" t="s">
        <v>865</v>
      </c>
      <c r="C9" s="270">
        <v>13940</v>
      </c>
      <c r="D9" s="270">
        <v>0</v>
      </c>
      <c r="E9" s="270">
        <v>13445</v>
      </c>
    </row>
    <row r="10" spans="1:5" ht="12.75">
      <c r="A10" s="271" t="s">
        <v>866</v>
      </c>
      <c r="B10" s="272" t="s">
        <v>867</v>
      </c>
      <c r="C10" s="273">
        <v>15949</v>
      </c>
      <c r="D10" s="273">
        <v>0</v>
      </c>
      <c r="E10" s="273">
        <v>15782</v>
      </c>
    </row>
    <row r="11" spans="1:5" ht="12.75">
      <c r="A11" s="268" t="s">
        <v>868</v>
      </c>
      <c r="B11" s="269" t="s">
        <v>869</v>
      </c>
      <c r="C11" s="270">
        <v>4822</v>
      </c>
      <c r="D11" s="270">
        <v>0</v>
      </c>
      <c r="E11" s="270">
        <v>8623</v>
      </c>
    </row>
    <row r="12" spans="1:5" ht="12.75">
      <c r="A12" s="268" t="s">
        <v>870</v>
      </c>
      <c r="B12" s="269" t="s">
        <v>871</v>
      </c>
      <c r="C12" s="270">
        <v>0</v>
      </c>
      <c r="D12" s="270">
        <v>0</v>
      </c>
      <c r="E12" s="270">
        <v>63</v>
      </c>
    </row>
    <row r="13" spans="1:5" ht="12.75">
      <c r="A13" s="268" t="s">
        <v>872</v>
      </c>
      <c r="B13" s="269" t="s">
        <v>873</v>
      </c>
      <c r="C13" s="270">
        <v>1701</v>
      </c>
      <c r="D13" s="270">
        <v>0</v>
      </c>
      <c r="E13" s="270">
        <v>725</v>
      </c>
    </row>
    <row r="14" spans="1:5" ht="12.75">
      <c r="A14" s="271" t="s">
        <v>874</v>
      </c>
      <c r="B14" s="272" t="s">
        <v>875</v>
      </c>
      <c r="C14" s="273">
        <v>6523</v>
      </c>
      <c r="D14" s="273">
        <v>0</v>
      </c>
      <c r="E14" s="273">
        <v>9411</v>
      </c>
    </row>
    <row r="15" spans="1:5" ht="12.75">
      <c r="A15" s="271" t="s">
        <v>876</v>
      </c>
      <c r="B15" s="272" t="s">
        <v>877</v>
      </c>
      <c r="C15" s="273">
        <v>667</v>
      </c>
      <c r="D15" s="273">
        <v>0</v>
      </c>
      <c r="E15" s="273">
        <v>1165</v>
      </c>
    </row>
    <row r="16" spans="1:5" ht="12.75">
      <c r="A16" s="271" t="s">
        <v>878</v>
      </c>
      <c r="B16" s="272" t="s">
        <v>879</v>
      </c>
      <c r="C16" s="273">
        <v>2510</v>
      </c>
      <c r="D16" s="273">
        <v>0</v>
      </c>
      <c r="E16" s="273">
        <v>3431</v>
      </c>
    </row>
    <row r="17" spans="1:5" ht="12.75">
      <c r="A17" s="271" t="s">
        <v>880</v>
      </c>
      <c r="B17" s="272" t="s">
        <v>881</v>
      </c>
      <c r="C17" s="273">
        <v>1033</v>
      </c>
      <c r="D17" s="273">
        <v>0</v>
      </c>
      <c r="E17" s="273">
        <v>4313</v>
      </c>
    </row>
    <row r="18" spans="1:5" ht="12.75">
      <c r="A18" s="271" t="s">
        <v>882</v>
      </c>
      <c r="B18" s="272" t="s">
        <v>883</v>
      </c>
      <c r="C18" s="273">
        <v>1033</v>
      </c>
      <c r="D18" s="273">
        <v>0</v>
      </c>
      <c r="E18" s="273">
        <v>4313</v>
      </c>
    </row>
    <row r="19" spans="1:5" ht="12.75">
      <c r="A19" s="271" t="s">
        <v>884</v>
      </c>
      <c r="B19" s="272" t="s">
        <v>885</v>
      </c>
      <c r="C19" s="273">
        <v>1033</v>
      </c>
      <c r="D19" s="273">
        <v>0</v>
      </c>
      <c r="E19" s="273">
        <v>4313</v>
      </c>
    </row>
  </sheetData>
  <sheetProtection/>
  <mergeCells count="2">
    <mergeCell ref="B1:H1"/>
    <mergeCell ref="A2:E2"/>
  </mergeCells>
  <printOptions/>
  <pageMargins left="0.75" right="0.75" top="1" bottom="1" header="0.5" footer="0.5"/>
  <pageSetup fitToHeight="1" fitToWidth="1" horizontalDpi="300" verticalDpi="300" orientation="portrait" scale="50" r:id="rId1"/>
  <headerFooter alignWithMargins="0">
    <oddHeader>&amp;R43. sz. melléklet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19"/>
  <sheetViews>
    <sheetView zoomScalePageLayoutView="0" workbookViewId="0" topLeftCell="A1">
      <pane ySplit="2" topLeftCell="A3" activePane="bottomLeft" state="frozen"/>
      <selection pane="topLeft" activeCell="A1" sqref="A1:E1"/>
      <selection pane="bottomLeft" activeCell="D21" sqref="D21"/>
    </sheetView>
  </sheetViews>
  <sheetFormatPr defaultColWidth="9.140625" defaultRowHeight="15"/>
  <cols>
    <col min="1" max="1" width="8.140625" style="317" customWidth="1"/>
    <col min="2" max="2" width="82.00390625" style="317" customWidth="1"/>
    <col min="3" max="5" width="19.140625" style="317" customWidth="1"/>
    <col min="6" max="16384" width="9.140625" style="317" customWidth="1"/>
  </cols>
  <sheetData>
    <row r="1" spans="1:8" ht="15">
      <c r="A1" s="296"/>
      <c r="B1" s="347" t="s">
        <v>766</v>
      </c>
      <c r="C1" s="350"/>
      <c r="D1" s="350"/>
      <c r="E1" s="350"/>
      <c r="F1" s="351"/>
      <c r="G1" s="351"/>
      <c r="H1" s="351"/>
    </row>
    <row r="2" spans="1:8" ht="12.75">
      <c r="A2" s="348" t="s">
        <v>967</v>
      </c>
      <c r="B2" s="349"/>
      <c r="C2" s="349"/>
      <c r="D2" s="349"/>
      <c r="E2" s="349"/>
      <c r="F2" s="296"/>
      <c r="G2" s="296"/>
      <c r="H2" s="296"/>
    </row>
    <row r="3" spans="1:4" ht="15">
      <c r="A3" s="316"/>
      <c r="B3" s="316" t="s">
        <v>200</v>
      </c>
      <c r="C3" s="316" t="s">
        <v>784</v>
      </c>
      <c r="D3" s="316" t="s">
        <v>786</v>
      </c>
    </row>
    <row r="4" spans="1:4" ht="15">
      <c r="A4" s="316">
        <v>1</v>
      </c>
      <c r="B4" s="316">
        <v>2</v>
      </c>
      <c r="C4" s="316">
        <v>3</v>
      </c>
      <c r="D4" s="316">
        <v>5</v>
      </c>
    </row>
    <row r="5" spans="1:4" ht="12.75">
      <c r="A5" s="318" t="s">
        <v>857</v>
      </c>
      <c r="B5" s="319" t="s">
        <v>858</v>
      </c>
      <c r="C5" s="320">
        <v>0</v>
      </c>
      <c r="D5" s="320">
        <v>9092</v>
      </c>
    </row>
    <row r="6" spans="1:4" ht="12.75">
      <c r="A6" s="318" t="s">
        <v>789</v>
      </c>
      <c r="B6" s="319" t="s">
        <v>859</v>
      </c>
      <c r="C6" s="320">
        <v>0</v>
      </c>
      <c r="D6" s="320">
        <v>3218</v>
      </c>
    </row>
    <row r="7" spans="1:4" ht="12.75">
      <c r="A7" s="321" t="s">
        <v>860</v>
      </c>
      <c r="B7" s="322" t="s">
        <v>861</v>
      </c>
      <c r="C7" s="323">
        <v>0</v>
      </c>
      <c r="D7" s="323">
        <v>12310</v>
      </c>
    </row>
    <row r="8" spans="1:4" ht="12.75">
      <c r="A8" s="318" t="s">
        <v>862</v>
      </c>
      <c r="B8" s="319" t="s">
        <v>863</v>
      </c>
      <c r="C8" s="320">
        <v>0</v>
      </c>
      <c r="D8" s="320">
        <v>1602</v>
      </c>
    </row>
    <row r="9" spans="1:4" ht="12.75">
      <c r="A9" s="318" t="s">
        <v>864</v>
      </c>
      <c r="B9" s="319" t="s">
        <v>865</v>
      </c>
      <c r="C9" s="320">
        <v>0</v>
      </c>
      <c r="D9" s="320">
        <v>802</v>
      </c>
    </row>
    <row r="10" spans="1:4" ht="12.75">
      <c r="A10" s="321" t="s">
        <v>866</v>
      </c>
      <c r="B10" s="322" t="s">
        <v>867</v>
      </c>
      <c r="C10" s="323">
        <v>0</v>
      </c>
      <c r="D10" s="323">
        <v>2404</v>
      </c>
    </row>
    <row r="11" spans="1:4" ht="12.75">
      <c r="A11" s="318" t="s">
        <v>868</v>
      </c>
      <c r="B11" s="319" t="s">
        <v>869</v>
      </c>
      <c r="C11" s="320">
        <v>0</v>
      </c>
      <c r="D11" s="320">
        <v>8074</v>
      </c>
    </row>
    <row r="12" spans="1:4" ht="12.75">
      <c r="A12" s="318" t="s">
        <v>870</v>
      </c>
      <c r="B12" s="319" t="s">
        <v>871</v>
      </c>
      <c r="C12" s="320">
        <v>0</v>
      </c>
      <c r="D12" s="320">
        <v>114</v>
      </c>
    </row>
    <row r="13" spans="1:4" ht="12.75">
      <c r="A13" s="318" t="s">
        <v>872</v>
      </c>
      <c r="B13" s="319" t="s">
        <v>873</v>
      </c>
      <c r="C13" s="320">
        <v>0</v>
      </c>
      <c r="D13" s="320">
        <v>1557</v>
      </c>
    </row>
    <row r="14" spans="1:4" ht="12.75">
      <c r="A14" s="321" t="s">
        <v>874</v>
      </c>
      <c r="B14" s="322" t="s">
        <v>875</v>
      </c>
      <c r="C14" s="323">
        <v>0</v>
      </c>
      <c r="D14" s="323">
        <v>9745</v>
      </c>
    </row>
    <row r="15" spans="1:4" ht="12.75">
      <c r="A15" s="321" t="s">
        <v>876</v>
      </c>
      <c r="B15" s="322" t="s">
        <v>877</v>
      </c>
      <c r="C15" s="323">
        <v>0</v>
      </c>
      <c r="D15" s="323">
        <v>141</v>
      </c>
    </row>
    <row r="16" spans="1:4" ht="12.75">
      <c r="A16" s="321" t="s">
        <v>878</v>
      </c>
      <c r="B16" s="322" t="s">
        <v>879</v>
      </c>
      <c r="C16" s="323">
        <v>0</v>
      </c>
      <c r="D16" s="323">
        <v>480</v>
      </c>
    </row>
    <row r="17" spans="1:4" ht="12.75">
      <c r="A17" s="321" t="s">
        <v>880</v>
      </c>
      <c r="B17" s="322" t="s">
        <v>881</v>
      </c>
      <c r="C17" s="323">
        <v>0</v>
      </c>
      <c r="D17" s="323">
        <v>-460</v>
      </c>
    </row>
    <row r="18" spans="1:4" ht="12.75">
      <c r="A18" s="321" t="s">
        <v>882</v>
      </c>
      <c r="B18" s="322" t="s">
        <v>883</v>
      </c>
      <c r="C18" s="323">
        <v>0</v>
      </c>
      <c r="D18" s="323">
        <v>-460</v>
      </c>
    </row>
    <row r="19" spans="1:4" ht="12.75">
      <c r="A19" s="321" t="s">
        <v>884</v>
      </c>
      <c r="B19" s="322" t="s">
        <v>885</v>
      </c>
      <c r="C19" s="323">
        <v>0</v>
      </c>
      <c r="D19" s="323">
        <v>-460</v>
      </c>
    </row>
  </sheetData>
  <sheetProtection/>
  <mergeCells count="2">
    <mergeCell ref="B1:H1"/>
    <mergeCell ref="A2:E2"/>
  </mergeCells>
  <printOptions/>
  <pageMargins left="0.75" right="0.75" top="1" bottom="1" header="0.5" footer="0.5"/>
  <pageSetup fitToHeight="1" fitToWidth="1" horizontalDpi="300" verticalDpi="300" orientation="portrait" scale="50" r:id="rId1"/>
  <headerFooter alignWithMargins="0">
    <oddHeader>&amp;R44.sz. melléklet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28"/>
  <sheetViews>
    <sheetView zoomScalePageLayoutView="0" workbookViewId="0" topLeftCell="A1">
      <pane ySplit="4" topLeftCell="A5" activePane="bottomLeft" state="frozen"/>
      <selection pane="topLeft" activeCell="A1" sqref="A1:E1"/>
      <selection pane="bottomLeft" activeCell="D17" sqref="D17"/>
    </sheetView>
  </sheetViews>
  <sheetFormatPr defaultColWidth="9.140625" defaultRowHeight="15"/>
  <cols>
    <col min="1" max="1" width="8.140625" style="306" customWidth="1"/>
    <col min="2" max="2" width="82.00390625" style="306" customWidth="1"/>
    <col min="3" max="5" width="19.140625" style="306" customWidth="1"/>
    <col min="6" max="16384" width="9.140625" style="306" customWidth="1"/>
  </cols>
  <sheetData>
    <row r="1" spans="1:8" ht="15">
      <c r="A1" s="296"/>
      <c r="B1" s="347" t="s">
        <v>766</v>
      </c>
      <c r="C1" s="350"/>
      <c r="D1" s="350"/>
      <c r="E1" s="350"/>
      <c r="F1" s="351"/>
      <c r="G1" s="351"/>
      <c r="H1" s="351"/>
    </row>
    <row r="2" spans="1:8" ht="12.75" customHeight="1">
      <c r="A2" s="348" t="s">
        <v>964</v>
      </c>
      <c r="B2" s="349"/>
      <c r="C2" s="349"/>
      <c r="D2" s="349"/>
      <c r="E2" s="349"/>
      <c r="F2" s="296"/>
      <c r="G2" s="296"/>
      <c r="H2" s="296"/>
    </row>
    <row r="3" spans="1:4" ht="15">
      <c r="A3" s="307"/>
      <c r="B3" s="307" t="s">
        <v>200</v>
      </c>
      <c r="C3" s="307" t="s">
        <v>784</v>
      </c>
      <c r="D3" s="307" t="s">
        <v>786</v>
      </c>
    </row>
    <row r="4" spans="1:4" ht="15">
      <c r="A4" s="307">
        <v>1</v>
      </c>
      <c r="B4" s="307">
        <v>2</v>
      </c>
      <c r="C4" s="307">
        <v>3</v>
      </c>
      <c r="D4" s="307">
        <v>5</v>
      </c>
    </row>
    <row r="5" spans="1:4" ht="12.75">
      <c r="A5" s="308" t="s">
        <v>890</v>
      </c>
      <c r="B5" s="309" t="s">
        <v>945</v>
      </c>
      <c r="C5" s="310">
        <v>152907</v>
      </c>
      <c r="D5" s="310">
        <v>0</v>
      </c>
    </row>
    <row r="6" spans="1:4" ht="12.75">
      <c r="A6" s="311" t="s">
        <v>894</v>
      </c>
      <c r="B6" s="312" t="s">
        <v>946</v>
      </c>
      <c r="C6" s="313">
        <v>152907</v>
      </c>
      <c r="D6" s="313">
        <v>0</v>
      </c>
    </row>
    <row r="7" spans="1:4" ht="12.75">
      <c r="A7" s="308" t="s">
        <v>896</v>
      </c>
      <c r="B7" s="309" t="s">
        <v>947</v>
      </c>
      <c r="C7" s="310">
        <v>142912</v>
      </c>
      <c r="D7" s="310">
        <v>355246</v>
      </c>
    </row>
    <row r="8" spans="1:4" ht="12.75">
      <c r="A8" s="308" t="s">
        <v>857</v>
      </c>
      <c r="B8" s="309" t="s">
        <v>858</v>
      </c>
      <c r="C8" s="310">
        <v>0</v>
      </c>
      <c r="D8" s="310">
        <v>79417</v>
      </c>
    </row>
    <row r="9" spans="1:4" ht="12.75">
      <c r="A9" s="308" t="s">
        <v>789</v>
      </c>
      <c r="B9" s="309" t="s">
        <v>859</v>
      </c>
      <c r="C9" s="310">
        <v>37980</v>
      </c>
      <c r="D9" s="310">
        <v>193469</v>
      </c>
    </row>
    <row r="10" spans="1:4" ht="12.75">
      <c r="A10" s="311" t="s">
        <v>860</v>
      </c>
      <c r="B10" s="312" t="s">
        <v>861</v>
      </c>
      <c r="C10" s="313">
        <v>180892</v>
      </c>
      <c r="D10" s="313">
        <v>628132</v>
      </c>
    </row>
    <row r="11" spans="1:4" ht="12.75">
      <c r="A11" s="308" t="s">
        <v>862</v>
      </c>
      <c r="B11" s="309" t="s">
        <v>863</v>
      </c>
      <c r="C11" s="310">
        <v>74593</v>
      </c>
      <c r="D11" s="310">
        <v>31424</v>
      </c>
    </row>
    <row r="12" spans="1:4" ht="12.75">
      <c r="A12" s="308" t="s">
        <v>864</v>
      </c>
      <c r="B12" s="309" t="s">
        <v>865</v>
      </c>
      <c r="C12" s="310">
        <v>65252</v>
      </c>
      <c r="D12" s="310">
        <v>72195</v>
      </c>
    </row>
    <row r="13" spans="1:4" ht="12.75">
      <c r="A13" s="311" t="s">
        <v>866</v>
      </c>
      <c r="B13" s="312" t="s">
        <v>867</v>
      </c>
      <c r="C13" s="313">
        <v>139845</v>
      </c>
      <c r="D13" s="313">
        <v>103619</v>
      </c>
    </row>
    <row r="14" spans="1:4" ht="12.75">
      <c r="A14" s="308" t="s">
        <v>868</v>
      </c>
      <c r="B14" s="309" t="s">
        <v>869</v>
      </c>
      <c r="C14" s="310">
        <v>69580</v>
      </c>
      <c r="D14" s="310">
        <v>69773</v>
      </c>
    </row>
    <row r="15" spans="1:4" ht="12.75">
      <c r="A15" s="308" t="s">
        <v>870</v>
      </c>
      <c r="B15" s="309" t="s">
        <v>871</v>
      </c>
      <c r="C15" s="310">
        <v>0</v>
      </c>
      <c r="D15" s="310">
        <v>1985</v>
      </c>
    </row>
    <row r="16" spans="1:4" ht="12.75">
      <c r="A16" s="308" t="s">
        <v>872</v>
      </c>
      <c r="B16" s="309" t="s">
        <v>873</v>
      </c>
      <c r="C16" s="310">
        <v>14807</v>
      </c>
      <c r="D16" s="310">
        <v>9584</v>
      </c>
    </row>
    <row r="17" spans="1:4" ht="12.75">
      <c r="A17" s="311" t="s">
        <v>874</v>
      </c>
      <c r="B17" s="312" t="s">
        <v>875</v>
      </c>
      <c r="C17" s="313">
        <v>84387</v>
      </c>
      <c r="D17" s="313">
        <v>81342</v>
      </c>
    </row>
    <row r="18" spans="1:4" ht="12.75">
      <c r="A18" s="311" t="s">
        <v>876</v>
      </c>
      <c r="B18" s="312" t="s">
        <v>877</v>
      </c>
      <c r="C18" s="313">
        <v>57965</v>
      </c>
      <c r="D18" s="313">
        <v>50916</v>
      </c>
    </row>
    <row r="19" spans="1:4" ht="12.75">
      <c r="A19" s="311" t="s">
        <v>878</v>
      </c>
      <c r="B19" s="312" t="s">
        <v>879</v>
      </c>
      <c r="C19" s="313">
        <v>174203</v>
      </c>
      <c r="D19" s="313">
        <v>369029</v>
      </c>
    </row>
    <row r="20" spans="1:4" ht="12.75">
      <c r="A20" s="311" t="s">
        <v>880</v>
      </c>
      <c r="B20" s="312" t="s">
        <v>881</v>
      </c>
      <c r="C20" s="313">
        <v>-122601</v>
      </c>
      <c r="D20" s="313">
        <v>23226</v>
      </c>
    </row>
    <row r="21" spans="1:4" ht="12.75">
      <c r="A21" s="308" t="s">
        <v>948</v>
      </c>
      <c r="B21" s="309" t="s">
        <v>949</v>
      </c>
      <c r="C21" s="310">
        <v>0</v>
      </c>
      <c r="D21" s="310">
        <v>339</v>
      </c>
    </row>
    <row r="22" spans="1:4" ht="12.75">
      <c r="A22" s="311" t="s">
        <v>791</v>
      </c>
      <c r="B22" s="312" t="s">
        <v>950</v>
      </c>
      <c r="C22" s="313">
        <v>0</v>
      </c>
      <c r="D22" s="313">
        <v>339</v>
      </c>
    </row>
    <row r="23" spans="1:4" ht="12.75">
      <c r="A23" s="311" t="s">
        <v>909</v>
      </c>
      <c r="B23" s="312" t="s">
        <v>951</v>
      </c>
      <c r="C23" s="313">
        <v>0</v>
      </c>
      <c r="D23" s="313">
        <v>339</v>
      </c>
    </row>
    <row r="24" spans="1:4" ht="12.75">
      <c r="A24" s="311" t="s">
        <v>882</v>
      </c>
      <c r="B24" s="312" t="s">
        <v>883</v>
      </c>
      <c r="C24" s="313">
        <v>-122601</v>
      </c>
      <c r="D24" s="313">
        <v>23565</v>
      </c>
    </row>
    <row r="25" spans="1:4" ht="12.75">
      <c r="A25" s="308" t="s">
        <v>952</v>
      </c>
      <c r="B25" s="309" t="s">
        <v>953</v>
      </c>
      <c r="C25" s="310">
        <v>137438</v>
      </c>
      <c r="D25" s="310">
        <v>0</v>
      </c>
    </row>
    <row r="26" spans="1:4" ht="12.75">
      <c r="A26" s="311" t="s">
        <v>954</v>
      </c>
      <c r="B26" s="312" t="s">
        <v>955</v>
      </c>
      <c r="C26" s="313">
        <v>137438</v>
      </c>
      <c r="D26" s="313">
        <v>0</v>
      </c>
    </row>
    <row r="27" spans="1:4" ht="12.75">
      <c r="A27" s="311" t="s">
        <v>956</v>
      </c>
      <c r="B27" s="312" t="s">
        <v>957</v>
      </c>
      <c r="C27" s="313">
        <v>137438</v>
      </c>
      <c r="D27" s="313">
        <v>0</v>
      </c>
    </row>
    <row r="28" spans="1:4" ht="12.75">
      <c r="A28" s="311" t="s">
        <v>884</v>
      </c>
      <c r="B28" s="312" t="s">
        <v>885</v>
      </c>
      <c r="C28" s="313">
        <v>14837</v>
      </c>
      <c r="D28" s="313">
        <v>23565</v>
      </c>
    </row>
  </sheetData>
  <sheetProtection/>
  <mergeCells count="2">
    <mergeCell ref="A2:E2"/>
    <mergeCell ref="B1:H1"/>
  </mergeCells>
  <printOptions/>
  <pageMargins left="0.75" right="0.75" top="1" bottom="1" header="0.5" footer="0.5"/>
  <pageSetup fitToHeight="1" fitToWidth="1" horizontalDpi="300" verticalDpi="300" orientation="portrait" scale="50" r:id="rId1"/>
  <headerFooter alignWithMargins="0">
    <oddHeader>&amp;R45.sz. melléklet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35"/>
  <sheetViews>
    <sheetView showGridLines="0" tabSelected="1" zoomScalePageLayoutView="0" workbookViewId="0" topLeftCell="A1">
      <selection activeCell="A3" sqref="A3"/>
    </sheetView>
  </sheetViews>
  <sheetFormatPr defaultColWidth="9.140625" defaultRowHeight="15"/>
  <cols>
    <col min="1" max="1" width="36.57421875" style="258" customWidth="1"/>
    <col min="2" max="2" width="3.8515625" style="258" bestFit="1" customWidth="1"/>
    <col min="3" max="3" width="5.00390625" style="258" bestFit="1" customWidth="1"/>
    <col min="4" max="4" width="12.8515625" style="326" bestFit="1" customWidth="1"/>
    <col min="5" max="5" width="10.421875" style="326" bestFit="1" customWidth="1"/>
    <col min="6" max="6" width="12.00390625" style="326" bestFit="1" customWidth="1"/>
    <col min="7" max="7" width="7.57421875" style="326" bestFit="1" customWidth="1"/>
    <col min="8" max="8" width="12.00390625" style="326" bestFit="1" customWidth="1"/>
    <col min="9" max="16384" width="9.140625" style="258" customWidth="1"/>
  </cols>
  <sheetData>
    <row r="1" spans="1:8" ht="15">
      <c r="A1" s="296"/>
      <c r="B1" s="347" t="s">
        <v>766</v>
      </c>
      <c r="C1" s="350"/>
      <c r="D1" s="350"/>
      <c r="E1" s="350"/>
      <c r="F1" s="351"/>
      <c r="G1" s="351"/>
      <c r="H1" s="351"/>
    </row>
    <row r="2" spans="1:8" ht="12.75">
      <c r="A2" s="348" t="s">
        <v>693</v>
      </c>
      <c r="B2" s="349"/>
      <c r="C2" s="349"/>
      <c r="D2" s="349"/>
      <c r="E2" s="349"/>
      <c r="F2" s="296"/>
      <c r="G2" s="296"/>
      <c r="H2" s="296"/>
    </row>
    <row r="5" spans="1:8" ht="25.5">
      <c r="A5" s="255" t="s">
        <v>200</v>
      </c>
      <c r="B5" s="256" t="s">
        <v>657</v>
      </c>
      <c r="C5" s="256" t="s">
        <v>658</v>
      </c>
      <c r="D5" s="257" t="s">
        <v>659</v>
      </c>
      <c r="E5" s="257" t="s">
        <v>660</v>
      </c>
      <c r="F5" s="257" t="s">
        <v>661</v>
      </c>
      <c r="G5" s="257" t="s">
        <v>662</v>
      </c>
      <c r="H5" s="257" t="s">
        <v>264</v>
      </c>
    </row>
    <row r="6" spans="1:8" ht="12.75">
      <c r="A6" s="259" t="s">
        <v>663</v>
      </c>
      <c r="B6" s="324">
        <v>1</v>
      </c>
      <c r="C6" s="324">
        <v>21</v>
      </c>
      <c r="D6" s="325">
        <v>0</v>
      </c>
      <c r="E6" s="325">
        <v>12363</v>
      </c>
      <c r="F6" s="325">
        <v>7356</v>
      </c>
      <c r="G6" s="325">
        <v>0</v>
      </c>
      <c r="H6" s="325">
        <v>19719</v>
      </c>
    </row>
    <row r="7" spans="1:8" ht="12.75">
      <c r="A7" s="259" t="s">
        <v>664</v>
      </c>
      <c r="B7" s="324">
        <v>2</v>
      </c>
      <c r="C7" s="324">
        <v>0</v>
      </c>
      <c r="D7" s="325">
        <v>0</v>
      </c>
      <c r="E7" s="325">
        <v>0</v>
      </c>
      <c r="F7" s="325">
        <v>0</v>
      </c>
      <c r="G7" s="325">
        <v>0</v>
      </c>
      <c r="H7" s="325">
        <v>0</v>
      </c>
    </row>
    <row r="8" spans="1:8" ht="12.75">
      <c r="A8" s="259" t="s">
        <v>665</v>
      </c>
      <c r="B8" s="324">
        <v>3</v>
      </c>
      <c r="C8" s="324">
        <v>0</v>
      </c>
      <c r="D8" s="325">
        <v>0</v>
      </c>
      <c r="E8" s="325">
        <v>0</v>
      </c>
      <c r="F8" s="325">
        <v>0</v>
      </c>
      <c r="G8" s="325">
        <v>0</v>
      </c>
      <c r="H8" s="325">
        <v>0</v>
      </c>
    </row>
    <row r="9" spans="1:8" ht="12.75">
      <c r="A9" s="259" t="s">
        <v>666</v>
      </c>
      <c r="B9" s="324">
        <v>4</v>
      </c>
      <c r="C9" s="324">
        <v>0</v>
      </c>
      <c r="D9" s="325">
        <v>0</v>
      </c>
      <c r="E9" s="325">
        <v>0</v>
      </c>
      <c r="F9" s="325">
        <v>0</v>
      </c>
      <c r="G9" s="325">
        <v>0</v>
      </c>
      <c r="H9" s="325">
        <v>0</v>
      </c>
    </row>
    <row r="10" spans="1:8" ht="12.75">
      <c r="A10" s="259" t="s">
        <v>667</v>
      </c>
      <c r="B10" s="324">
        <v>5</v>
      </c>
      <c r="C10" s="324">
        <v>0</v>
      </c>
      <c r="D10" s="325">
        <v>0</v>
      </c>
      <c r="E10" s="325">
        <v>0</v>
      </c>
      <c r="F10" s="325">
        <v>0</v>
      </c>
      <c r="G10" s="325">
        <v>0</v>
      </c>
      <c r="H10" s="325">
        <v>0</v>
      </c>
    </row>
    <row r="11" spans="1:8" ht="12.75">
      <c r="A11" s="259" t="s">
        <v>668</v>
      </c>
      <c r="B11" s="324">
        <v>6</v>
      </c>
      <c r="C11" s="324">
        <v>0</v>
      </c>
      <c r="D11" s="325">
        <v>0</v>
      </c>
      <c r="E11" s="325">
        <v>0</v>
      </c>
      <c r="F11" s="325">
        <v>0</v>
      </c>
      <c r="G11" s="325">
        <v>0</v>
      </c>
      <c r="H11" s="325">
        <v>0</v>
      </c>
    </row>
    <row r="12" spans="1:8" ht="12.75">
      <c r="A12" s="259" t="s">
        <v>669</v>
      </c>
      <c r="B12" s="324">
        <v>7</v>
      </c>
      <c r="C12" s="324">
        <v>21</v>
      </c>
      <c r="D12" s="325">
        <v>0</v>
      </c>
      <c r="E12" s="325">
        <v>12363</v>
      </c>
      <c r="F12" s="325">
        <v>7356</v>
      </c>
      <c r="G12" s="325">
        <v>0</v>
      </c>
      <c r="H12" s="325">
        <v>19719</v>
      </c>
    </row>
    <row r="13" spans="1:8" ht="12.75">
      <c r="A13" s="259" t="s">
        <v>670</v>
      </c>
      <c r="B13" s="324">
        <v>8</v>
      </c>
      <c r="C13" s="324">
        <v>769</v>
      </c>
      <c r="D13" s="325">
        <v>2125167</v>
      </c>
      <c r="E13" s="325">
        <f>417100+133025</f>
        <v>550125</v>
      </c>
      <c r="F13" s="325">
        <v>1399689</v>
      </c>
      <c r="G13" s="325">
        <v>0</v>
      </c>
      <c r="H13" s="325">
        <f>D13+E13+F13</f>
        <v>4074981</v>
      </c>
    </row>
    <row r="14" spans="1:8" ht="12.75">
      <c r="A14" s="259" t="s">
        <v>671</v>
      </c>
      <c r="B14" s="324">
        <v>9</v>
      </c>
      <c r="C14" s="324">
        <v>215</v>
      </c>
      <c r="D14" s="325">
        <v>0</v>
      </c>
      <c r="E14" s="325">
        <v>104098</v>
      </c>
      <c r="F14" s="325">
        <v>97799</v>
      </c>
      <c r="G14" s="325">
        <v>0</v>
      </c>
      <c r="H14" s="325">
        <v>201897</v>
      </c>
    </row>
    <row r="15" spans="1:8" ht="12.75">
      <c r="A15" s="259" t="s">
        <v>672</v>
      </c>
      <c r="B15" s="324">
        <v>10</v>
      </c>
      <c r="C15" s="324">
        <v>0</v>
      </c>
      <c r="D15" s="325">
        <v>0</v>
      </c>
      <c r="E15" s="325">
        <v>0</v>
      </c>
      <c r="F15" s="325">
        <v>0</v>
      </c>
      <c r="G15" s="325">
        <v>0</v>
      </c>
      <c r="H15" s="325">
        <v>0</v>
      </c>
    </row>
    <row r="16" spans="1:8" ht="12.75">
      <c r="A16" s="259" t="s">
        <v>673</v>
      </c>
      <c r="B16" s="324">
        <v>11</v>
      </c>
      <c r="C16" s="324">
        <v>0</v>
      </c>
      <c r="D16" s="325">
        <v>0</v>
      </c>
      <c r="E16" s="325">
        <v>0</v>
      </c>
      <c r="F16" s="325">
        <v>0</v>
      </c>
      <c r="G16" s="325">
        <v>0</v>
      </c>
      <c r="H16" s="325">
        <v>0</v>
      </c>
    </row>
    <row r="17" spans="1:8" ht="12.75">
      <c r="A17" s="259" t="s">
        <v>674</v>
      </c>
      <c r="B17" s="324">
        <v>12</v>
      </c>
      <c r="C17" s="324">
        <v>0</v>
      </c>
      <c r="D17" s="325">
        <v>0</v>
      </c>
      <c r="E17" s="325">
        <v>0</v>
      </c>
      <c r="F17" s="325">
        <v>0</v>
      </c>
      <c r="G17" s="325">
        <v>0</v>
      </c>
      <c r="H17" s="325">
        <v>0</v>
      </c>
    </row>
    <row r="18" spans="1:8" ht="12.75">
      <c r="A18" s="259" t="s">
        <v>675</v>
      </c>
      <c r="B18" s="324">
        <v>13</v>
      </c>
      <c r="C18" s="324">
        <v>0</v>
      </c>
      <c r="D18" s="325">
        <v>0</v>
      </c>
      <c r="E18" s="325">
        <v>0</v>
      </c>
      <c r="F18" s="325">
        <v>0</v>
      </c>
      <c r="G18" s="325">
        <v>0</v>
      </c>
      <c r="H18" s="325">
        <v>0</v>
      </c>
    </row>
    <row r="19" spans="1:8" ht="12.75">
      <c r="A19" s="259" t="s">
        <v>676</v>
      </c>
      <c r="B19" s="324">
        <v>14</v>
      </c>
      <c r="C19" s="324">
        <v>0</v>
      </c>
      <c r="D19" s="325">
        <v>0</v>
      </c>
      <c r="E19" s="325">
        <v>0</v>
      </c>
      <c r="F19" s="325">
        <v>0</v>
      </c>
      <c r="G19" s="325">
        <v>0</v>
      </c>
      <c r="H19" s="325">
        <v>0</v>
      </c>
    </row>
    <row r="20" spans="1:8" ht="12.75">
      <c r="A20" s="259" t="s">
        <v>677</v>
      </c>
      <c r="B20" s="324">
        <v>15</v>
      </c>
      <c r="C20" s="324">
        <v>0</v>
      </c>
      <c r="D20" s="325">
        <v>0</v>
      </c>
      <c r="E20" s="325">
        <v>0</v>
      </c>
      <c r="F20" s="325">
        <v>0</v>
      </c>
      <c r="G20" s="325">
        <v>0</v>
      </c>
      <c r="H20" s="325">
        <v>0</v>
      </c>
    </row>
    <row r="21" spans="1:8" ht="12.75">
      <c r="A21" s="259" t="s">
        <v>678</v>
      </c>
      <c r="B21" s="324">
        <v>16</v>
      </c>
      <c r="C21" s="324">
        <v>984</v>
      </c>
      <c r="D21" s="325">
        <v>2125167</v>
      </c>
      <c r="E21" s="325">
        <f>SUM(E13:E20)</f>
        <v>654223</v>
      </c>
      <c r="F21" s="325">
        <v>1497488</v>
      </c>
      <c r="G21" s="325">
        <v>0</v>
      </c>
      <c r="H21" s="325">
        <f>D21+E21+F21</f>
        <v>4276878</v>
      </c>
    </row>
    <row r="22" spans="1:8" ht="12.75">
      <c r="A22" s="259" t="s">
        <v>679</v>
      </c>
      <c r="B22" s="324">
        <v>17</v>
      </c>
      <c r="C22" s="324">
        <v>0</v>
      </c>
      <c r="D22" s="325">
        <v>0</v>
      </c>
      <c r="E22" s="325">
        <v>0</v>
      </c>
      <c r="F22" s="325">
        <v>0</v>
      </c>
      <c r="G22" s="325">
        <v>0</v>
      </c>
      <c r="H22" s="325">
        <v>0</v>
      </c>
    </row>
    <row r="23" spans="1:8" ht="12.75">
      <c r="A23" s="259" t="s">
        <v>680</v>
      </c>
      <c r="B23" s="324">
        <v>18</v>
      </c>
      <c r="C23" s="324">
        <v>0</v>
      </c>
      <c r="D23" s="325">
        <v>0</v>
      </c>
      <c r="E23" s="325">
        <v>0</v>
      </c>
      <c r="F23" s="325">
        <v>0</v>
      </c>
      <c r="G23" s="325">
        <v>0</v>
      </c>
      <c r="H23" s="325">
        <v>0</v>
      </c>
    </row>
    <row r="24" spans="1:8" ht="12.75">
      <c r="A24" s="259" t="s">
        <v>681</v>
      </c>
      <c r="B24" s="324">
        <v>19</v>
      </c>
      <c r="C24" s="324">
        <v>0</v>
      </c>
      <c r="D24" s="325">
        <v>0</v>
      </c>
      <c r="E24" s="325">
        <v>0</v>
      </c>
      <c r="F24" s="325">
        <v>0</v>
      </c>
      <c r="G24" s="325">
        <v>0</v>
      </c>
      <c r="H24" s="325">
        <v>0</v>
      </c>
    </row>
    <row r="25" spans="1:8" ht="12.75">
      <c r="A25" s="259" t="s">
        <v>682</v>
      </c>
      <c r="B25" s="324">
        <v>20</v>
      </c>
      <c r="C25" s="324">
        <v>0</v>
      </c>
      <c r="D25" s="325">
        <v>0</v>
      </c>
      <c r="E25" s="325">
        <v>0</v>
      </c>
      <c r="F25" s="325">
        <v>0</v>
      </c>
      <c r="G25" s="325">
        <v>0</v>
      </c>
      <c r="H25" s="325">
        <v>0</v>
      </c>
    </row>
    <row r="26" spans="1:8" ht="12.75">
      <c r="A26" s="259" t="s">
        <v>683</v>
      </c>
      <c r="B26" s="324">
        <v>21</v>
      </c>
      <c r="C26" s="324">
        <v>0</v>
      </c>
      <c r="D26" s="325">
        <v>0</v>
      </c>
      <c r="E26" s="325">
        <v>0</v>
      </c>
      <c r="F26" s="325">
        <v>0</v>
      </c>
      <c r="G26" s="325">
        <v>0</v>
      </c>
      <c r="H26" s="325">
        <v>0</v>
      </c>
    </row>
    <row r="27" spans="1:8" ht="12.75">
      <c r="A27" s="259" t="s">
        <v>684</v>
      </c>
      <c r="B27" s="324">
        <v>22</v>
      </c>
      <c r="C27" s="324">
        <v>0</v>
      </c>
      <c r="D27" s="325">
        <v>0</v>
      </c>
      <c r="E27" s="325">
        <v>0</v>
      </c>
      <c r="F27" s="325">
        <v>0</v>
      </c>
      <c r="G27" s="325">
        <v>0</v>
      </c>
      <c r="H27" s="325">
        <v>0</v>
      </c>
    </row>
    <row r="28" spans="1:8" ht="12.75">
      <c r="A28" s="259" t="s">
        <v>685</v>
      </c>
      <c r="B28" s="324">
        <v>23</v>
      </c>
      <c r="C28" s="324">
        <v>0</v>
      </c>
      <c r="D28" s="325">
        <v>0</v>
      </c>
      <c r="E28" s="325">
        <v>0</v>
      </c>
      <c r="F28" s="325">
        <v>0</v>
      </c>
      <c r="G28" s="325">
        <v>0</v>
      </c>
      <c r="H28" s="325">
        <v>0</v>
      </c>
    </row>
    <row r="29" spans="1:8" ht="12.75">
      <c r="A29" s="259" t="s">
        <v>686</v>
      </c>
      <c r="B29" s="324">
        <v>24</v>
      </c>
      <c r="C29" s="324">
        <v>0</v>
      </c>
      <c r="D29" s="325">
        <v>0</v>
      </c>
      <c r="E29" s="325">
        <v>0</v>
      </c>
      <c r="F29" s="325">
        <v>0</v>
      </c>
      <c r="G29" s="325">
        <v>0</v>
      </c>
      <c r="H29" s="325">
        <v>0</v>
      </c>
    </row>
    <row r="30" spans="1:8" ht="12.75">
      <c r="A30" s="259" t="s">
        <v>687</v>
      </c>
      <c r="B30" s="324">
        <v>25</v>
      </c>
      <c r="C30" s="324">
        <v>0</v>
      </c>
      <c r="D30" s="325">
        <v>0</v>
      </c>
      <c r="E30" s="325">
        <v>0</v>
      </c>
      <c r="F30" s="325">
        <v>0</v>
      </c>
      <c r="G30" s="325">
        <v>0</v>
      </c>
      <c r="H30" s="325">
        <v>0</v>
      </c>
    </row>
    <row r="31" spans="1:8" ht="12.75">
      <c r="A31" s="259" t="s">
        <v>688</v>
      </c>
      <c r="B31" s="324">
        <v>26</v>
      </c>
      <c r="C31" s="324">
        <v>0</v>
      </c>
      <c r="D31" s="325">
        <v>519870</v>
      </c>
      <c r="E31" s="325">
        <v>0</v>
      </c>
      <c r="F31" s="325">
        <v>0</v>
      </c>
      <c r="G31" s="325">
        <v>0</v>
      </c>
      <c r="H31" s="325">
        <v>519870</v>
      </c>
    </row>
    <row r="32" spans="1:8" ht="12.75">
      <c r="A32" s="259" t="s">
        <v>689</v>
      </c>
      <c r="B32" s="324">
        <v>27</v>
      </c>
      <c r="C32" s="324">
        <v>1</v>
      </c>
      <c r="D32" s="325">
        <f>SUM(D6:D34)</f>
        <v>0</v>
      </c>
      <c r="E32" s="325">
        <v>0</v>
      </c>
      <c r="F32" s="325">
        <v>0</v>
      </c>
      <c r="G32" s="325">
        <v>0</v>
      </c>
      <c r="H32" s="325">
        <v>0</v>
      </c>
    </row>
    <row r="33" spans="1:8" ht="12.75">
      <c r="A33" s="259" t="s">
        <v>690</v>
      </c>
      <c r="B33" s="324">
        <v>28</v>
      </c>
      <c r="C33" s="324">
        <v>0</v>
      </c>
      <c r="D33" s="325">
        <v>0</v>
      </c>
      <c r="E33" s="325">
        <v>0</v>
      </c>
      <c r="F33" s="325">
        <v>0</v>
      </c>
      <c r="G33" s="325">
        <v>0</v>
      </c>
      <c r="H33" s="325">
        <v>0</v>
      </c>
    </row>
    <row r="34" spans="1:8" ht="12.75">
      <c r="A34" s="259" t="s">
        <v>691</v>
      </c>
      <c r="B34" s="324">
        <v>29</v>
      </c>
      <c r="C34" s="324">
        <v>1</v>
      </c>
      <c r="D34" s="325">
        <v>0</v>
      </c>
      <c r="E34" s="325">
        <v>0</v>
      </c>
      <c r="F34" s="325">
        <v>0</v>
      </c>
      <c r="G34" s="325">
        <v>0</v>
      </c>
      <c r="H34" s="325">
        <v>8125</v>
      </c>
    </row>
    <row r="35" spans="1:8" ht="25.5">
      <c r="A35" s="259" t="s">
        <v>692</v>
      </c>
      <c r="B35" s="324">
        <v>30</v>
      </c>
      <c r="C35" s="324">
        <v>1006</v>
      </c>
      <c r="D35" s="325">
        <v>2645037</v>
      </c>
      <c r="E35" s="325">
        <f>E21+E12</f>
        <v>666586</v>
      </c>
      <c r="F35" s="325">
        <v>1504844</v>
      </c>
      <c r="G35" s="325">
        <v>0</v>
      </c>
      <c r="H35" s="325">
        <f>H34+H31+H21+H12</f>
        <v>4824592</v>
      </c>
    </row>
  </sheetData>
  <sheetProtection/>
  <mergeCells count="2">
    <mergeCell ref="B1:H1"/>
    <mergeCell ref="A2:E2"/>
  </mergeCells>
  <printOptions/>
  <pageMargins left="0.79" right="0.79" top="0.98" bottom="0.98" header="0.5" footer="0.5"/>
  <pageSetup fitToHeight="1" fitToWidth="1" orientation="portrait" paperSize="9" scale="84" r:id="rId1"/>
  <headerFooter alignWithMargins="0">
    <oddHeader>&amp;R46.sz.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G171"/>
  <sheetViews>
    <sheetView zoomScale="80" zoomScaleNormal="80" zoomScalePageLayoutView="0" workbookViewId="0" topLeftCell="A1">
      <pane xSplit="2" ySplit="5" topLeftCell="C6" activePane="bottomRight" state="frozen"/>
      <selection pane="topLeft" activeCell="F122" sqref="F122:K122"/>
      <selection pane="topRight" activeCell="F122" sqref="F122:K122"/>
      <selection pane="bottomLeft" activeCell="F122" sqref="F122:K122"/>
      <selection pane="bottomRight" activeCell="D17" sqref="D17"/>
    </sheetView>
  </sheetViews>
  <sheetFormatPr defaultColWidth="9.140625" defaultRowHeight="15"/>
  <cols>
    <col min="1" max="1" width="105.140625" style="0" customWidth="1"/>
    <col min="3" max="5" width="17.140625" style="120" customWidth="1"/>
    <col min="6" max="8" width="20.140625" style="120" customWidth="1"/>
    <col min="9" max="11" width="18.8515625" style="120" customWidth="1"/>
    <col min="12" max="14" width="15.7109375" style="120" customWidth="1"/>
  </cols>
  <sheetData>
    <row r="1" spans="1:14" ht="20.25" customHeight="1">
      <c r="A1" s="330" t="s">
        <v>766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172"/>
      <c r="N1" s="172"/>
    </row>
    <row r="2" spans="1:14" ht="19.5" customHeight="1">
      <c r="A2" s="337" t="s">
        <v>117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5"/>
      <c r="M2" s="172"/>
      <c r="N2" s="172"/>
    </row>
    <row r="3" ht="18">
      <c r="A3" s="119"/>
    </row>
    <row r="4" ht="15">
      <c r="A4" s="127" t="s">
        <v>708</v>
      </c>
    </row>
    <row r="5" spans="1:14" ht="75">
      <c r="A5" s="2" t="s">
        <v>309</v>
      </c>
      <c r="B5" s="3" t="s">
        <v>310</v>
      </c>
      <c r="C5" s="225" t="s">
        <v>1019</v>
      </c>
      <c r="D5" s="225" t="s">
        <v>1018</v>
      </c>
      <c r="E5" s="121" t="s">
        <v>1029</v>
      </c>
      <c r="F5" s="121" t="s">
        <v>1020</v>
      </c>
      <c r="G5" s="121" t="s">
        <v>1021</v>
      </c>
      <c r="H5" s="121" t="s">
        <v>1022</v>
      </c>
      <c r="I5" s="121" t="s">
        <v>1023</v>
      </c>
      <c r="J5" s="121" t="s">
        <v>1024</v>
      </c>
      <c r="K5" s="121" t="s">
        <v>1025</v>
      </c>
      <c r="L5" s="122" t="s">
        <v>1026</v>
      </c>
      <c r="M5" s="122" t="s">
        <v>1027</v>
      </c>
      <c r="N5" s="122" t="s">
        <v>1028</v>
      </c>
    </row>
    <row r="6" spans="1:14" ht="15">
      <c r="A6" s="28" t="s">
        <v>311</v>
      </c>
      <c r="B6" s="29" t="s">
        <v>312</v>
      </c>
      <c r="C6" s="128">
        <v>46590</v>
      </c>
      <c r="D6" s="128">
        <v>49888</v>
      </c>
      <c r="E6" s="128">
        <v>38021</v>
      </c>
      <c r="F6" s="128">
        <v>0</v>
      </c>
      <c r="G6" s="128"/>
      <c r="H6" s="128"/>
      <c r="I6" s="128"/>
      <c r="J6" s="128"/>
      <c r="K6" s="128"/>
      <c r="L6" s="123">
        <f>I6+F6+C6</f>
        <v>46590</v>
      </c>
      <c r="M6" s="123">
        <f>D6</f>
        <v>49888</v>
      </c>
      <c r="N6" s="123">
        <f>E6</f>
        <v>38021</v>
      </c>
    </row>
    <row r="7" spans="1:14" ht="15">
      <c r="A7" s="28" t="s">
        <v>313</v>
      </c>
      <c r="B7" s="30" t="s">
        <v>314</v>
      </c>
      <c r="C7" s="128"/>
      <c r="D7" s="128"/>
      <c r="E7" s="128"/>
      <c r="F7" s="128"/>
      <c r="G7" s="128"/>
      <c r="H7" s="128"/>
      <c r="I7" s="128"/>
      <c r="J7" s="128"/>
      <c r="K7" s="128"/>
      <c r="L7" s="123">
        <f aca="true" t="shared" si="0" ref="L7:L18">I7+F7+C7</f>
        <v>0</v>
      </c>
      <c r="M7" s="123">
        <f aca="true" t="shared" si="1" ref="M7:M70">D7</f>
        <v>0</v>
      </c>
      <c r="N7" s="123">
        <f aca="true" t="shared" si="2" ref="N7:N70">E7</f>
        <v>0</v>
      </c>
    </row>
    <row r="8" spans="1:14" ht="15">
      <c r="A8" s="28" t="s">
        <v>315</v>
      </c>
      <c r="B8" s="30" t="s">
        <v>316</v>
      </c>
      <c r="C8" s="128"/>
      <c r="D8" s="128">
        <v>1607</v>
      </c>
      <c r="E8" s="128">
        <v>146</v>
      </c>
      <c r="F8" s="128"/>
      <c r="G8" s="128"/>
      <c r="H8" s="128"/>
      <c r="I8" s="128"/>
      <c r="J8" s="128"/>
      <c r="K8" s="128"/>
      <c r="L8" s="123">
        <f t="shared" si="0"/>
        <v>0</v>
      </c>
      <c r="M8" s="123">
        <f t="shared" si="1"/>
        <v>1607</v>
      </c>
      <c r="N8" s="123">
        <f t="shared" si="2"/>
        <v>146</v>
      </c>
    </row>
    <row r="9" spans="1:14" ht="15">
      <c r="A9" s="31" t="s">
        <v>317</v>
      </c>
      <c r="B9" s="30" t="s">
        <v>318</v>
      </c>
      <c r="C9" s="128">
        <v>500</v>
      </c>
      <c r="D9" s="128">
        <v>677</v>
      </c>
      <c r="E9" s="128">
        <v>584</v>
      </c>
      <c r="F9" s="128"/>
      <c r="G9" s="128"/>
      <c r="H9" s="128"/>
      <c r="I9" s="128"/>
      <c r="J9" s="128"/>
      <c r="K9" s="128"/>
      <c r="L9" s="123">
        <f t="shared" si="0"/>
        <v>500</v>
      </c>
      <c r="M9" s="123">
        <f t="shared" si="1"/>
        <v>677</v>
      </c>
      <c r="N9" s="123">
        <f t="shared" si="2"/>
        <v>584</v>
      </c>
    </row>
    <row r="10" spans="1:14" ht="15">
      <c r="A10" s="31" t="s">
        <v>319</v>
      </c>
      <c r="B10" s="30" t="s">
        <v>320</v>
      </c>
      <c r="C10" s="128">
        <v>200</v>
      </c>
      <c r="D10" s="128">
        <v>200</v>
      </c>
      <c r="E10" s="128">
        <v>0</v>
      </c>
      <c r="F10" s="128"/>
      <c r="G10" s="128"/>
      <c r="H10" s="128"/>
      <c r="I10" s="128"/>
      <c r="J10" s="128"/>
      <c r="K10" s="128"/>
      <c r="L10" s="123">
        <f t="shared" si="0"/>
        <v>200</v>
      </c>
      <c r="M10" s="123">
        <f t="shared" si="1"/>
        <v>200</v>
      </c>
      <c r="N10" s="123">
        <f t="shared" si="2"/>
        <v>0</v>
      </c>
    </row>
    <row r="11" spans="1:14" ht="15">
      <c r="A11" s="31" t="s">
        <v>321</v>
      </c>
      <c r="B11" s="30" t="s">
        <v>322</v>
      </c>
      <c r="C11" s="128">
        <v>146</v>
      </c>
      <c r="D11" s="128">
        <v>146</v>
      </c>
      <c r="E11" s="128">
        <v>0</v>
      </c>
      <c r="F11" s="128"/>
      <c r="G11" s="128"/>
      <c r="H11" s="128"/>
      <c r="I11" s="128"/>
      <c r="J11" s="128"/>
      <c r="K11" s="128"/>
      <c r="L11" s="123">
        <f t="shared" si="0"/>
        <v>146</v>
      </c>
      <c r="M11" s="123">
        <f t="shared" si="1"/>
        <v>146</v>
      </c>
      <c r="N11" s="123">
        <f t="shared" si="2"/>
        <v>0</v>
      </c>
    </row>
    <row r="12" spans="1:14" ht="15">
      <c r="A12" s="31" t="s">
        <v>323</v>
      </c>
      <c r="B12" s="30" t="s">
        <v>324</v>
      </c>
      <c r="C12" s="128">
        <v>2444</v>
      </c>
      <c r="D12" s="128">
        <v>2723</v>
      </c>
      <c r="E12" s="128">
        <v>2013</v>
      </c>
      <c r="F12" s="128"/>
      <c r="G12" s="128"/>
      <c r="H12" s="128"/>
      <c r="I12" s="128"/>
      <c r="J12" s="128"/>
      <c r="K12" s="128"/>
      <c r="L12" s="123">
        <f t="shared" si="0"/>
        <v>2444</v>
      </c>
      <c r="M12" s="123">
        <f t="shared" si="1"/>
        <v>2723</v>
      </c>
      <c r="N12" s="123">
        <f t="shared" si="2"/>
        <v>2013</v>
      </c>
    </row>
    <row r="13" spans="1:14" ht="15">
      <c r="A13" s="31" t="s">
        <v>325</v>
      </c>
      <c r="B13" s="30" t="s">
        <v>326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3">
        <f t="shared" si="0"/>
        <v>0</v>
      </c>
      <c r="M13" s="123">
        <f t="shared" si="1"/>
        <v>0</v>
      </c>
      <c r="N13" s="123">
        <f t="shared" si="2"/>
        <v>0</v>
      </c>
    </row>
    <row r="14" spans="1:14" ht="15">
      <c r="A14" s="5" t="s">
        <v>327</v>
      </c>
      <c r="B14" s="30" t="s">
        <v>328</v>
      </c>
      <c r="C14" s="128">
        <v>165</v>
      </c>
      <c r="D14" s="128">
        <v>178</v>
      </c>
      <c r="E14" s="128">
        <v>102</v>
      </c>
      <c r="F14" s="128"/>
      <c r="G14" s="128"/>
      <c r="H14" s="128"/>
      <c r="I14" s="128"/>
      <c r="J14" s="128"/>
      <c r="K14" s="128"/>
      <c r="L14" s="123">
        <f t="shared" si="0"/>
        <v>165</v>
      </c>
      <c r="M14" s="123">
        <f t="shared" si="1"/>
        <v>178</v>
      </c>
      <c r="N14" s="123">
        <f t="shared" si="2"/>
        <v>102</v>
      </c>
    </row>
    <row r="15" spans="1:14" ht="15">
      <c r="A15" s="5" t="s">
        <v>329</v>
      </c>
      <c r="B15" s="30" t="s">
        <v>330</v>
      </c>
      <c r="C15" s="128"/>
      <c r="D15" s="128">
        <v>186</v>
      </c>
      <c r="E15" s="128">
        <v>90</v>
      </c>
      <c r="F15" s="128"/>
      <c r="G15" s="128"/>
      <c r="H15" s="128"/>
      <c r="I15" s="128"/>
      <c r="J15" s="128"/>
      <c r="K15" s="128"/>
      <c r="L15" s="123">
        <f t="shared" si="0"/>
        <v>0</v>
      </c>
      <c r="M15" s="123">
        <f t="shared" si="1"/>
        <v>186</v>
      </c>
      <c r="N15" s="123">
        <f t="shared" si="2"/>
        <v>90</v>
      </c>
    </row>
    <row r="16" spans="1:14" ht="15">
      <c r="A16" s="5" t="s">
        <v>331</v>
      </c>
      <c r="B16" s="30" t="s">
        <v>332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3">
        <f t="shared" si="0"/>
        <v>0</v>
      </c>
      <c r="M16" s="123">
        <f t="shared" si="1"/>
        <v>0</v>
      </c>
      <c r="N16" s="123">
        <f t="shared" si="2"/>
        <v>0</v>
      </c>
    </row>
    <row r="17" spans="1:14" ht="15">
      <c r="A17" s="5" t="s">
        <v>333</v>
      </c>
      <c r="B17" s="30" t="s">
        <v>334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3">
        <f t="shared" si="0"/>
        <v>0</v>
      </c>
      <c r="M17" s="123">
        <f t="shared" si="1"/>
        <v>0</v>
      </c>
      <c r="N17" s="123">
        <f t="shared" si="2"/>
        <v>0</v>
      </c>
    </row>
    <row r="18" spans="1:14" ht="15">
      <c r="A18" s="5" t="s">
        <v>0</v>
      </c>
      <c r="B18" s="30" t="s">
        <v>335</v>
      </c>
      <c r="C18" s="128"/>
      <c r="D18" s="128">
        <v>629</v>
      </c>
      <c r="E18" s="128">
        <v>629</v>
      </c>
      <c r="F18" s="128"/>
      <c r="G18" s="128"/>
      <c r="H18" s="128"/>
      <c r="I18" s="128"/>
      <c r="J18" s="128"/>
      <c r="K18" s="128"/>
      <c r="L18" s="123">
        <f t="shared" si="0"/>
        <v>0</v>
      </c>
      <c r="M18" s="123">
        <f t="shared" si="1"/>
        <v>629</v>
      </c>
      <c r="N18" s="123">
        <f t="shared" si="2"/>
        <v>629</v>
      </c>
    </row>
    <row r="19" spans="1:14" ht="15">
      <c r="A19" s="32" t="s">
        <v>615</v>
      </c>
      <c r="B19" s="33" t="s">
        <v>336</v>
      </c>
      <c r="C19" s="128">
        <v>50045</v>
      </c>
      <c r="D19" s="128">
        <f>SUM(D6:D18)</f>
        <v>56234</v>
      </c>
      <c r="E19" s="128">
        <f>SUM(E6:E18)</f>
        <v>41585</v>
      </c>
      <c r="F19" s="128">
        <f aca="true" t="shared" si="3" ref="F19:K19">SUM(F6:F18)</f>
        <v>0</v>
      </c>
      <c r="G19" s="128">
        <f t="shared" si="3"/>
        <v>0</v>
      </c>
      <c r="H19" s="128">
        <f t="shared" si="3"/>
        <v>0</v>
      </c>
      <c r="I19" s="128">
        <f t="shared" si="3"/>
        <v>0</v>
      </c>
      <c r="J19" s="128">
        <f t="shared" si="3"/>
        <v>0</v>
      </c>
      <c r="K19" s="128">
        <f t="shared" si="3"/>
        <v>0</v>
      </c>
      <c r="L19" s="123">
        <f>SUM(L6:L18)</f>
        <v>50045</v>
      </c>
      <c r="M19" s="123">
        <f t="shared" si="1"/>
        <v>56234</v>
      </c>
      <c r="N19" s="123">
        <f t="shared" si="2"/>
        <v>41585</v>
      </c>
    </row>
    <row r="20" spans="1:14" ht="15">
      <c r="A20" s="5" t="s">
        <v>337</v>
      </c>
      <c r="B20" s="30" t="s">
        <v>338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3">
        <f>I20+F20+C20</f>
        <v>0</v>
      </c>
      <c r="M20" s="123">
        <f t="shared" si="1"/>
        <v>0</v>
      </c>
      <c r="N20" s="123">
        <f t="shared" si="2"/>
        <v>0</v>
      </c>
    </row>
    <row r="21" spans="1:14" ht="15">
      <c r="A21" s="5" t="s">
        <v>339</v>
      </c>
      <c r="B21" s="30" t="s">
        <v>340</v>
      </c>
      <c r="C21" s="128">
        <v>700</v>
      </c>
      <c r="D21" s="128">
        <v>1372</v>
      </c>
      <c r="E21" s="128">
        <v>576</v>
      </c>
      <c r="F21" s="128"/>
      <c r="G21" s="128"/>
      <c r="H21" s="128"/>
      <c r="I21" s="128"/>
      <c r="J21" s="128"/>
      <c r="K21" s="128"/>
      <c r="L21" s="123">
        <f>I21+F21+C21</f>
        <v>700</v>
      </c>
      <c r="M21" s="123">
        <f t="shared" si="1"/>
        <v>1372</v>
      </c>
      <c r="N21" s="123">
        <f t="shared" si="2"/>
        <v>576</v>
      </c>
    </row>
    <row r="22" spans="1:14" ht="15">
      <c r="A22" s="6" t="s">
        <v>341</v>
      </c>
      <c r="B22" s="30" t="s">
        <v>342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3">
        <f>I22+F22+C22</f>
        <v>0</v>
      </c>
      <c r="M22" s="123">
        <f t="shared" si="1"/>
        <v>0</v>
      </c>
      <c r="N22" s="123">
        <f t="shared" si="2"/>
        <v>0</v>
      </c>
    </row>
    <row r="23" spans="1:14" ht="15">
      <c r="A23" s="7" t="s">
        <v>616</v>
      </c>
      <c r="B23" s="33" t="s">
        <v>343</v>
      </c>
      <c r="C23" s="128">
        <v>700</v>
      </c>
      <c r="D23" s="128">
        <f>SUM(D20:D22)</f>
        <v>1372</v>
      </c>
      <c r="E23" s="128">
        <f>SUM(E20:E22)</f>
        <v>576</v>
      </c>
      <c r="F23" s="128">
        <f aca="true" t="shared" si="4" ref="F23:K23">SUM(F20:F22)</f>
        <v>0</v>
      </c>
      <c r="G23" s="128">
        <f t="shared" si="4"/>
        <v>0</v>
      </c>
      <c r="H23" s="128">
        <f t="shared" si="4"/>
        <v>0</v>
      </c>
      <c r="I23" s="128">
        <f t="shared" si="4"/>
        <v>0</v>
      </c>
      <c r="J23" s="128">
        <f t="shared" si="4"/>
        <v>0</v>
      </c>
      <c r="K23" s="128">
        <f t="shared" si="4"/>
        <v>0</v>
      </c>
      <c r="L23" s="123">
        <f>SUM(L20:L22)</f>
        <v>700</v>
      </c>
      <c r="M23" s="123">
        <f t="shared" si="1"/>
        <v>1372</v>
      </c>
      <c r="N23" s="123">
        <f t="shared" si="2"/>
        <v>576</v>
      </c>
    </row>
    <row r="24" spans="1:14" ht="15">
      <c r="A24" s="51" t="s">
        <v>30</v>
      </c>
      <c r="B24" s="52" t="s">
        <v>344</v>
      </c>
      <c r="C24" s="128">
        <v>50745</v>
      </c>
      <c r="D24" s="128">
        <f>D23+D19</f>
        <v>57606</v>
      </c>
      <c r="E24" s="128">
        <f>E23+E19</f>
        <v>42161</v>
      </c>
      <c r="F24" s="128">
        <f aca="true" t="shared" si="5" ref="F24:K24">F23+F19</f>
        <v>0</v>
      </c>
      <c r="G24" s="128">
        <f t="shared" si="5"/>
        <v>0</v>
      </c>
      <c r="H24" s="128">
        <f t="shared" si="5"/>
        <v>0</v>
      </c>
      <c r="I24" s="128">
        <f t="shared" si="5"/>
        <v>0</v>
      </c>
      <c r="J24" s="128">
        <f t="shared" si="5"/>
        <v>0</v>
      </c>
      <c r="K24" s="128">
        <f t="shared" si="5"/>
        <v>0</v>
      </c>
      <c r="L24" s="123">
        <f>L23+L19</f>
        <v>50745</v>
      </c>
      <c r="M24" s="123">
        <f t="shared" si="1"/>
        <v>57606</v>
      </c>
      <c r="N24" s="123">
        <f t="shared" si="2"/>
        <v>42161</v>
      </c>
    </row>
    <row r="25" spans="1:14" ht="15">
      <c r="A25" s="39" t="s">
        <v>1</v>
      </c>
      <c r="B25" s="52" t="s">
        <v>345</v>
      </c>
      <c r="C25" s="128">
        <v>13914</v>
      </c>
      <c r="D25" s="128">
        <v>16465</v>
      </c>
      <c r="E25" s="128">
        <v>11521</v>
      </c>
      <c r="F25" s="128"/>
      <c r="G25" s="128"/>
      <c r="H25" s="128"/>
      <c r="I25" s="128"/>
      <c r="J25" s="128"/>
      <c r="K25" s="128"/>
      <c r="L25" s="123">
        <f>I25+F25+C25</f>
        <v>13914</v>
      </c>
      <c r="M25" s="123">
        <f t="shared" si="1"/>
        <v>16465</v>
      </c>
      <c r="N25" s="123">
        <f t="shared" si="2"/>
        <v>11521</v>
      </c>
    </row>
    <row r="26" spans="1:14" ht="15">
      <c r="A26" s="5" t="s">
        <v>346</v>
      </c>
      <c r="B26" s="30" t="s">
        <v>347</v>
      </c>
      <c r="C26" s="128">
        <v>739</v>
      </c>
      <c r="D26" s="128">
        <v>783</v>
      </c>
      <c r="E26" s="128">
        <v>783</v>
      </c>
      <c r="F26" s="128"/>
      <c r="G26" s="128"/>
      <c r="H26" s="128"/>
      <c r="I26" s="128"/>
      <c r="J26" s="128"/>
      <c r="K26" s="128"/>
      <c r="L26" s="123">
        <f>I26+F26+C26</f>
        <v>739</v>
      </c>
      <c r="M26" s="123">
        <f t="shared" si="1"/>
        <v>783</v>
      </c>
      <c r="N26" s="123">
        <f t="shared" si="2"/>
        <v>783</v>
      </c>
    </row>
    <row r="27" spans="1:14" ht="15">
      <c r="A27" s="5" t="s">
        <v>348</v>
      </c>
      <c r="B27" s="30" t="s">
        <v>349</v>
      </c>
      <c r="C27" s="128">
        <v>1785</v>
      </c>
      <c r="D27" s="128">
        <v>1785</v>
      </c>
      <c r="E27" s="128">
        <v>1562</v>
      </c>
      <c r="F27" s="128"/>
      <c r="G27" s="128"/>
      <c r="H27" s="128"/>
      <c r="I27" s="128"/>
      <c r="J27" s="128"/>
      <c r="K27" s="128"/>
      <c r="L27" s="123">
        <f>I27+F27+C27</f>
        <v>1785</v>
      </c>
      <c r="M27" s="123">
        <f t="shared" si="1"/>
        <v>1785</v>
      </c>
      <c r="N27" s="123">
        <f t="shared" si="2"/>
        <v>1562</v>
      </c>
    </row>
    <row r="28" spans="1:14" ht="15">
      <c r="A28" s="5" t="s">
        <v>350</v>
      </c>
      <c r="B28" s="30" t="s">
        <v>351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3">
        <f>I28+F28+C28</f>
        <v>0</v>
      </c>
      <c r="M28" s="123">
        <f t="shared" si="1"/>
        <v>0</v>
      </c>
      <c r="N28" s="123">
        <f t="shared" si="2"/>
        <v>0</v>
      </c>
    </row>
    <row r="29" spans="1:14" ht="15">
      <c r="A29" s="7" t="s">
        <v>617</v>
      </c>
      <c r="B29" s="33" t="s">
        <v>352</v>
      </c>
      <c r="C29" s="128">
        <v>2524</v>
      </c>
      <c r="D29" s="128">
        <f>SUM(D26:D28)</f>
        <v>2568</v>
      </c>
      <c r="E29" s="128">
        <f>SUM(E26:E28)</f>
        <v>2345</v>
      </c>
      <c r="F29" s="128">
        <f aca="true" t="shared" si="6" ref="F29:K29">SUM(F26:F28)</f>
        <v>0</v>
      </c>
      <c r="G29" s="128">
        <f t="shared" si="6"/>
        <v>0</v>
      </c>
      <c r="H29" s="128">
        <f t="shared" si="6"/>
        <v>0</v>
      </c>
      <c r="I29" s="128">
        <f t="shared" si="6"/>
        <v>0</v>
      </c>
      <c r="J29" s="128">
        <f t="shared" si="6"/>
        <v>0</v>
      </c>
      <c r="K29" s="128">
        <f t="shared" si="6"/>
        <v>0</v>
      </c>
      <c r="L29" s="123">
        <f>SUM(L26:L28)</f>
        <v>2524</v>
      </c>
      <c r="M29" s="123">
        <f t="shared" si="1"/>
        <v>2568</v>
      </c>
      <c r="N29" s="123">
        <f t="shared" si="2"/>
        <v>2345</v>
      </c>
    </row>
    <row r="30" spans="1:14" ht="15">
      <c r="A30" s="5" t="s">
        <v>353</v>
      </c>
      <c r="B30" s="30" t="s">
        <v>354</v>
      </c>
      <c r="C30" s="128">
        <v>110</v>
      </c>
      <c r="D30" s="128">
        <v>118</v>
      </c>
      <c r="E30" s="128">
        <v>118</v>
      </c>
      <c r="F30" s="128"/>
      <c r="G30" s="128"/>
      <c r="H30" s="128"/>
      <c r="I30" s="128"/>
      <c r="J30" s="128"/>
      <c r="K30" s="128"/>
      <c r="L30" s="123">
        <f>I30+F30+C30</f>
        <v>110</v>
      </c>
      <c r="M30" s="123">
        <f t="shared" si="1"/>
        <v>118</v>
      </c>
      <c r="N30" s="123">
        <f t="shared" si="2"/>
        <v>118</v>
      </c>
    </row>
    <row r="31" spans="1:14" ht="15">
      <c r="A31" s="5" t="s">
        <v>355</v>
      </c>
      <c r="B31" s="30" t="s">
        <v>356</v>
      </c>
      <c r="C31" s="128">
        <v>200</v>
      </c>
      <c r="D31" s="128">
        <v>188</v>
      </c>
      <c r="E31" s="128">
        <v>90</v>
      </c>
      <c r="F31" s="128"/>
      <c r="G31" s="128"/>
      <c r="H31" s="128"/>
      <c r="I31" s="128"/>
      <c r="J31" s="128"/>
      <c r="K31" s="128"/>
      <c r="L31" s="123">
        <f>I31+F31+C31</f>
        <v>200</v>
      </c>
      <c r="M31" s="123">
        <f t="shared" si="1"/>
        <v>188</v>
      </c>
      <c r="N31" s="123">
        <f t="shared" si="2"/>
        <v>90</v>
      </c>
    </row>
    <row r="32" spans="1:14" ht="15" customHeight="1">
      <c r="A32" s="7" t="s">
        <v>31</v>
      </c>
      <c r="B32" s="33" t="s">
        <v>357</v>
      </c>
      <c r="C32" s="128">
        <v>310</v>
      </c>
      <c r="D32" s="128">
        <f>SUM(D30:D31)</f>
        <v>306</v>
      </c>
      <c r="E32" s="128">
        <f>SUM(E30:E31)</f>
        <v>208</v>
      </c>
      <c r="F32" s="128">
        <f aca="true" t="shared" si="7" ref="F32:K32">SUM(F30:F31)</f>
        <v>0</v>
      </c>
      <c r="G32" s="128">
        <f t="shared" si="7"/>
        <v>0</v>
      </c>
      <c r="H32" s="128">
        <f t="shared" si="7"/>
        <v>0</v>
      </c>
      <c r="I32" s="128">
        <f t="shared" si="7"/>
        <v>0</v>
      </c>
      <c r="J32" s="128">
        <f t="shared" si="7"/>
        <v>0</v>
      </c>
      <c r="K32" s="128">
        <f t="shared" si="7"/>
        <v>0</v>
      </c>
      <c r="L32" s="123">
        <f>SUM(L30:L31)</f>
        <v>310</v>
      </c>
      <c r="M32" s="123">
        <f t="shared" si="1"/>
        <v>306</v>
      </c>
      <c r="N32" s="123">
        <f t="shared" si="2"/>
        <v>208</v>
      </c>
    </row>
    <row r="33" spans="1:14" ht="15">
      <c r="A33" s="5" t="s">
        <v>358</v>
      </c>
      <c r="B33" s="30" t="s">
        <v>359</v>
      </c>
      <c r="C33" s="128"/>
      <c r="D33" s="128">
        <v>75</v>
      </c>
      <c r="E33" s="128">
        <v>71</v>
      </c>
      <c r="F33" s="128"/>
      <c r="G33" s="128"/>
      <c r="H33" s="128"/>
      <c r="I33" s="128"/>
      <c r="J33" s="128"/>
      <c r="K33" s="128"/>
      <c r="L33" s="123">
        <f aca="true" t="shared" si="8" ref="L33:L39">I33+F33+C33</f>
        <v>0</v>
      </c>
      <c r="M33" s="123">
        <f t="shared" si="1"/>
        <v>75</v>
      </c>
      <c r="N33" s="123">
        <f t="shared" si="2"/>
        <v>71</v>
      </c>
    </row>
    <row r="34" spans="1:14" ht="15">
      <c r="A34" s="5" t="s">
        <v>360</v>
      </c>
      <c r="B34" s="30" t="s">
        <v>361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3">
        <f t="shared" si="8"/>
        <v>0</v>
      </c>
      <c r="M34" s="123">
        <f t="shared" si="1"/>
        <v>0</v>
      </c>
      <c r="N34" s="123">
        <f t="shared" si="2"/>
        <v>0</v>
      </c>
    </row>
    <row r="35" spans="1:14" ht="15">
      <c r="A35" s="5" t="s">
        <v>2</v>
      </c>
      <c r="B35" s="30" t="s">
        <v>362</v>
      </c>
      <c r="C35" s="128">
        <v>118</v>
      </c>
      <c r="D35" s="128">
        <v>138</v>
      </c>
      <c r="E35" s="128">
        <v>138</v>
      </c>
      <c r="F35" s="128"/>
      <c r="G35" s="128"/>
      <c r="H35" s="128"/>
      <c r="I35" s="128"/>
      <c r="J35" s="128"/>
      <c r="K35" s="128"/>
      <c r="L35" s="123">
        <f t="shared" si="8"/>
        <v>118</v>
      </c>
      <c r="M35" s="123">
        <f t="shared" si="1"/>
        <v>138</v>
      </c>
      <c r="N35" s="123">
        <f t="shared" si="2"/>
        <v>138</v>
      </c>
    </row>
    <row r="36" spans="1:14" ht="15">
      <c r="A36" s="5" t="s">
        <v>363</v>
      </c>
      <c r="B36" s="30" t="s">
        <v>364</v>
      </c>
      <c r="C36" s="128">
        <v>1050</v>
      </c>
      <c r="D36" s="128">
        <v>1046</v>
      </c>
      <c r="E36" s="128">
        <v>929</v>
      </c>
      <c r="F36" s="128"/>
      <c r="G36" s="128"/>
      <c r="H36" s="128"/>
      <c r="I36" s="128"/>
      <c r="J36" s="128"/>
      <c r="K36" s="128"/>
      <c r="L36" s="123">
        <f t="shared" si="8"/>
        <v>1050</v>
      </c>
      <c r="M36" s="123">
        <f t="shared" si="1"/>
        <v>1046</v>
      </c>
      <c r="N36" s="123">
        <f t="shared" si="2"/>
        <v>929</v>
      </c>
    </row>
    <row r="37" spans="1:14" ht="15">
      <c r="A37" s="10" t="s">
        <v>3</v>
      </c>
      <c r="B37" s="30" t="s">
        <v>365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3">
        <f t="shared" si="8"/>
        <v>0</v>
      </c>
      <c r="M37" s="123">
        <f t="shared" si="1"/>
        <v>0</v>
      </c>
      <c r="N37" s="123">
        <f t="shared" si="2"/>
        <v>0</v>
      </c>
    </row>
    <row r="38" spans="1:14" ht="15">
      <c r="A38" s="6" t="s">
        <v>366</v>
      </c>
      <c r="B38" s="30" t="s">
        <v>367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3">
        <f t="shared" si="8"/>
        <v>0</v>
      </c>
      <c r="M38" s="123">
        <f t="shared" si="1"/>
        <v>0</v>
      </c>
      <c r="N38" s="123">
        <f t="shared" si="2"/>
        <v>0</v>
      </c>
    </row>
    <row r="39" spans="1:14" ht="15">
      <c r="A39" s="5" t="s">
        <v>4</v>
      </c>
      <c r="B39" s="30" t="s">
        <v>368</v>
      </c>
      <c r="C39" s="128">
        <v>1406</v>
      </c>
      <c r="D39" s="128">
        <v>1406</v>
      </c>
      <c r="E39" s="128">
        <v>1392</v>
      </c>
      <c r="F39" s="128"/>
      <c r="G39" s="128"/>
      <c r="H39" s="128"/>
      <c r="I39" s="128"/>
      <c r="J39" s="128"/>
      <c r="K39" s="128"/>
      <c r="L39" s="123">
        <f t="shared" si="8"/>
        <v>1406</v>
      </c>
      <c r="M39" s="123">
        <f t="shared" si="1"/>
        <v>1406</v>
      </c>
      <c r="N39" s="123">
        <f t="shared" si="2"/>
        <v>1392</v>
      </c>
    </row>
    <row r="40" spans="1:14" ht="15">
      <c r="A40" s="7" t="s">
        <v>618</v>
      </c>
      <c r="B40" s="33" t="s">
        <v>369</v>
      </c>
      <c r="C40" s="128">
        <v>2574</v>
      </c>
      <c r="D40" s="128">
        <f>SUM(D33:D39)</f>
        <v>2665</v>
      </c>
      <c r="E40" s="128">
        <f>SUM(E33:E39)</f>
        <v>2530</v>
      </c>
      <c r="F40" s="128">
        <f aca="true" t="shared" si="9" ref="F40:K40">SUM(F33:F39)</f>
        <v>0</v>
      </c>
      <c r="G40" s="128">
        <f t="shared" si="9"/>
        <v>0</v>
      </c>
      <c r="H40" s="128">
        <f t="shared" si="9"/>
        <v>0</v>
      </c>
      <c r="I40" s="128">
        <f t="shared" si="9"/>
        <v>0</v>
      </c>
      <c r="J40" s="128">
        <f t="shared" si="9"/>
        <v>0</v>
      </c>
      <c r="K40" s="128">
        <f t="shared" si="9"/>
        <v>0</v>
      </c>
      <c r="L40" s="123">
        <f>SUM(L33:L39)</f>
        <v>2574</v>
      </c>
      <c r="M40" s="123">
        <f t="shared" si="1"/>
        <v>2665</v>
      </c>
      <c r="N40" s="123">
        <f t="shared" si="2"/>
        <v>2530</v>
      </c>
    </row>
    <row r="41" spans="1:14" ht="15">
      <c r="A41" s="5" t="s">
        <v>370</v>
      </c>
      <c r="B41" s="30" t="s">
        <v>371</v>
      </c>
      <c r="C41" s="128">
        <v>141</v>
      </c>
      <c r="D41" s="128">
        <v>141</v>
      </c>
      <c r="E41" s="128">
        <v>71</v>
      </c>
      <c r="F41" s="128"/>
      <c r="G41" s="128"/>
      <c r="H41" s="128"/>
      <c r="I41" s="128"/>
      <c r="J41" s="128"/>
      <c r="K41" s="128"/>
      <c r="L41" s="123">
        <f>I41+F41+C41</f>
        <v>141</v>
      </c>
      <c r="M41" s="123">
        <f t="shared" si="1"/>
        <v>141</v>
      </c>
      <c r="N41" s="123">
        <f t="shared" si="2"/>
        <v>71</v>
      </c>
    </row>
    <row r="42" spans="1:14" ht="15">
      <c r="A42" s="5" t="s">
        <v>372</v>
      </c>
      <c r="B42" s="30" t="s">
        <v>373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3">
        <f>I42+F42+C42</f>
        <v>0</v>
      </c>
      <c r="M42" s="123">
        <f t="shared" si="1"/>
        <v>0</v>
      </c>
      <c r="N42" s="123">
        <f t="shared" si="2"/>
        <v>0</v>
      </c>
    </row>
    <row r="43" spans="1:14" ht="15">
      <c r="A43" s="7" t="s">
        <v>633</v>
      </c>
      <c r="B43" s="33" t="s">
        <v>374</v>
      </c>
      <c r="C43" s="128">
        <v>141</v>
      </c>
      <c r="D43" s="128">
        <v>141</v>
      </c>
      <c r="E43" s="128">
        <f aca="true" t="shared" si="10" ref="E43:K43">SUM(E41:E42)</f>
        <v>71</v>
      </c>
      <c r="F43" s="128">
        <f t="shared" si="10"/>
        <v>0</v>
      </c>
      <c r="G43" s="128">
        <f t="shared" si="10"/>
        <v>0</v>
      </c>
      <c r="H43" s="128">
        <f t="shared" si="10"/>
        <v>0</v>
      </c>
      <c r="I43" s="128">
        <f t="shared" si="10"/>
        <v>0</v>
      </c>
      <c r="J43" s="128">
        <f t="shared" si="10"/>
        <v>0</v>
      </c>
      <c r="K43" s="128">
        <f t="shared" si="10"/>
        <v>0</v>
      </c>
      <c r="L43" s="123">
        <f>SUM(L41:L42)</f>
        <v>141</v>
      </c>
      <c r="M43" s="123">
        <f t="shared" si="1"/>
        <v>141</v>
      </c>
      <c r="N43" s="123">
        <f t="shared" si="2"/>
        <v>71</v>
      </c>
    </row>
    <row r="44" spans="1:14" ht="15">
      <c r="A44" s="5" t="s">
        <v>375</v>
      </c>
      <c r="B44" s="30" t="s">
        <v>376</v>
      </c>
      <c r="C44" s="128">
        <v>1447</v>
      </c>
      <c r="D44" s="128">
        <v>1127</v>
      </c>
      <c r="E44" s="128">
        <v>1082</v>
      </c>
      <c r="F44" s="128"/>
      <c r="G44" s="128"/>
      <c r="H44" s="128"/>
      <c r="I44" s="128"/>
      <c r="J44" s="128"/>
      <c r="K44" s="128"/>
      <c r="L44" s="123">
        <f>I44+F44+C44</f>
        <v>1447</v>
      </c>
      <c r="M44" s="123">
        <f t="shared" si="1"/>
        <v>1127</v>
      </c>
      <c r="N44" s="123">
        <f t="shared" si="2"/>
        <v>1082</v>
      </c>
    </row>
    <row r="45" spans="1:14" ht="15">
      <c r="A45" s="5" t="s">
        <v>377</v>
      </c>
      <c r="B45" s="30" t="s">
        <v>378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3">
        <f>I45+F45+C45</f>
        <v>0</v>
      </c>
      <c r="M45" s="123">
        <f t="shared" si="1"/>
        <v>0</v>
      </c>
      <c r="N45" s="123">
        <f t="shared" si="2"/>
        <v>0</v>
      </c>
    </row>
    <row r="46" spans="1:14" ht="15">
      <c r="A46" s="5" t="s">
        <v>5</v>
      </c>
      <c r="B46" s="30" t="s">
        <v>379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3">
        <f>I46+F46+C46</f>
        <v>0</v>
      </c>
      <c r="M46" s="123">
        <f t="shared" si="1"/>
        <v>0</v>
      </c>
      <c r="N46" s="123">
        <f t="shared" si="2"/>
        <v>0</v>
      </c>
    </row>
    <row r="47" spans="1:14" ht="15">
      <c r="A47" s="5" t="s">
        <v>6</v>
      </c>
      <c r="B47" s="30" t="s">
        <v>380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3">
        <f>I47+F47+C47</f>
        <v>0</v>
      </c>
      <c r="M47" s="123">
        <f t="shared" si="1"/>
        <v>0</v>
      </c>
      <c r="N47" s="123">
        <f t="shared" si="2"/>
        <v>0</v>
      </c>
    </row>
    <row r="48" spans="1:14" ht="15">
      <c r="A48" s="5" t="s">
        <v>381</v>
      </c>
      <c r="B48" s="30" t="s">
        <v>382</v>
      </c>
      <c r="C48" s="128"/>
      <c r="D48" s="128">
        <v>1</v>
      </c>
      <c r="E48" s="128">
        <v>1</v>
      </c>
      <c r="F48" s="128"/>
      <c r="G48" s="128"/>
      <c r="H48" s="128"/>
      <c r="I48" s="128"/>
      <c r="J48" s="128"/>
      <c r="K48" s="128"/>
      <c r="L48" s="123">
        <f>I48+F48+C48</f>
        <v>0</v>
      </c>
      <c r="M48" s="123">
        <f t="shared" si="1"/>
        <v>1</v>
      </c>
      <c r="N48" s="123">
        <f t="shared" si="2"/>
        <v>1</v>
      </c>
    </row>
    <row r="49" spans="1:14" ht="15">
      <c r="A49" s="7" t="s">
        <v>634</v>
      </c>
      <c r="B49" s="33" t="s">
        <v>383</v>
      </c>
      <c r="C49" s="128">
        <v>1447</v>
      </c>
      <c r="D49" s="128">
        <f>SUM(D44:D48)</f>
        <v>1128</v>
      </c>
      <c r="E49" s="128">
        <f>SUM(E44:E48)</f>
        <v>1083</v>
      </c>
      <c r="F49" s="128">
        <f aca="true" t="shared" si="11" ref="F49:K49">SUM(F44:F48)</f>
        <v>0</v>
      </c>
      <c r="G49" s="128">
        <f t="shared" si="11"/>
        <v>0</v>
      </c>
      <c r="H49" s="128">
        <f t="shared" si="11"/>
        <v>0</v>
      </c>
      <c r="I49" s="128">
        <f t="shared" si="11"/>
        <v>0</v>
      </c>
      <c r="J49" s="128">
        <f t="shared" si="11"/>
        <v>0</v>
      </c>
      <c r="K49" s="128">
        <f t="shared" si="11"/>
        <v>0</v>
      </c>
      <c r="L49" s="123">
        <f>SUM(L44:L48)</f>
        <v>1447</v>
      </c>
      <c r="M49" s="123">
        <f t="shared" si="1"/>
        <v>1128</v>
      </c>
      <c r="N49" s="123">
        <f t="shared" si="2"/>
        <v>1083</v>
      </c>
    </row>
    <row r="50" spans="1:14" ht="15">
      <c r="A50" s="39" t="s">
        <v>635</v>
      </c>
      <c r="B50" s="52" t="s">
        <v>384</v>
      </c>
      <c r="C50" s="128">
        <v>6996</v>
      </c>
      <c r="D50" s="128">
        <f>D49+D43+D40+D32+D29</f>
        <v>6808</v>
      </c>
      <c r="E50" s="128">
        <f>E49+E43+E40+E32+E29</f>
        <v>6237</v>
      </c>
      <c r="F50" s="128">
        <f aca="true" t="shared" si="12" ref="F50:L50">F49+F43+F40+F32+F29</f>
        <v>0</v>
      </c>
      <c r="G50" s="128">
        <f t="shared" si="12"/>
        <v>0</v>
      </c>
      <c r="H50" s="128">
        <f t="shared" si="12"/>
        <v>0</v>
      </c>
      <c r="I50" s="128">
        <f t="shared" si="12"/>
        <v>0</v>
      </c>
      <c r="J50" s="128">
        <f t="shared" si="12"/>
        <v>0</v>
      </c>
      <c r="K50" s="128">
        <f t="shared" si="12"/>
        <v>0</v>
      </c>
      <c r="L50" s="123">
        <f t="shared" si="12"/>
        <v>6996</v>
      </c>
      <c r="M50" s="123">
        <f t="shared" si="1"/>
        <v>6808</v>
      </c>
      <c r="N50" s="123">
        <f t="shared" si="2"/>
        <v>6237</v>
      </c>
    </row>
    <row r="51" spans="1:14" ht="15">
      <c r="A51" s="13" t="s">
        <v>385</v>
      </c>
      <c r="B51" s="30" t="s">
        <v>386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3">
        <f aca="true" t="shared" si="13" ref="L51:L58">I51+F51+C51</f>
        <v>0</v>
      </c>
      <c r="M51" s="123">
        <f t="shared" si="1"/>
        <v>0</v>
      </c>
      <c r="N51" s="123">
        <f t="shared" si="2"/>
        <v>0</v>
      </c>
    </row>
    <row r="52" spans="1:14" ht="15">
      <c r="A52" s="13" t="s">
        <v>636</v>
      </c>
      <c r="B52" s="30" t="s">
        <v>387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3">
        <f t="shared" si="13"/>
        <v>0</v>
      </c>
      <c r="M52" s="123">
        <f t="shared" si="1"/>
        <v>0</v>
      </c>
      <c r="N52" s="123">
        <f t="shared" si="2"/>
        <v>0</v>
      </c>
    </row>
    <row r="53" spans="1:14" ht="15">
      <c r="A53" s="17" t="s">
        <v>7</v>
      </c>
      <c r="B53" s="30" t="s">
        <v>388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3">
        <f t="shared" si="13"/>
        <v>0</v>
      </c>
      <c r="M53" s="123">
        <f t="shared" si="1"/>
        <v>0</v>
      </c>
      <c r="N53" s="123">
        <f t="shared" si="2"/>
        <v>0</v>
      </c>
    </row>
    <row r="54" spans="1:14" ht="15">
      <c r="A54" s="17" t="s">
        <v>8</v>
      </c>
      <c r="B54" s="30" t="s">
        <v>389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3">
        <f t="shared" si="13"/>
        <v>0</v>
      </c>
      <c r="M54" s="123">
        <f t="shared" si="1"/>
        <v>0</v>
      </c>
      <c r="N54" s="123">
        <f t="shared" si="2"/>
        <v>0</v>
      </c>
    </row>
    <row r="55" spans="1:14" ht="15">
      <c r="A55" s="17" t="s">
        <v>9</v>
      </c>
      <c r="B55" s="30" t="s">
        <v>390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3">
        <f t="shared" si="13"/>
        <v>0</v>
      </c>
      <c r="M55" s="123">
        <f t="shared" si="1"/>
        <v>0</v>
      </c>
      <c r="N55" s="123">
        <f t="shared" si="2"/>
        <v>0</v>
      </c>
    </row>
    <row r="56" spans="1:14" ht="15">
      <c r="A56" s="13" t="s">
        <v>10</v>
      </c>
      <c r="B56" s="30" t="s">
        <v>391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3">
        <f t="shared" si="13"/>
        <v>0</v>
      </c>
      <c r="M56" s="123">
        <f t="shared" si="1"/>
        <v>0</v>
      </c>
      <c r="N56" s="123">
        <f t="shared" si="2"/>
        <v>0</v>
      </c>
    </row>
    <row r="57" spans="1:14" ht="15">
      <c r="A57" s="13" t="s">
        <v>11</v>
      </c>
      <c r="B57" s="30" t="s">
        <v>392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3">
        <f t="shared" si="13"/>
        <v>0</v>
      </c>
      <c r="M57" s="123">
        <f t="shared" si="1"/>
        <v>0</v>
      </c>
      <c r="N57" s="123">
        <f t="shared" si="2"/>
        <v>0</v>
      </c>
    </row>
    <row r="58" spans="1:14" ht="15">
      <c r="A58" s="13" t="s">
        <v>12</v>
      </c>
      <c r="B58" s="30" t="s">
        <v>393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3">
        <f t="shared" si="13"/>
        <v>0</v>
      </c>
      <c r="M58" s="123">
        <f t="shared" si="1"/>
        <v>0</v>
      </c>
      <c r="N58" s="123">
        <f t="shared" si="2"/>
        <v>0</v>
      </c>
    </row>
    <row r="59" spans="1:14" ht="15">
      <c r="A59" s="49" t="s">
        <v>702</v>
      </c>
      <c r="B59" s="52" t="s">
        <v>394</v>
      </c>
      <c r="C59" s="128"/>
      <c r="D59" s="128"/>
      <c r="E59" s="128">
        <f aca="true" t="shared" si="14" ref="E59:K59">SUM(E51:E58)</f>
        <v>0</v>
      </c>
      <c r="F59" s="128">
        <f t="shared" si="14"/>
        <v>0</v>
      </c>
      <c r="G59" s="128">
        <f t="shared" si="14"/>
        <v>0</v>
      </c>
      <c r="H59" s="128">
        <f t="shared" si="14"/>
        <v>0</v>
      </c>
      <c r="I59" s="128">
        <f t="shared" si="14"/>
        <v>0</v>
      </c>
      <c r="J59" s="128">
        <f t="shared" si="14"/>
        <v>0</v>
      </c>
      <c r="K59" s="128">
        <f t="shared" si="14"/>
        <v>0</v>
      </c>
      <c r="L59" s="123">
        <f>SUM(L51:L58)</f>
        <v>0</v>
      </c>
      <c r="M59" s="123">
        <f t="shared" si="1"/>
        <v>0</v>
      </c>
      <c r="N59" s="123">
        <f t="shared" si="2"/>
        <v>0</v>
      </c>
    </row>
    <row r="60" spans="1:14" ht="15">
      <c r="A60" s="12" t="s">
        <v>13</v>
      </c>
      <c r="B60" s="30" t="s">
        <v>395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3">
        <f aca="true" t="shared" si="15" ref="L60:L72">I60+F60+C60</f>
        <v>0</v>
      </c>
      <c r="M60" s="123">
        <f t="shared" si="1"/>
        <v>0</v>
      </c>
      <c r="N60" s="123">
        <f t="shared" si="2"/>
        <v>0</v>
      </c>
    </row>
    <row r="61" spans="1:14" ht="15">
      <c r="A61" s="12" t="s">
        <v>396</v>
      </c>
      <c r="B61" s="30" t="s">
        <v>397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3">
        <f t="shared" si="15"/>
        <v>0</v>
      </c>
      <c r="M61" s="123">
        <f t="shared" si="1"/>
        <v>0</v>
      </c>
      <c r="N61" s="123">
        <f t="shared" si="2"/>
        <v>0</v>
      </c>
    </row>
    <row r="62" spans="1:14" ht="15">
      <c r="A62" s="12" t="s">
        <v>398</v>
      </c>
      <c r="B62" s="30" t="s">
        <v>399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3">
        <f t="shared" si="15"/>
        <v>0</v>
      </c>
      <c r="M62" s="123">
        <f t="shared" si="1"/>
        <v>0</v>
      </c>
      <c r="N62" s="123">
        <f t="shared" si="2"/>
        <v>0</v>
      </c>
    </row>
    <row r="63" spans="1:14" ht="15">
      <c r="A63" s="12" t="s">
        <v>705</v>
      </c>
      <c r="B63" s="30" t="s">
        <v>400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3">
        <f t="shared" si="15"/>
        <v>0</v>
      </c>
      <c r="M63" s="123">
        <f t="shared" si="1"/>
        <v>0</v>
      </c>
      <c r="N63" s="123">
        <f t="shared" si="2"/>
        <v>0</v>
      </c>
    </row>
    <row r="64" spans="1:14" ht="15">
      <c r="A64" s="12" t="s">
        <v>14</v>
      </c>
      <c r="B64" s="30" t="s">
        <v>401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3">
        <f t="shared" si="15"/>
        <v>0</v>
      </c>
      <c r="M64" s="123">
        <f t="shared" si="1"/>
        <v>0</v>
      </c>
      <c r="N64" s="123">
        <f t="shared" si="2"/>
        <v>0</v>
      </c>
    </row>
    <row r="65" spans="1:14" ht="15">
      <c r="A65" s="12" t="s">
        <v>1059</v>
      </c>
      <c r="B65" s="30" t="s">
        <v>402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3">
        <f t="shared" si="15"/>
        <v>0</v>
      </c>
      <c r="M65" s="123">
        <f t="shared" si="1"/>
        <v>0</v>
      </c>
      <c r="N65" s="123">
        <f t="shared" si="2"/>
        <v>0</v>
      </c>
    </row>
    <row r="66" spans="1:14" ht="15">
      <c r="A66" s="12" t="s">
        <v>15</v>
      </c>
      <c r="B66" s="30" t="s">
        <v>403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3">
        <f t="shared" si="15"/>
        <v>0</v>
      </c>
      <c r="M66" s="123">
        <f t="shared" si="1"/>
        <v>0</v>
      </c>
      <c r="N66" s="123">
        <f t="shared" si="2"/>
        <v>0</v>
      </c>
    </row>
    <row r="67" spans="1:14" ht="15">
      <c r="A67" s="12" t="s">
        <v>16</v>
      </c>
      <c r="B67" s="30" t="s">
        <v>404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3">
        <f t="shared" si="15"/>
        <v>0</v>
      </c>
      <c r="M67" s="123">
        <f t="shared" si="1"/>
        <v>0</v>
      </c>
      <c r="N67" s="123">
        <f t="shared" si="2"/>
        <v>0</v>
      </c>
    </row>
    <row r="68" spans="1:14" ht="15">
      <c r="A68" s="12" t="s">
        <v>405</v>
      </c>
      <c r="B68" s="30" t="s">
        <v>406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3">
        <f t="shared" si="15"/>
        <v>0</v>
      </c>
      <c r="M68" s="123">
        <f t="shared" si="1"/>
        <v>0</v>
      </c>
      <c r="N68" s="123">
        <f t="shared" si="2"/>
        <v>0</v>
      </c>
    </row>
    <row r="69" spans="1:14" ht="15">
      <c r="A69" s="20" t="s">
        <v>407</v>
      </c>
      <c r="B69" s="30" t="s">
        <v>408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3">
        <f t="shared" si="15"/>
        <v>0</v>
      </c>
      <c r="M69" s="123">
        <f t="shared" si="1"/>
        <v>0</v>
      </c>
      <c r="N69" s="123">
        <f t="shared" si="2"/>
        <v>0</v>
      </c>
    </row>
    <row r="70" spans="1:14" ht="15">
      <c r="A70" s="12" t="s">
        <v>17</v>
      </c>
      <c r="B70" s="30" t="s">
        <v>409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3">
        <f t="shared" si="15"/>
        <v>0</v>
      </c>
      <c r="M70" s="123">
        <f t="shared" si="1"/>
        <v>0</v>
      </c>
      <c r="N70" s="123">
        <f t="shared" si="2"/>
        <v>0</v>
      </c>
    </row>
    <row r="71" spans="1:14" ht="15">
      <c r="A71" s="20" t="s">
        <v>196</v>
      </c>
      <c r="B71" s="30" t="s">
        <v>410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3">
        <f t="shared" si="15"/>
        <v>0</v>
      </c>
      <c r="M71" s="123">
        <f aca="true" t="shared" si="16" ref="M71:M122">D71</f>
        <v>0</v>
      </c>
      <c r="N71" s="123">
        <f aca="true" t="shared" si="17" ref="N71:N122">E71</f>
        <v>0</v>
      </c>
    </row>
    <row r="72" spans="1:14" ht="15">
      <c r="A72" s="20" t="s">
        <v>197</v>
      </c>
      <c r="B72" s="30" t="s">
        <v>410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3">
        <f t="shared" si="15"/>
        <v>0</v>
      </c>
      <c r="M72" s="123">
        <f t="shared" si="16"/>
        <v>0</v>
      </c>
      <c r="N72" s="123">
        <f t="shared" si="17"/>
        <v>0</v>
      </c>
    </row>
    <row r="73" spans="1:14" ht="15">
      <c r="A73" s="49" t="s">
        <v>1062</v>
      </c>
      <c r="B73" s="52" t="s">
        <v>411</v>
      </c>
      <c r="C73" s="128"/>
      <c r="D73" s="128"/>
      <c r="E73" s="128">
        <f aca="true" t="shared" si="18" ref="E73:K73">SUM(E60:E72)</f>
        <v>0</v>
      </c>
      <c r="F73" s="128">
        <f t="shared" si="18"/>
        <v>0</v>
      </c>
      <c r="G73" s="128">
        <f t="shared" si="18"/>
        <v>0</v>
      </c>
      <c r="H73" s="128">
        <f t="shared" si="18"/>
        <v>0</v>
      </c>
      <c r="I73" s="128">
        <f t="shared" si="18"/>
        <v>0</v>
      </c>
      <c r="J73" s="128">
        <f t="shared" si="18"/>
        <v>0</v>
      </c>
      <c r="K73" s="128">
        <f t="shared" si="18"/>
        <v>0</v>
      </c>
      <c r="L73" s="123">
        <f>SUM(L60:L72)</f>
        <v>0</v>
      </c>
      <c r="M73" s="123">
        <f t="shared" si="16"/>
        <v>0</v>
      </c>
      <c r="N73" s="123">
        <f t="shared" si="17"/>
        <v>0</v>
      </c>
    </row>
    <row r="74" spans="1:14" ht="15.75">
      <c r="A74" s="59" t="s">
        <v>146</v>
      </c>
      <c r="B74" s="52"/>
      <c r="C74" s="128">
        <v>71655</v>
      </c>
      <c r="D74" s="128">
        <f>D73+D59+D50+D25+D24</f>
        <v>80879</v>
      </c>
      <c r="E74" s="128">
        <f>E73+E59+E50+E25+E24</f>
        <v>59919</v>
      </c>
      <c r="F74" s="128">
        <f aca="true" t="shared" si="19" ref="F74:L74">F73+F59++F50+F25+F24</f>
        <v>0</v>
      </c>
      <c r="G74" s="128">
        <f t="shared" si="19"/>
        <v>0</v>
      </c>
      <c r="H74" s="128">
        <f t="shared" si="19"/>
        <v>0</v>
      </c>
      <c r="I74" s="128">
        <f t="shared" si="19"/>
        <v>0</v>
      </c>
      <c r="J74" s="128">
        <f t="shared" si="19"/>
        <v>0</v>
      </c>
      <c r="K74" s="128">
        <f t="shared" si="19"/>
        <v>0</v>
      </c>
      <c r="L74" s="123">
        <f t="shared" si="19"/>
        <v>71655</v>
      </c>
      <c r="M74" s="123">
        <f t="shared" si="16"/>
        <v>80879</v>
      </c>
      <c r="N74" s="123">
        <f t="shared" si="17"/>
        <v>59919</v>
      </c>
    </row>
    <row r="75" spans="1:14" ht="15">
      <c r="A75" s="34" t="s">
        <v>412</v>
      </c>
      <c r="B75" s="30" t="s">
        <v>413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3">
        <f aca="true" t="shared" si="20" ref="L75:L81">I75+F75+C75</f>
        <v>0</v>
      </c>
      <c r="M75" s="123">
        <f t="shared" si="16"/>
        <v>0</v>
      </c>
      <c r="N75" s="123">
        <f t="shared" si="17"/>
        <v>0</v>
      </c>
    </row>
    <row r="76" spans="1:14" ht="15">
      <c r="A76" s="34" t="s">
        <v>18</v>
      </c>
      <c r="B76" s="30" t="s">
        <v>414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3">
        <f t="shared" si="20"/>
        <v>0</v>
      </c>
      <c r="M76" s="123">
        <f t="shared" si="16"/>
        <v>0</v>
      </c>
      <c r="N76" s="123">
        <f t="shared" si="17"/>
        <v>0</v>
      </c>
    </row>
    <row r="77" spans="1:14" ht="15">
      <c r="A77" s="34" t="s">
        <v>415</v>
      </c>
      <c r="B77" s="30" t="s">
        <v>416</v>
      </c>
      <c r="C77" s="128"/>
      <c r="D77" s="128">
        <v>114</v>
      </c>
      <c r="E77" s="128">
        <v>114</v>
      </c>
      <c r="F77" s="128"/>
      <c r="G77" s="128"/>
      <c r="H77" s="128"/>
      <c r="I77" s="128"/>
      <c r="J77" s="128"/>
      <c r="K77" s="128"/>
      <c r="L77" s="123">
        <f t="shared" si="20"/>
        <v>0</v>
      </c>
      <c r="M77" s="123">
        <f t="shared" si="16"/>
        <v>114</v>
      </c>
      <c r="N77" s="123">
        <f t="shared" si="17"/>
        <v>114</v>
      </c>
    </row>
    <row r="78" spans="1:14" ht="15">
      <c r="A78" s="34" t="s">
        <v>417</v>
      </c>
      <c r="B78" s="30" t="s">
        <v>418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3">
        <f t="shared" si="20"/>
        <v>0</v>
      </c>
      <c r="M78" s="123">
        <f t="shared" si="16"/>
        <v>0</v>
      </c>
      <c r="N78" s="123">
        <f t="shared" si="17"/>
        <v>0</v>
      </c>
    </row>
    <row r="79" spans="1:14" ht="15">
      <c r="A79" s="6" t="s">
        <v>419</v>
      </c>
      <c r="B79" s="30" t="s">
        <v>420</v>
      </c>
      <c r="C79" s="128"/>
      <c r="D79" s="128"/>
      <c r="E79" s="128"/>
      <c r="F79" s="128"/>
      <c r="G79" s="128"/>
      <c r="H79" s="128"/>
      <c r="I79" s="128"/>
      <c r="J79" s="128"/>
      <c r="K79" s="128"/>
      <c r="L79" s="123">
        <f t="shared" si="20"/>
        <v>0</v>
      </c>
      <c r="M79" s="123">
        <f t="shared" si="16"/>
        <v>0</v>
      </c>
      <c r="N79" s="123">
        <f t="shared" si="17"/>
        <v>0</v>
      </c>
    </row>
    <row r="80" spans="1:14" ht="15">
      <c r="A80" s="6" t="s">
        <v>421</v>
      </c>
      <c r="B80" s="30" t="s">
        <v>422</v>
      </c>
      <c r="C80" s="128"/>
      <c r="D80" s="128"/>
      <c r="E80" s="128"/>
      <c r="F80" s="128"/>
      <c r="G80" s="128"/>
      <c r="H80" s="128"/>
      <c r="I80" s="128"/>
      <c r="J80" s="128"/>
      <c r="K80" s="128"/>
      <c r="L80" s="123">
        <f t="shared" si="20"/>
        <v>0</v>
      </c>
      <c r="M80" s="123">
        <f t="shared" si="16"/>
        <v>0</v>
      </c>
      <c r="N80" s="123">
        <f t="shared" si="17"/>
        <v>0</v>
      </c>
    </row>
    <row r="81" spans="1:14" ht="15">
      <c r="A81" s="6" t="s">
        <v>423</v>
      </c>
      <c r="B81" s="30" t="s">
        <v>424</v>
      </c>
      <c r="C81" s="128"/>
      <c r="D81" s="128">
        <v>31</v>
      </c>
      <c r="E81" s="128">
        <v>31</v>
      </c>
      <c r="F81" s="128"/>
      <c r="G81" s="128"/>
      <c r="H81" s="128"/>
      <c r="I81" s="128"/>
      <c r="J81" s="128"/>
      <c r="K81" s="128"/>
      <c r="L81" s="123">
        <f t="shared" si="20"/>
        <v>0</v>
      </c>
      <c r="M81" s="123">
        <f t="shared" si="16"/>
        <v>31</v>
      </c>
      <c r="N81" s="123">
        <f t="shared" si="17"/>
        <v>31</v>
      </c>
    </row>
    <row r="82" spans="1:14" ht="15">
      <c r="A82" s="50" t="s">
        <v>1064</v>
      </c>
      <c r="B82" s="52" t="s">
        <v>425</v>
      </c>
      <c r="C82" s="128"/>
      <c r="D82" s="128">
        <f>SUM(D75:D81)</f>
        <v>145</v>
      </c>
      <c r="E82" s="128">
        <f aca="true" t="shared" si="21" ref="E82:L82">SUM(E75:E81)</f>
        <v>145</v>
      </c>
      <c r="F82" s="128">
        <f t="shared" si="21"/>
        <v>0</v>
      </c>
      <c r="G82" s="128">
        <f t="shared" si="21"/>
        <v>0</v>
      </c>
      <c r="H82" s="128">
        <f t="shared" si="21"/>
        <v>0</v>
      </c>
      <c r="I82" s="128">
        <f t="shared" si="21"/>
        <v>0</v>
      </c>
      <c r="J82" s="128">
        <f t="shared" si="21"/>
        <v>0</v>
      </c>
      <c r="K82" s="128">
        <f t="shared" si="21"/>
        <v>0</v>
      </c>
      <c r="L82" s="123">
        <f t="shared" si="21"/>
        <v>0</v>
      </c>
      <c r="M82" s="123">
        <f t="shared" si="16"/>
        <v>145</v>
      </c>
      <c r="N82" s="123">
        <f t="shared" si="17"/>
        <v>145</v>
      </c>
    </row>
    <row r="83" spans="1:14" ht="15">
      <c r="A83" s="13" t="s">
        <v>426</v>
      </c>
      <c r="B83" s="30" t="s">
        <v>427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3">
        <f>I83+F83+C83</f>
        <v>0</v>
      </c>
      <c r="M83" s="123">
        <f t="shared" si="16"/>
        <v>0</v>
      </c>
      <c r="N83" s="123">
        <f t="shared" si="17"/>
        <v>0</v>
      </c>
    </row>
    <row r="84" spans="1:14" ht="15">
      <c r="A84" s="13" t="s">
        <v>428</v>
      </c>
      <c r="B84" s="30" t="s">
        <v>429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23">
        <f>I84+F84+C84</f>
        <v>0</v>
      </c>
      <c r="M84" s="123">
        <f t="shared" si="16"/>
        <v>0</v>
      </c>
      <c r="N84" s="123">
        <f t="shared" si="17"/>
        <v>0</v>
      </c>
    </row>
    <row r="85" spans="1:14" ht="15">
      <c r="A85" s="13" t="s">
        <v>430</v>
      </c>
      <c r="B85" s="30" t="s">
        <v>431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3">
        <f>I85+F85+C85</f>
        <v>0</v>
      </c>
      <c r="M85" s="123">
        <f t="shared" si="16"/>
        <v>0</v>
      </c>
      <c r="N85" s="123">
        <f t="shared" si="17"/>
        <v>0</v>
      </c>
    </row>
    <row r="86" spans="1:14" ht="15">
      <c r="A86" s="13" t="s">
        <v>432</v>
      </c>
      <c r="B86" s="30" t="s">
        <v>433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3">
        <f>I86+F86+C86</f>
        <v>0</v>
      </c>
      <c r="M86" s="123">
        <f t="shared" si="16"/>
        <v>0</v>
      </c>
      <c r="N86" s="123">
        <f t="shared" si="17"/>
        <v>0</v>
      </c>
    </row>
    <row r="87" spans="1:14" ht="15">
      <c r="A87" s="49" t="s">
        <v>1065</v>
      </c>
      <c r="B87" s="52" t="s">
        <v>434</v>
      </c>
      <c r="C87" s="128"/>
      <c r="D87" s="128"/>
      <c r="E87" s="128">
        <f aca="true" t="shared" si="22" ref="E87:K87">SUM(E83:E86)</f>
        <v>0</v>
      </c>
      <c r="F87" s="128">
        <f t="shared" si="22"/>
        <v>0</v>
      </c>
      <c r="G87" s="128">
        <f t="shared" si="22"/>
        <v>0</v>
      </c>
      <c r="H87" s="128">
        <f t="shared" si="22"/>
        <v>0</v>
      </c>
      <c r="I87" s="128">
        <f t="shared" si="22"/>
        <v>0</v>
      </c>
      <c r="J87" s="128">
        <f t="shared" si="22"/>
        <v>0</v>
      </c>
      <c r="K87" s="128">
        <f t="shared" si="22"/>
        <v>0</v>
      </c>
      <c r="L87" s="123">
        <f>SUM(L83:L86)</f>
        <v>0</v>
      </c>
      <c r="M87" s="123">
        <f t="shared" si="16"/>
        <v>0</v>
      </c>
      <c r="N87" s="123">
        <f t="shared" si="17"/>
        <v>0</v>
      </c>
    </row>
    <row r="88" spans="1:14" ht="15">
      <c r="A88" s="13" t="s">
        <v>435</v>
      </c>
      <c r="B88" s="30" t="s">
        <v>436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3">
        <f aca="true" t="shared" si="23" ref="L88:L95">I88+F88+C88</f>
        <v>0</v>
      </c>
      <c r="M88" s="123">
        <f t="shared" si="16"/>
        <v>0</v>
      </c>
      <c r="N88" s="123">
        <f t="shared" si="17"/>
        <v>0</v>
      </c>
    </row>
    <row r="89" spans="1:14" ht="15">
      <c r="A89" s="13" t="s">
        <v>19</v>
      </c>
      <c r="B89" s="30" t="s">
        <v>437</v>
      </c>
      <c r="C89" s="128"/>
      <c r="D89" s="128"/>
      <c r="E89" s="128"/>
      <c r="F89" s="128"/>
      <c r="G89" s="128"/>
      <c r="H89" s="128"/>
      <c r="I89" s="128"/>
      <c r="J89" s="128"/>
      <c r="K89" s="128"/>
      <c r="L89" s="123">
        <f t="shared" si="23"/>
        <v>0</v>
      </c>
      <c r="M89" s="123">
        <f t="shared" si="16"/>
        <v>0</v>
      </c>
      <c r="N89" s="123">
        <f t="shared" si="17"/>
        <v>0</v>
      </c>
    </row>
    <row r="90" spans="1:14" ht="15">
      <c r="A90" s="13" t="s">
        <v>20</v>
      </c>
      <c r="B90" s="30" t="s">
        <v>438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3">
        <f t="shared" si="23"/>
        <v>0</v>
      </c>
      <c r="M90" s="123">
        <f t="shared" si="16"/>
        <v>0</v>
      </c>
      <c r="N90" s="123">
        <f t="shared" si="17"/>
        <v>0</v>
      </c>
    </row>
    <row r="91" spans="1:14" ht="15">
      <c r="A91" s="13" t="s">
        <v>21</v>
      </c>
      <c r="B91" s="30" t="s">
        <v>439</v>
      </c>
      <c r="C91" s="128"/>
      <c r="D91" s="128"/>
      <c r="E91" s="128"/>
      <c r="F91" s="128"/>
      <c r="G91" s="128"/>
      <c r="H91" s="128"/>
      <c r="I91" s="128"/>
      <c r="J91" s="128"/>
      <c r="K91" s="128"/>
      <c r="L91" s="123">
        <f t="shared" si="23"/>
        <v>0</v>
      </c>
      <c r="M91" s="123">
        <f t="shared" si="16"/>
        <v>0</v>
      </c>
      <c r="N91" s="123">
        <f t="shared" si="17"/>
        <v>0</v>
      </c>
    </row>
    <row r="92" spans="1:14" ht="15">
      <c r="A92" s="13" t="s">
        <v>22</v>
      </c>
      <c r="B92" s="30" t="s">
        <v>440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3">
        <f t="shared" si="23"/>
        <v>0</v>
      </c>
      <c r="M92" s="123">
        <f t="shared" si="16"/>
        <v>0</v>
      </c>
      <c r="N92" s="123">
        <f t="shared" si="17"/>
        <v>0</v>
      </c>
    </row>
    <row r="93" spans="1:14" ht="15">
      <c r="A93" s="13" t="s">
        <v>23</v>
      </c>
      <c r="B93" s="30" t="s">
        <v>441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3">
        <f t="shared" si="23"/>
        <v>0</v>
      </c>
      <c r="M93" s="123">
        <f t="shared" si="16"/>
        <v>0</v>
      </c>
      <c r="N93" s="123">
        <f t="shared" si="17"/>
        <v>0</v>
      </c>
    </row>
    <row r="94" spans="1:14" ht="15">
      <c r="A94" s="13" t="s">
        <v>442</v>
      </c>
      <c r="B94" s="30" t="s">
        <v>443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3">
        <f t="shared" si="23"/>
        <v>0</v>
      </c>
      <c r="M94" s="123">
        <f t="shared" si="16"/>
        <v>0</v>
      </c>
      <c r="N94" s="123">
        <f t="shared" si="17"/>
        <v>0</v>
      </c>
    </row>
    <row r="95" spans="1:14" ht="15">
      <c r="A95" s="13" t="s">
        <v>24</v>
      </c>
      <c r="B95" s="30" t="s">
        <v>444</v>
      </c>
      <c r="C95" s="128"/>
      <c r="D95" s="128"/>
      <c r="E95" s="128"/>
      <c r="F95" s="128"/>
      <c r="G95" s="128"/>
      <c r="H95" s="128"/>
      <c r="I95" s="128"/>
      <c r="J95" s="128"/>
      <c r="K95" s="128"/>
      <c r="L95" s="123">
        <f t="shared" si="23"/>
        <v>0</v>
      </c>
      <c r="M95" s="123">
        <f t="shared" si="16"/>
        <v>0</v>
      </c>
      <c r="N95" s="123">
        <f t="shared" si="17"/>
        <v>0</v>
      </c>
    </row>
    <row r="96" spans="1:14" ht="15">
      <c r="A96" s="49" t="s">
        <v>1066</v>
      </c>
      <c r="B96" s="52" t="s">
        <v>445</v>
      </c>
      <c r="C96" s="117"/>
      <c r="D96" s="117"/>
      <c r="E96" s="117"/>
      <c r="F96" s="117">
        <f>SUM(F88:F95)</f>
        <v>0</v>
      </c>
      <c r="G96" s="117"/>
      <c r="H96" s="117"/>
      <c r="I96" s="117">
        <f>SUM(I88:I95)</f>
        <v>0</v>
      </c>
      <c r="J96" s="117"/>
      <c r="K96" s="117"/>
      <c r="L96" s="117">
        <f>SUM(L88:L95)</f>
        <v>0</v>
      </c>
      <c r="M96" s="123">
        <f t="shared" si="16"/>
        <v>0</v>
      </c>
      <c r="N96" s="123">
        <f t="shared" si="17"/>
        <v>0</v>
      </c>
    </row>
    <row r="97" spans="1:14" ht="15.75">
      <c r="A97" s="59" t="s">
        <v>145</v>
      </c>
      <c r="B97" s="52"/>
      <c r="C97" s="128">
        <v>0</v>
      </c>
      <c r="D97" s="128">
        <f>D96+D87+D82</f>
        <v>145</v>
      </c>
      <c r="E97" s="128">
        <f>E96+E87+E82</f>
        <v>145</v>
      </c>
      <c r="F97" s="128">
        <f aca="true" t="shared" si="24" ref="F97:L97">F96+F87+F82</f>
        <v>0</v>
      </c>
      <c r="G97" s="128">
        <f t="shared" si="24"/>
        <v>0</v>
      </c>
      <c r="H97" s="128">
        <f t="shared" si="24"/>
        <v>0</v>
      </c>
      <c r="I97" s="128">
        <f t="shared" si="24"/>
        <v>0</v>
      </c>
      <c r="J97" s="128">
        <f t="shared" si="24"/>
        <v>0</v>
      </c>
      <c r="K97" s="128">
        <f t="shared" si="24"/>
        <v>0</v>
      </c>
      <c r="L97" s="123">
        <f t="shared" si="24"/>
        <v>0</v>
      </c>
      <c r="M97" s="123">
        <f t="shared" si="16"/>
        <v>145</v>
      </c>
      <c r="N97" s="123">
        <f t="shared" si="17"/>
        <v>145</v>
      </c>
    </row>
    <row r="98" spans="1:14" ht="15.75">
      <c r="A98" s="35" t="s">
        <v>32</v>
      </c>
      <c r="B98" s="36" t="s">
        <v>446</v>
      </c>
      <c r="C98" s="128">
        <v>71655</v>
      </c>
      <c r="D98" s="128">
        <f>D97+D74</f>
        <v>81024</v>
      </c>
      <c r="E98" s="128">
        <f>E97+E74</f>
        <v>60064</v>
      </c>
      <c r="F98" s="128">
        <f aca="true" t="shared" si="25" ref="F98:L98">F97+F74</f>
        <v>0</v>
      </c>
      <c r="G98" s="128">
        <f t="shared" si="25"/>
        <v>0</v>
      </c>
      <c r="H98" s="128">
        <f t="shared" si="25"/>
        <v>0</v>
      </c>
      <c r="I98" s="128">
        <f t="shared" si="25"/>
        <v>0</v>
      </c>
      <c r="J98" s="128">
        <f t="shared" si="25"/>
        <v>0</v>
      </c>
      <c r="K98" s="128">
        <f t="shared" si="25"/>
        <v>0</v>
      </c>
      <c r="L98" s="123">
        <f t="shared" si="25"/>
        <v>71655</v>
      </c>
      <c r="M98" s="123">
        <f t="shared" si="16"/>
        <v>81024</v>
      </c>
      <c r="N98" s="123">
        <f t="shared" si="17"/>
        <v>60064</v>
      </c>
    </row>
    <row r="99" spans="1:33" ht="15">
      <c r="A99" s="13" t="s">
        <v>25</v>
      </c>
      <c r="B99" s="5" t="s">
        <v>447</v>
      </c>
      <c r="C99" s="108"/>
      <c r="D99" s="108"/>
      <c r="E99" s="108"/>
      <c r="F99" s="108"/>
      <c r="G99" s="108"/>
      <c r="H99" s="108"/>
      <c r="I99" s="108"/>
      <c r="J99" s="108"/>
      <c r="K99" s="108"/>
      <c r="L99" s="109">
        <f aca="true" t="shared" si="26" ref="L99:L113">I99+F99+C99</f>
        <v>0</v>
      </c>
      <c r="M99" s="123">
        <f t="shared" si="16"/>
        <v>0</v>
      </c>
      <c r="N99" s="123">
        <f t="shared" si="17"/>
        <v>0</v>
      </c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3"/>
      <c r="AG99" s="23"/>
    </row>
    <row r="100" spans="1:33" ht="15">
      <c r="A100" s="13" t="s">
        <v>449</v>
      </c>
      <c r="B100" s="5" t="s">
        <v>450</v>
      </c>
      <c r="C100" s="108"/>
      <c r="D100" s="108"/>
      <c r="E100" s="108"/>
      <c r="F100" s="108"/>
      <c r="G100" s="108"/>
      <c r="H100" s="108"/>
      <c r="I100" s="108"/>
      <c r="J100" s="108"/>
      <c r="K100" s="108"/>
      <c r="L100" s="109">
        <f t="shared" si="26"/>
        <v>0</v>
      </c>
      <c r="M100" s="123">
        <f t="shared" si="16"/>
        <v>0</v>
      </c>
      <c r="N100" s="123">
        <f t="shared" si="17"/>
        <v>0</v>
      </c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3"/>
      <c r="AG100" s="23"/>
    </row>
    <row r="101" spans="1:33" ht="15">
      <c r="A101" s="13" t="s">
        <v>26</v>
      </c>
      <c r="B101" s="5" t="s">
        <v>451</v>
      </c>
      <c r="C101" s="108"/>
      <c r="D101" s="108"/>
      <c r="E101" s="108"/>
      <c r="F101" s="108"/>
      <c r="G101" s="108"/>
      <c r="H101" s="108"/>
      <c r="I101" s="108"/>
      <c r="J101" s="108"/>
      <c r="K101" s="108"/>
      <c r="L101" s="109">
        <f t="shared" si="26"/>
        <v>0</v>
      </c>
      <c r="M101" s="123">
        <f t="shared" si="16"/>
        <v>0</v>
      </c>
      <c r="N101" s="123">
        <f t="shared" si="17"/>
        <v>0</v>
      </c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3"/>
      <c r="AG101" s="23"/>
    </row>
    <row r="102" spans="1:33" ht="15">
      <c r="A102" s="15" t="s">
        <v>1071</v>
      </c>
      <c r="B102" s="7" t="s">
        <v>452</v>
      </c>
      <c r="C102" s="110"/>
      <c r="D102" s="110"/>
      <c r="E102" s="110"/>
      <c r="F102" s="110"/>
      <c r="G102" s="110"/>
      <c r="H102" s="110"/>
      <c r="I102" s="110"/>
      <c r="J102" s="110"/>
      <c r="K102" s="110"/>
      <c r="L102" s="111">
        <f t="shared" si="26"/>
        <v>0</v>
      </c>
      <c r="M102" s="123">
        <f t="shared" si="16"/>
        <v>0</v>
      </c>
      <c r="N102" s="123">
        <f t="shared" si="17"/>
        <v>0</v>
      </c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3"/>
      <c r="AG102" s="23"/>
    </row>
    <row r="103" spans="1:33" ht="15">
      <c r="A103" s="37" t="s">
        <v>27</v>
      </c>
      <c r="B103" s="5" t="s">
        <v>453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3">
        <f t="shared" si="26"/>
        <v>0</v>
      </c>
      <c r="M103" s="123">
        <f t="shared" si="16"/>
        <v>0</v>
      </c>
      <c r="N103" s="123">
        <f t="shared" si="17"/>
        <v>0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3"/>
      <c r="AG103" s="23"/>
    </row>
    <row r="104" spans="1:33" ht="15">
      <c r="A104" s="37" t="s">
        <v>1074</v>
      </c>
      <c r="B104" s="5" t="s">
        <v>456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3">
        <f t="shared" si="26"/>
        <v>0</v>
      </c>
      <c r="M104" s="123">
        <f t="shared" si="16"/>
        <v>0</v>
      </c>
      <c r="N104" s="123">
        <f t="shared" si="17"/>
        <v>0</v>
      </c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3"/>
      <c r="AG104" s="23"/>
    </row>
    <row r="105" spans="1:33" ht="15">
      <c r="A105" s="13" t="s">
        <v>457</v>
      </c>
      <c r="B105" s="5" t="s">
        <v>458</v>
      </c>
      <c r="C105" s="108"/>
      <c r="D105" s="108"/>
      <c r="E105" s="108"/>
      <c r="F105" s="108"/>
      <c r="G105" s="108"/>
      <c r="H105" s="108"/>
      <c r="I105" s="108"/>
      <c r="J105" s="108"/>
      <c r="K105" s="108"/>
      <c r="L105" s="109">
        <f t="shared" si="26"/>
        <v>0</v>
      </c>
      <c r="M105" s="123">
        <f t="shared" si="16"/>
        <v>0</v>
      </c>
      <c r="N105" s="123">
        <f t="shared" si="17"/>
        <v>0</v>
      </c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3"/>
      <c r="AG105" s="23"/>
    </row>
    <row r="106" spans="1:33" ht="15">
      <c r="A106" s="13" t="s">
        <v>28</v>
      </c>
      <c r="B106" s="5" t="s">
        <v>459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9">
        <f t="shared" si="26"/>
        <v>0</v>
      </c>
      <c r="M106" s="123">
        <f t="shared" si="16"/>
        <v>0</v>
      </c>
      <c r="N106" s="123">
        <f t="shared" si="17"/>
        <v>0</v>
      </c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3"/>
      <c r="AG106" s="23"/>
    </row>
    <row r="107" spans="1:33" ht="15">
      <c r="A107" s="14" t="s">
        <v>1072</v>
      </c>
      <c r="B107" s="7" t="s">
        <v>460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5">
        <f t="shared" si="26"/>
        <v>0</v>
      </c>
      <c r="M107" s="123">
        <f t="shared" si="16"/>
        <v>0</v>
      </c>
      <c r="N107" s="123">
        <f t="shared" si="17"/>
        <v>0</v>
      </c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3"/>
      <c r="AG107" s="23"/>
    </row>
    <row r="108" spans="1:33" ht="15">
      <c r="A108" s="37" t="s">
        <v>461</v>
      </c>
      <c r="B108" s="5" t="s">
        <v>462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3">
        <f t="shared" si="26"/>
        <v>0</v>
      </c>
      <c r="M108" s="123">
        <f t="shared" si="16"/>
        <v>0</v>
      </c>
      <c r="N108" s="123">
        <f t="shared" si="17"/>
        <v>0</v>
      </c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3"/>
      <c r="AG108" s="23"/>
    </row>
    <row r="109" spans="1:33" ht="15">
      <c r="A109" s="37" t="s">
        <v>463</v>
      </c>
      <c r="B109" s="5" t="s">
        <v>464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3">
        <f t="shared" si="26"/>
        <v>0</v>
      </c>
      <c r="M109" s="123">
        <f t="shared" si="16"/>
        <v>0</v>
      </c>
      <c r="N109" s="123">
        <f t="shared" si="17"/>
        <v>0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3"/>
      <c r="AG109" s="23"/>
    </row>
    <row r="110" spans="1:33" ht="15">
      <c r="A110" s="14" t="s">
        <v>465</v>
      </c>
      <c r="B110" s="7" t="s">
        <v>466</v>
      </c>
      <c r="C110" s="112"/>
      <c r="D110" s="112"/>
      <c r="E110" s="112"/>
      <c r="F110" s="112"/>
      <c r="G110" s="112"/>
      <c r="H110" s="112"/>
      <c r="I110" s="112"/>
      <c r="J110" s="112"/>
      <c r="K110" s="112"/>
      <c r="L110" s="113">
        <f t="shared" si="26"/>
        <v>0</v>
      </c>
      <c r="M110" s="123">
        <f t="shared" si="16"/>
        <v>0</v>
      </c>
      <c r="N110" s="123">
        <f t="shared" si="17"/>
        <v>0</v>
      </c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3"/>
      <c r="AG110" s="23"/>
    </row>
    <row r="111" spans="1:33" ht="15">
      <c r="A111" s="37" t="s">
        <v>467</v>
      </c>
      <c r="B111" s="5" t="s">
        <v>468</v>
      </c>
      <c r="C111" s="112"/>
      <c r="D111" s="112"/>
      <c r="E111" s="112"/>
      <c r="F111" s="112"/>
      <c r="G111" s="112"/>
      <c r="H111" s="112"/>
      <c r="I111" s="112"/>
      <c r="J111" s="112"/>
      <c r="K111" s="112"/>
      <c r="L111" s="113">
        <f t="shared" si="26"/>
        <v>0</v>
      </c>
      <c r="M111" s="123">
        <f t="shared" si="16"/>
        <v>0</v>
      </c>
      <c r="N111" s="123">
        <f t="shared" si="17"/>
        <v>0</v>
      </c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3"/>
      <c r="AG111" s="23"/>
    </row>
    <row r="112" spans="1:33" ht="15">
      <c r="A112" s="37" t="s">
        <v>469</v>
      </c>
      <c r="B112" s="5" t="s">
        <v>470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3">
        <f t="shared" si="26"/>
        <v>0</v>
      </c>
      <c r="M112" s="123">
        <f t="shared" si="16"/>
        <v>0</v>
      </c>
      <c r="N112" s="123">
        <f t="shared" si="17"/>
        <v>0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3"/>
      <c r="AG112" s="23"/>
    </row>
    <row r="113" spans="1:33" ht="15">
      <c r="A113" s="37" t="s">
        <v>471</v>
      </c>
      <c r="B113" s="5" t="s">
        <v>472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3">
        <f t="shared" si="26"/>
        <v>0</v>
      </c>
      <c r="M113" s="123">
        <f t="shared" si="16"/>
        <v>0</v>
      </c>
      <c r="N113" s="123">
        <f t="shared" si="17"/>
        <v>0</v>
      </c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3"/>
      <c r="AG113" s="23"/>
    </row>
    <row r="114" spans="1:33" ht="15">
      <c r="A114" s="38" t="s">
        <v>1073</v>
      </c>
      <c r="B114" s="39" t="s">
        <v>473</v>
      </c>
      <c r="C114" s="114"/>
      <c r="D114" s="114"/>
      <c r="E114" s="114">
        <f aca="true" t="shared" si="27" ref="E114:L114">SUM(E99:E113)</f>
        <v>0</v>
      </c>
      <c r="F114" s="114">
        <f t="shared" si="27"/>
        <v>0</v>
      </c>
      <c r="G114" s="114">
        <f t="shared" si="27"/>
        <v>0</v>
      </c>
      <c r="H114" s="114">
        <f t="shared" si="27"/>
        <v>0</v>
      </c>
      <c r="I114" s="114">
        <f t="shared" si="27"/>
        <v>0</v>
      </c>
      <c r="J114" s="114">
        <f t="shared" si="27"/>
        <v>0</v>
      </c>
      <c r="K114" s="114">
        <f t="shared" si="27"/>
        <v>0</v>
      </c>
      <c r="L114" s="115">
        <f t="shared" si="27"/>
        <v>0</v>
      </c>
      <c r="M114" s="123">
        <f t="shared" si="16"/>
        <v>0</v>
      </c>
      <c r="N114" s="123">
        <f t="shared" si="17"/>
        <v>0</v>
      </c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3"/>
      <c r="AG114" s="23"/>
    </row>
    <row r="115" spans="1:33" ht="15">
      <c r="A115" s="37" t="s">
        <v>474</v>
      </c>
      <c r="B115" s="5" t="s">
        <v>475</v>
      </c>
      <c r="C115" s="112"/>
      <c r="D115" s="112"/>
      <c r="E115" s="112"/>
      <c r="F115" s="112"/>
      <c r="G115" s="112"/>
      <c r="H115" s="112"/>
      <c r="I115" s="112"/>
      <c r="J115" s="112"/>
      <c r="K115" s="112"/>
      <c r="L115" s="113">
        <f>I115+F115+C115</f>
        <v>0</v>
      </c>
      <c r="M115" s="123">
        <f t="shared" si="16"/>
        <v>0</v>
      </c>
      <c r="N115" s="123">
        <f t="shared" si="17"/>
        <v>0</v>
      </c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3"/>
      <c r="AG115" s="23"/>
    </row>
    <row r="116" spans="1:33" ht="15">
      <c r="A116" s="13" t="s">
        <v>476</v>
      </c>
      <c r="B116" s="5" t="s">
        <v>477</v>
      </c>
      <c r="C116" s="108"/>
      <c r="D116" s="108"/>
      <c r="E116" s="108"/>
      <c r="F116" s="108"/>
      <c r="G116" s="108"/>
      <c r="H116" s="108"/>
      <c r="I116" s="108"/>
      <c r="J116" s="108"/>
      <c r="K116" s="108"/>
      <c r="L116" s="109">
        <f>I116+F116+C116</f>
        <v>0</v>
      </c>
      <c r="M116" s="123">
        <f t="shared" si="16"/>
        <v>0</v>
      </c>
      <c r="N116" s="123">
        <f t="shared" si="17"/>
        <v>0</v>
      </c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3"/>
      <c r="AG116" s="23"/>
    </row>
    <row r="117" spans="1:33" ht="15">
      <c r="A117" s="37" t="s">
        <v>29</v>
      </c>
      <c r="B117" s="5" t="s">
        <v>478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3">
        <f>I117+F117+C117</f>
        <v>0</v>
      </c>
      <c r="M117" s="123">
        <f t="shared" si="16"/>
        <v>0</v>
      </c>
      <c r="N117" s="123">
        <f t="shared" si="17"/>
        <v>0</v>
      </c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3"/>
      <c r="AG117" s="23"/>
    </row>
    <row r="118" spans="1:33" ht="15">
      <c r="A118" s="37" t="s">
        <v>1075</v>
      </c>
      <c r="B118" s="5" t="s">
        <v>479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3">
        <f>I118+F118+C118</f>
        <v>0</v>
      </c>
      <c r="M118" s="123">
        <f t="shared" si="16"/>
        <v>0</v>
      </c>
      <c r="N118" s="123">
        <f t="shared" si="17"/>
        <v>0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3"/>
      <c r="AG118" s="23"/>
    </row>
    <row r="119" spans="1:33" ht="15">
      <c r="A119" s="38" t="s">
        <v>1076</v>
      </c>
      <c r="B119" s="39" t="s">
        <v>483</v>
      </c>
      <c r="C119" s="114"/>
      <c r="D119" s="114"/>
      <c r="E119" s="114"/>
      <c r="F119" s="114">
        <f>SUM(F115:F118)</f>
        <v>0</v>
      </c>
      <c r="G119" s="114"/>
      <c r="H119" s="114"/>
      <c r="I119" s="114">
        <f>SUM(I115:I118)</f>
        <v>0</v>
      </c>
      <c r="J119" s="114"/>
      <c r="K119" s="114"/>
      <c r="L119" s="115">
        <f>SUM(L115:L118)</f>
        <v>0</v>
      </c>
      <c r="M119" s="123">
        <f t="shared" si="16"/>
        <v>0</v>
      </c>
      <c r="N119" s="123">
        <f t="shared" si="17"/>
        <v>0</v>
      </c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3"/>
      <c r="AG119" s="23"/>
    </row>
    <row r="120" spans="1:33" ht="15">
      <c r="A120" s="13" t="s">
        <v>484</v>
      </c>
      <c r="B120" s="5" t="s">
        <v>485</v>
      </c>
      <c r="C120" s="108"/>
      <c r="D120" s="108"/>
      <c r="E120" s="108"/>
      <c r="F120" s="108"/>
      <c r="G120" s="108"/>
      <c r="H120" s="108"/>
      <c r="I120" s="108"/>
      <c r="J120" s="108"/>
      <c r="K120" s="108"/>
      <c r="L120" s="109">
        <f>I120+F120+C120</f>
        <v>0</v>
      </c>
      <c r="M120" s="123">
        <f t="shared" si="16"/>
        <v>0</v>
      </c>
      <c r="N120" s="123">
        <f t="shared" si="17"/>
        <v>0</v>
      </c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3"/>
      <c r="AG120" s="23"/>
    </row>
    <row r="121" spans="1:33" ht="15.75">
      <c r="A121" s="40" t="s">
        <v>33</v>
      </c>
      <c r="B121" s="41" t="s">
        <v>486</v>
      </c>
      <c r="C121" s="114"/>
      <c r="D121" s="114"/>
      <c r="E121" s="114">
        <f aca="true" t="shared" si="28" ref="E121:L121">E119+E114+E120</f>
        <v>0</v>
      </c>
      <c r="F121" s="114">
        <f t="shared" si="28"/>
        <v>0</v>
      </c>
      <c r="G121" s="114">
        <f t="shared" si="28"/>
        <v>0</v>
      </c>
      <c r="H121" s="114">
        <f t="shared" si="28"/>
        <v>0</v>
      </c>
      <c r="I121" s="114">
        <f t="shared" si="28"/>
        <v>0</v>
      </c>
      <c r="J121" s="114">
        <f t="shared" si="28"/>
        <v>0</v>
      </c>
      <c r="K121" s="114">
        <f t="shared" si="28"/>
        <v>0</v>
      </c>
      <c r="L121" s="115">
        <f t="shared" si="28"/>
        <v>0</v>
      </c>
      <c r="M121" s="123">
        <f t="shared" si="16"/>
        <v>0</v>
      </c>
      <c r="N121" s="123">
        <f t="shared" si="17"/>
        <v>0</v>
      </c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3"/>
      <c r="AG121" s="23"/>
    </row>
    <row r="122" spans="1:33" ht="15.75">
      <c r="A122" s="125" t="s">
        <v>69</v>
      </c>
      <c r="B122" s="126"/>
      <c r="C122" s="128">
        <v>71655</v>
      </c>
      <c r="D122" s="128">
        <f>D121+D98</f>
        <v>81024</v>
      </c>
      <c r="E122" s="128">
        <f>E121+E98</f>
        <v>60064</v>
      </c>
      <c r="F122" s="128">
        <f aca="true" t="shared" si="29" ref="F122:L122">F121+F98</f>
        <v>0</v>
      </c>
      <c r="G122" s="128">
        <f t="shared" si="29"/>
        <v>0</v>
      </c>
      <c r="H122" s="128">
        <f t="shared" si="29"/>
        <v>0</v>
      </c>
      <c r="I122" s="128">
        <f t="shared" si="29"/>
        <v>0</v>
      </c>
      <c r="J122" s="128">
        <f t="shared" si="29"/>
        <v>0</v>
      </c>
      <c r="K122" s="128">
        <f t="shared" si="29"/>
        <v>0</v>
      </c>
      <c r="L122" s="123">
        <f t="shared" si="29"/>
        <v>71655</v>
      </c>
      <c r="M122" s="123">
        <f t="shared" si="16"/>
        <v>81024</v>
      </c>
      <c r="N122" s="123">
        <f t="shared" si="17"/>
        <v>60064</v>
      </c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2:33" ht="15">
      <c r="B123" s="23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2:33" ht="15">
      <c r="B124" s="23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2:33" ht="15">
      <c r="B125" s="23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2:33" ht="15">
      <c r="B126" s="23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2:33" ht="15">
      <c r="B127" s="23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2:33" ht="15">
      <c r="B128" s="23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2:33" ht="15">
      <c r="B129" s="23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2:33" ht="15">
      <c r="B130" s="23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2:33" ht="15">
      <c r="B131" s="23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2:33" ht="15">
      <c r="B132" s="23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2:33" ht="15">
      <c r="B133" s="23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2:33" ht="15">
      <c r="B134" s="23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2:33" ht="15">
      <c r="B135" s="23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2:33" ht="15">
      <c r="B136" s="23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2:33" ht="15">
      <c r="B137" s="23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2:33" ht="15">
      <c r="B138" s="23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2:33" ht="15">
      <c r="B139" s="23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2:33" ht="15">
      <c r="B140" s="23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2:33" ht="15">
      <c r="B141" s="23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2:33" ht="15">
      <c r="B142" s="23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2:33" ht="15">
      <c r="B143" s="23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2:33" ht="15">
      <c r="B144" s="23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2:33" ht="15">
      <c r="B145" s="23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2:33" ht="15">
      <c r="B146" s="23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2:33" ht="15">
      <c r="B147" s="23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2:33" ht="15">
      <c r="B148" s="23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2:33" ht="15">
      <c r="B149" s="23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2:33" ht="15">
      <c r="B150" s="23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2:33" ht="15">
      <c r="B151" s="23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2:33" ht="15">
      <c r="B152" s="23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2:33" ht="15">
      <c r="B153" s="23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2:33" ht="15">
      <c r="B154" s="23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2:33" ht="15">
      <c r="B155" s="23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2:33" ht="15">
      <c r="B156" s="23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2:33" ht="15">
      <c r="B157" s="23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2:33" ht="15">
      <c r="B158" s="23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2:33" ht="15">
      <c r="B159" s="23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2:33" ht="15">
      <c r="B160" s="23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2:33" ht="15">
      <c r="B161" s="23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2:33" ht="15">
      <c r="B162" s="23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2:33" ht="15">
      <c r="B163" s="23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2:33" ht="15">
      <c r="B164" s="23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2:33" ht="15">
      <c r="B165" s="23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2:33" ht="15">
      <c r="B166" s="23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2:33" ht="15">
      <c r="B167" s="23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2:33" ht="15">
      <c r="B168" s="23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2:33" ht="15">
      <c r="B169" s="23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2:33" ht="15">
      <c r="B170" s="23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2:33" ht="15">
      <c r="B171" s="23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</sheetData>
  <sheetProtection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9" r:id="rId1"/>
  <headerFooter alignWithMargins="0">
    <oddHeader>&amp;R4.sz.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G171"/>
  <sheetViews>
    <sheetView zoomScale="85" zoomScaleNormal="85" zoomScalePageLayoutView="0" workbookViewId="0" topLeftCell="A1">
      <pane xSplit="2" ySplit="5" topLeftCell="C106" activePane="bottomRight" state="frozen"/>
      <selection pane="topLeft" activeCell="F122" sqref="F122:K122"/>
      <selection pane="topRight" activeCell="F122" sqref="F122:K122"/>
      <selection pane="bottomLeft" activeCell="F122" sqref="F122:K122"/>
      <selection pane="bottomRight" activeCell="C21" sqref="C21"/>
    </sheetView>
  </sheetViews>
  <sheetFormatPr defaultColWidth="9.140625" defaultRowHeight="15"/>
  <cols>
    <col min="1" max="1" width="105.140625" style="0" customWidth="1"/>
    <col min="3" max="5" width="17.140625" style="120" customWidth="1"/>
    <col min="6" max="8" width="20.140625" style="120" customWidth="1"/>
    <col min="9" max="11" width="18.8515625" style="120" customWidth="1"/>
    <col min="12" max="14" width="15.7109375" style="120" customWidth="1"/>
  </cols>
  <sheetData>
    <row r="1" spans="1:14" ht="20.25" customHeight="1">
      <c r="A1" s="330" t="s">
        <v>766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172"/>
      <c r="N1" s="172"/>
    </row>
    <row r="2" spans="1:14" ht="19.5" customHeight="1">
      <c r="A2" s="337" t="s">
        <v>117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5"/>
      <c r="M2" s="172"/>
      <c r="N2" s="172"/>
    </row>
    <row r="3" ht="18">
      <c r="A3" s="119"/>
    </row>
    <row r="4" ht="15">
      <c r="A4" s="127" t="s">
        <v>709</v>
      </c>
    </row>
    <row r="5" spans="1:14" ht="75">
      <c r="A5" s="2" t="s">
        <v>309</v>
      </c>
      <c r="B5" s="3" t="s">
        <v>310</v>
      </c>
      <c r="C5" s="225" t="s">
        <v>1019</v>
      </c>
      <c r="D5" s="225" t="s">
        <v>1018</v>
      </c>
      <c r="E5" s="234" t="s">
        <v>1029</v>
      </c>
      <c r="F5" s="121" t="s">
        <v>1020</v>
      </c>
      <c r="G5" s="121" t="s">
        <v>1021</v>
      </c>
      <c r="H5" s="121" t="s">
        <v>1022</v>
      </c>
      <c r="I5" s="121" t="s">
        <v>1023</v>
      </c>
      <c r="J5" s="121" t="s">
        <v>1024</v>
      </c>
      <c r="K5" s="121" t="s">
        <v>1025</v>
      </c>
      <c r="L5" s="122" t="s">
        <v>1026</v>
      </c>
      <c r="M5" s="122" t="s">
        <v>1027</v>
      </c>
      <c r="N5" s="122" t="s">
        <v>1028</v>
      </c>
    </row>
    <row r="6" spans="1:14" ht="15">
      <c r="A6" s="28" t="s">
        <v>311</v>
      </c>
      <c r="B6" s="29" t="s">
        <v>312</v>
      </c>
      <c r="C6" s="128">
        <v>26237</v>
      </c>
      <c r="D6" s="128">
        <f>M6</f>
        <v>27267</v>
      </c>
      <c r="E6" s="128">
        <f>N6</f>
        <v>21948</v>
      </c>
      <c r="F6" s="128">
        <v>0</v>
      </c>
      <c r="G6" s="128"/>
      <c r="H6" s="128"/>
      <c r="I6" s="128"/>
      <c r="J6" s="128"/>
      <c r="K6" s="128"/>
      <c r="L6" s="123">
        <f>I6+F6+C6</f>
        <v>26237</v>
      </c>
      <c r="M6" s="123">
        <v>27267</v>
      </c>
      <c r="N6" s="123">
        <v>21948</v>
      </c>
    </row>
    <row r="7" spans="1:14" ht="15">
      <c r="A7" s="28" t="s">
        <v>313</v>
      </c>
      <c r="B7" s="30" t="s">
        <v>314</v>
      </c>
      <c r="C7" s="128"/>
      <c r="D7" s="128">
        <f aca="true" t="shared" si="0" ref="D7:D70">M7</f>
        <v>0</v>
      </c>
      <c r="E7" s="128">
        <f aca="true" t="shared" si="1" ref="E7:E70">N7</f>
        <v>0</v>
      </c>
      <c r="F7" s="128"/>
      <c r="G7" s="128"/>
      <c r="H7" s="128"/>
      <c r="I7" s="128"/>
      <c r="J7" s="128"/>
      <c r="K7" s="128"/>
      <c r="L7" s="123">
        <f aca="true" t="shared" si="2" ref="L7:L18">I7+F7+C7</f>
        <v>0</v>
      </c>
      <c r="M7" s="123">
        <v>0</v>
      </c>
      <c r="N7" s="123"/>
    </row>
    <row r="8" spans="1:14" ht="15">
      <c r="A8" s="28" t="s">
        <v>315</v>
      </c>
      <c r="B8" s="30" t="s">
        <v>316</v>
      </c>
      <c r="C8" s="128"/>
      <c r="D8" s="128">
        <f t="shared" si="0"/>
        <v>1314</v>
      </c>
      <c r="E8" s="128">
        <f t="shared" si="1"/>
        <v>300</v>
      </c>
      <c r="F8" s="128"/>
      <c r="G8" s="128"/>
      <c r="H8" s="128"/>
      <c r="I8" s="128"/>
      <c r="J8" s="128"/>
      <c r="K8" s="128"/>
      <c r="L8" s="123">
        <f t="shared" si="2"/>
        <v>0</v>
      </c>
      <c r="M8" s="123">
        <v>1314</v>
      </c>
      <c r="N8" s="123">
        <v>300</v>
      </c>
    </row>
    <row r="9" spans="1:14" ht="15">
      <c r="A9" s="31" t="s">
        <v>317</v>
      </c>
      <c r="B9" s="30" t="s">
        <v>318</v>
      </c>
      <c r="C9" s="128">
        <v>2078</v>
      </c>
      <c r="D9" s="128">
        <f t="shared" si="0"/>
        <v>0</v>
      </c>
      <c r="E9" s="128">
        <f t="shared" si="1"/>
        <v>0</v>
      </c>
      <c r="F9" s="128"/>
      <c r="G9" s="128"/>
      <c r="H9" s="128"/>
      <c r="I9" s="128"/>
      <c r="J9" s="128"/>
      <c r="K9" s="128"/>
      <c r="L9" s="123">
        <f t="shared" si="2"/>
        <v>2078</v>
      </c>
      <c r="M9" s="123"/>
      <c r="N9" s="123"/>
    </row>
    <row r="10" spans="1:14" ht="15">
      <c r="A10" s="31" t="s">
        <v>319</v>
      </c>
      <c r="B10" s="30" t="s">
        <v>320</v>
      </c>
      <c r="C10" s="128"/>
      <c r="D10" s="128">
        <f t="shared" si="0"/>
        <v>0</v>
      </c>
      <c r="E10" s="128">
        <f t="shared" si="1"/>
        <v>0</v>
      </c>
      <c r="F10" s="128"/>
      <c r="G10" s="128"/>
      <c r="H10" s="128"/>
      <c r="I10" s="128"/>
      <c r="J10" s="128"/>
      <c r="K10" s="128"/>
      <c r="L10" s="123">
        <f t="shared" si="2"/>
        <v>0</v>
      </c>
      <c r="M10" s="123">
        <v>0</v>
      </c>
      <c r="N10" s="123"/>
    </row>
    <row r="11" spans="1:14" ht="15">
      <c r="A11" s="31" t="s">
        <v>321</v>
      </c>
      <c r="B11" s="30" t="s">
        <v>322</v>
      </c>
      <c r="C11" s="128"/>
      <c r="D11" s="128">
        <f t="shared" si="0"/>
        <v>0</v>
      </c>
      <c r="E11" s="128">
        <f t="shared" si="1"/>
        <v>0</v>
      </c>
      <c r="F11" s="128"/>
      <c r="G11" s="128"/>
      <c r="H11" s="128"/>
      <c r="I11" s="128"/>
      <c r="J11" s="128"/>
      <c r="K11" s="128"/>
      <c r="L11" s="123">
        <f t="shared" si="2"/>
        <v>0</v>
      </c>
      <c r="M11" s="123">
        <v>0</v>
      </c>
      <c r="N11" s="123"/>
    </row>
    <row r="12" spans="1:14" ht="15">
      <c r="A12" s="31" t="s">
        <v>323</v>
      </c>
      <c r="B12" s="30" t="s">
        <v>324</v>
      </c>
      <c r="C12" s="128">
        <v>1412</v>
      </c>
      <c r="D12" s="128">
        <f t="shared" si="0"/>
        <v>1634</v>
      </c>
      <c r="E12" s="128">
        <f t="shared" si="1"/>
        <v>755</v>
      </c>
      <c r="F12" s="128"/>
      <c r="G12" s="128"/>
      <c r="H12" s="128"/>
      <c r="I12" s="128"/>
      <c r="J12" s="128"/>
      <c r="K12" s="128"/>
      <c r="L12" s="123">
        <f t="shared" si="2"/>
        <v>1412</v>
      </c>
      <c r="M12" s="123">
        <v>1634</v>
      </c>
      <c r="N12" s="123">
        <v>755</v>
      </c>
    </row>
    <row r="13" spans="1:14" ht="15">
      <c r="A13" s="31" t="s">
        <v>325</v>
      </c>
      <c r="B13" s="30" t="s">
        <v>326</v>
      </c>
      <c r="C13" s="128"/>
      <c r="D13" s="128">
        <f t="shared" si="0"/>
        <v>0</v>
      </c>
      <c r="E13" s="128">
        <f t="shared" si="1"/>
        <v>0</v>
      </c>
      <c r="F13" s="128"/>
      <c r="G13" s="128"/>
      <c r="H13" s="128"/>
      <c r="I13" s="128"/>
      <c r="J13" s="128"/>
      <c r="K13" s="128"/>
      <c r="L13" s="123">
        <f t="shared" si="2"/>
        <v>0</v>
      </c>
      <c r="M13" s="123">
        <v>0</v>
      </c>
      <c r="N13" s="123"/>
    </row>
    <row r="14" spans="1:14" ht="15">
      <c r="A14" s="5" t="s">
        <v>327</v>
      </c>
      <c r="B14" s="30" t="s">
        <v>328</v>
      </c>
      <c r="C14" s="128">
        <v>250</v>
      </c>
      <c r="D14" s="128">
        <f t="shared" si="0"/>
        <v>271</v>
      </c>
      <c r="E14" s="128">
        <f t="shared" si="1"/>
        <v>110</v>
      </c>
      <c r="F14" s="128"/>
      <c r="G14" s="128"/>
      <c r="H14" s="128"/>
      <c r="I14" s="128"/>
      <c r="J14" s="128"/>
      <c r="K14" s="128"/>
      <c r="L14" s="123">
        <f t="shared" si="2"/>
        <v>250</v>
      </c>
      <c r="M14" s="123">
        <v>271</v>
      </c>
      <c r="N14" s="123">
        <v>110</v>
      </c>
    </row>
    <row r="15" spans="1:14" ht="15">
      <c r="A15" s="5" t="s">
        <v>329</v>
      </c>
      <c r="B15" s="30" t="s">
        <v>330</v>
      </c>
      <c r="C15" s="128"/>
      <c r="D15" s="128">
        <f t="shared" si="0"/>
        <v>114</v>
      </c>
      <c r="E15" s="128">
        <f t="shared" si="1"/>
        <v>60</v>
      </c>
      <c r="F15" s="128"/>
      <c r="G15" s="128"/>
      <c r="H15" s="128"/>
      <c r="I15" s="128"/>
      <c r="J15" s="128"/>
      <c r="K15" s="128"/>
      <c r="L15" s="123">
        <f t="shared" si="2"/>
        <v>0</v>
      </c>
      <c r="M15" s="123">
        <v>114</v>
      </c>
      <c r="N15" s="123">
        <v>60</v>
      </c>
    </row>
    <row r="16" spans="1:14" ht="15">
      <c r="A16" s="5" t="s">
        <v>331</v>
      </c>
      <c r="B16" s="30" t="s">
        <v>332</v>
      </c>
      <c r="C16" s="128"/>
      <c r="D16" s="128">
        <f t="shared" si="0"/>
        <v>0</v>
      </c>
      <c r="E16" s="128">
        <f t="shared" si="1"/>
        <v>0</v>
      </c>
      <c r="F16" s="128"/>
      <c r="G16" s="128"/>
      <c r="H16" s="128"/>
      <c r="I16" s="128"/>
      <c r="J16" s="128"/>
      <c r="K16" s="128"/>
      <c r="L16" s="123">
        <f t="shared" si="2"/>
        <v>0</v>
      </c>
      <c r="M16" s="123">
        <v>0</v>
      </c>
      <c r="N16" s="123">
        <v>0</v>
      </c>
    </row>
    <row r="17" spans="1:14" ht="15">
      <c r="A17" s="5" t="s">
        <v>333</v>
      </c>
      <c r="B17" s="30" t="s">
        <v>334</v>
      </c>
      <c r="C17" s="128"/>
      <c r="D17" s="128">
        <f t="shared" si="0"/>
        <v>100</v>
      </c>
      <c r="E17" s="128">
        <f t="shared" si="1"/>
        <v>100</v>
      </c>
      <c r="F17" s="128"/>
      <c r="G17" s="128"/>
      <c r="H17" s="128"/>
      <c r="I17" s="128"/>
      <c r="J17" s="128"/>
      <c r="K17" s="128"/>
      <c r="L17" s="123">
        <f t="shared" si="2"/>
        <v>0</v>
      </c>
      <c r="M17" s="123">
        <v>100</v>
      </c>
      <c r="N17" s="123">
        <v>100</v>
      </c>
    </row>
    <row r="18" spans="1:14" ht="15">
      <c r="A18" s="5" t="s">
        <v>0</v>
      </c>
      <c r="B18" s="30" t="s">
        <v>335</v>
      </c>
      <c r="C18" s="128"/>
      <c r="D18" s="128">
        <f t="shared" si="0"/>
        <v>1089</v>
      </c>
      <c r="E18" s="128">
        <f t="shared" si="1"/>
        <v>940</v>
      </c>
      <c r="F18" s="128"/>
      <c r="G18" s="128"/>
      <c r="H18" s="128"/>
      <c r="I18" s="128"/>
      <c r="J18" s="128"/>
      <c r="K18" s="128"/>
      <c r="L18" s="123">
        <f t="shared" si="2"/>
        <v>0</v>
      </c>
      <c r="M18" s="123">
        <v>1089</v>
      </c>
      <c r="N18" s="123">
        <v>940</v>
      </c>
    </row>
    <row r="19" spans="1:14" ht="15">
      <c r="A19" s="32" t="s">
        <v>615</v>
      </c>
      <c r="B19" s="33" t="s">
        <v>336</v>
      </c>
      <c r="C19" s="128">
        <v>29977</v>
      </c>
      <c r="D19" s="128">
        <f t="shared" si="0"/>
        <v>31789</v>
      </c>
      <c r="E19" s="128">
        <f t="shared" si="1"/>
        <v>24213</v>
      </c>
      <c r="F19" s="128">
        <f aca="true" t="shared" si="3" ref="F19:K19">SUM(F6:F18)</f>
        <v>0</v>
      </c>
      <c r="G19" s="128">
        <f t="shared" si="3"/>
        <v>0</v>
      </c>
      <c r="H19" s="128">
        <f t="shared" si="3"/>
        <v>0</v>
      </c>
      <c r="I19" s="128">
        <f t="shared" si="3"/>
        <v>0</v>
      </c>
      <c r="J19" s="128">
        <f t="shared" si="3"/>
        <v>0</v>
      </c>
      <c r="K19" s="128">
        <f t="shared" si="3"/>
        <v>0</v>
      </c>
      <c r="L19" s="123">
        <f>SUM(L6:L18)</f>
        <v>29977</v>
      </c>
      <c r="M19" s="123">
        <v>31789</v>
      </c>
      <c r="N19" s="123">
        <v>24213</v>
      </c>
    </row>
    <row r="20" spans="1:14" ht="15">
      <c r="A20" s="5" t="s">
        <v>337</v>
      </c>
      <c r="B20" s="30" t="s">
        <v>338</v>
      </c>
      <c r="C20" s="128"/>
      <c r="D20" s="128">
        <f t="shared" si="0"/>
        <v>0</v>
      </c>
      <c r="E20" s="128">
        <f t="shared" si="1"/>
        <v>0</v>
      </c>
      <c r="F20" s="128"/>
      <c r="G20" s="128"/>
      <c r="H20" s="128"/>
      <c r="I20" s="128"/>
      <c r="J20" s="128"/>
      <c r="K20" s="128"/>
      <c r="L20" s="123">
        <f>I20+F20+C20</f>
        <v>0</v>
      </c>
      <c r="M20" s="123">
        <v>0</v>
      </c>
      <c r="N20" s="123">
        <v>0</v>
      </c>
    </row>
    <row r="21" spans="1:14" ht="15">
      <c r="A21" s="5" t="s">
        <v>339</v>
      </c>
      <c r="B21" s="30" t="s">
        <v>340</v>
      </c>
      <c r="C21" s="128">
        <v>500</v>
      </c>
      <c r="D21" s="128">
        <f t="shared" si="0"/>
        <v>500</v>
      </c>
      <c r="E21" s="128">
        <f t="shared" si="1"/>
        <v>59</v>
      </c>
      <c r="F21" s="128"/>
      <c r="G21" s="128"/>
      <c r="H21" s="128"/>
      <c r="I21" s="128"/>
      <c r="J21" s="128"/>
      <c r="K21" s="128"/>
      <c r="L21" s="123">
        <f>I21+F21+C21</f>
        <v>500</v>
      </c>
      <c r="M21" s="123">
        <v>500</v>
      </c>
      <c r="N21" s="123">
        <v>59</v>
      </c>
    </row>
    <row r="22" spans="1:14" ht="15">
      <c r="A22" s="6" t="s">
        <v>341</v>
      </c>
      <c r="B22" s="30" t="s">
        <v>342</v>
      </c>
      <c r="C22" s="128">
        <v>500</v>
      </c>
      <c r="D22" s="128">
        <f t="shared" si="0"/>
        <v>503</v>
      </c>
      <c r="E22" s="128">
        <f t="shared" si="1"/>
        <v>9</v>
      </c>
      <c r="F22" s="128"/>
      <c r="G22" s="128"/>
      <c r="H22" s="128"/>
      <c r="I22" s="128"/>
      <c r="J22" s="128"/>
      <c r="K22" s="128"/>
      <c r="L22" s="123">
        <f>I22+F22+C22</f>
        <v>500</v>
      </c>
      <c r="M22" s="123">
        <v>503</v>
      </c>
      <c r="N22" s="123">
        <v>9</v>
      </c>
    </row>
    <row r="23" spans="1:14" ht="15">
      <c r="A23" s="7" t="s">
        <v>616</v>
      </c>
      <c r="B23" s="33" t="s">
        <v>343</v>
      </c>
      <c r="C23" s="128">
        <v>1000</v>
      </c>
      <c r="D23" s="128">
        <f t="shared" si="0"/>
        <v>1003</v>
      </c>
      <c r="E23" s="128">
        <f t="shared" si="1"/>
        <v>68</v>
      </c>
      <c r="F23" s="128">
        <f aca="true" t="shared" si="4" ref="F23:K23">SUM(F20:F22)</f>
        <v>0</v>
      </c>
      <c r="G23" s="128">
        <f t="shared" si="4"/>
        <v>0</v>
      </c>
      <c r="H23" s="128">
        <f t="shared" si="4"/>
        <v>0</v>
      </c>
      <c r="I23" s="128">
        <f t="shared" si="4"/>
        <v>0</v>
      </c>
      <c r="J23" s="128">
        <f t="shared" si="4"/>
        <v>0</v>
      </c>
      <c r="K23" s="128">
        <f t="shared" si="4"/>
        <v>0</v>
      </c>
      <c r="L23" s="123">
        <f>SUM(L20:L22)</f>
        <v>1000</v>
      </c>
      <c r="M23" s="123">
        <v>1003</v>
      </c>
      <c r="N23" s="123">
        <v>68</v>
      </c>
    </row>
    <row r="24" spans="1:14" ht="15">
      <c r="A24" s="51" t="s">
        <v>30</v>
      </c>
      <c r="B24" s="52" t="s">
        <v>344</v>
      </c>
      <c r="C24" s="128">
        <v>30977</v>
      </c>
      <c r="D24" s="128">
        <f t="shared" si="0"/>
        <v>32792</v>
      </c>
      <c r="E24" s="128">
        <f t="shared" si="1"/>
        <v>24281</v>
      </c>
      <c r="F24" s="128">
        <f aca="true" t="shared" si="5" ref="F24:K24">F23+F19</f>
        <v>0</v>
      </c>
      <c r="G24" s="128">
        <f t="shared" si="5"/>
        <v>0</v>
      </c>
      <c r="H24" s="128">
        <f t="shared" si="5"/>
        <v>0</v>
      </c>
      <c r="I24" s="128">
        <f t="shared" si="5"/>
        <v>0</v>
      </c>
      <c r="J24" s="128">
        <f t="shared" si="5"/>
        <v>0</v>
      </c>
      <c r="K24" s="128">
        <f t="shared" si="5"/>
        <v>0</v>
      </c>
      <c r="L24" s="123">
        <f>L23+L19</f>
        <v>30977</v>
      </c>
      <c r="M24" s="123">
        <v>32792</v>
      </c>
      <c r="N24" s="123">
        <v>24281</v>
      </c>
    </row>
    <row r="25" spans="1:14" ht="15">
      <c r="A25" s="39" t="s">
        <v>1</v>
      </c>
      <c r="B25" s="52" t="s">
        <v>345</v>
      </c>
      <c r="C25" s="128">
        <v>8487</v>
      </c>
      <c r="D25" s="128">
        <f t="shared" si="0"/>
        <v>10128</v>
      </c>
      <c r="E25" s="128">
        <f t="shared" si="1"/>
        <v>6577</v>
      </c>
      <c r="F25" s="128"/>
      <c r="G25" s="128"/>
      <c r="H25" s="128"/>
      <c r="I25" s="128"/>
      <c r="J25" s="128"/>
      <c r="K25" s="128"/>
      <c r="L25" s="123">
        <f>I25+F25+C25</f>
        <v>8487</v>
      </c>
      <c r="M25" s="123">
        <v>10128</v>
      </c>
      <c r="N25" s="123">
        <v>6577</v>
      </c>
    </row>
    <row r="26" spans="1:14" ht="15">
      <c r="A26" s="5" t="s">
        <v>346</v>
      </c>
      <c r="B26" s="30" t="s">
        <v>347</v>
      </c>
      <c r="C26" s="128">
        <v>323</v>
      </c>
      <c r="D26" s="128">
        <f t="shared" si="0"/>
        <v>323</v>
      </c>
      <c r="E26" s="128">
        <f t="shared" si="1"/>
        <v>118</v>
      </c>
      <c r="F26" s="128"/>
      <c r="G26" s="128"/>
      <c r="H26" s="128"/>
      <c r="I26" s="128"/>
      <c r="J26" s="128"/>
      <c r="K26" s="128"/>
      <c r="L26" s="123">
        <f>I26+F26+C26</f>
        <v>323</v>
      </c>
      <c r="M26" s="123">
        <v>323</v>
      </c>
      <c r="N26" s="123">
        <v>118</v>
      </c>
    </row>
    <row r="27" spans="1:14" ht="15">
      <c r="A27" s="5" t="s">
        <v>348</v>
      </c>
      <c r="B27" s="30" t="s">
        <v>349</v>
      </c>
      <c r="C27" s="128">
        <v>636</v>
      </c>
      <c r="D27" s="128">
        <f t="shared" si="0"/>
        <v>801</v>
      </c>
      <c r="E27" s="128">
        <f t="shared" si="1"/>
        <v>801</v>
      </c>
      <c r="F27" s="128"/>
      <c r="G27" s="128"/>
      <c r="H27" s="128"/>
      <c r="I27" s="128"/>
      <c r="J27" s="128"/>
      <c r="K27" s="128"/>
      <c r="L27" s="123">
        <f>I27+F27+C27</f>
        <v>636</v>
      </c>
      <c r="M27" s="123">
        <v>801</v>
      </c>
      <c r="N27" s="123">
        <v>801</v>
      </c>
    </row>
    <row r="28" spans="1:14" ht="15">
      <c r="A28" s="5" t="s">
        <v>350</v>
      </c>
      <c r="B28" s="30" t="s">
        <v>351</v>
      </c>
      <c r="C28" s="128"/>
      <c r="D28" s="128">
        <f t="shared" si="0"/>
        <v>0</v>
      </c>
      <c r="E28" s="128">
        <f t="shared" si="1"/>
        <v>0</v>
      </c>
      <c r="F28" s="128"/>
      <c r="G28" s="128"/>
      <c r="H28" s="128"/>
      <c r="I28" s="128"/>
      <c r="J28" s="128"/>
      <c r="K28" s="128"/>
      <c r="L28" s="123">
        <f>I28+F28+C28</f>
        <v>0</v>
      </c>
      <c r="M28" s="123">
        <v>0</v>
      </c>
      <c r="N28" s="123">
        <v>0</v>
      </c>
    </row>
    <row r="29" spans="1:14" ht="15">
      <c r="A29" s="7" t="s">
        <v>617</v>
      </c>
      <c r="B29" s="33" t="s">
        <v>352</v>
      </c>
      <c r="C29" s="128">
        <v>959</v>
      </c>
      <c r="D29" s="128">
        <f t="shared" si="0"/>
        <v>1124</v>
      </c>
      <c r="E29" s="128">
        <f t="shared" si="1"/>
        <v>919</v>
      </c>
      <c r="F29" s="128">
        <f aca="true" t="shared" si="6" ref="F29:K29">SUM(F26:F28)</f>
        <v>0</v>
      </c>
      <c r="G29" s="128">
        <f t="shared" si="6"/>
        <v>0</v>
      </c>
      <c r="H29" s="128">
        <f t="shared" si="6"/>
        <v>0</v>
      </c>
      <c r="I29" s="128">
        <f t="shared" si="6"/>
        <v>0</v>
      </c>
      <c r="J29" s="128">
        <f t="shared" si="6"/>
        <v>0</v>
      </c>
      <c r="K29" s="128">
        <f t="shared" si="6"/>
        <v>0</v>
      </c>
      <c r="L29" s="123">
        <f>SUM(L26:L28)</f>
        <v>959</v>
      </c>
      <c r="M29" s="123">
        <v>1124</v>
      </c>
      <c r="N29" s="123">
        <v>919</v>
      </c>
    </row>
    <row r="30" spans="1:14" ht="15">
      <c r="A30" s="5" t="s">
        <v>353</v>
      </c>
      <c r="B30" s="30" t="s">
        <v>354</v>
      </c>
      <c r="C30" s="128">
        <v>141</v>
      </c>
      <c r="D30" s="128">
        <f t="shared" si="0"/>
        <v>251</v>
      </c>
      <c r="E30" s="128">
        <f t="shared" si="1"/>
        <v>234</v>
      </c>
      <c r="F30" s="128"/>
      <c r="G30" s="128"/>
      <c r="H30" s="128"/>
      <c r="I30" s="128"/>
      <c r="J30" s="128"/>
      <c r="K30" s="128"/>
      <c r="L30" s="123">
        <f>I30+F30+C30</f>
        <v>141</v>
      </c>
      <c r="M30" s="123">
        <v>251</v>
      </c>
      <c r="N30" s="123">
        <v>234</v>
      </c>
    </row>
    <row r="31" spans="1:14" ht="15">
      <c r="A31" s="5" t="s">
        <v>355</v>
      </c>
      <c r="B31" s="30" t="s">
        <v>356</v>
      </c>
      <c r="C31" s="128">
        <v>730</v>
      </c>
      <c r="D31" s="128">
        <f t="shared" si="0"/>
        <v>730</v>
      </c>
      <c r="E31" s="128">
        <f t="shared" si="1"/>
        <v>489</v>
      </c>
      <c r="F31" s="128"/>
      <c r="G31" s="128"/>
      <c r="H31" s="128"/>
      <c r="I31" s="128"/>
      <c r="J31" s="128"/>
      <c r="K31" s="128"/>
      <c r="L31" s="123">
        <f>I31+F31+C31</f>
        <v>730</v>
      </c>
      <c r="M31" s="123">
        <v>730</v>
      </c>
      <c r="N31" s="123">
        <v>489</v>
      </c>
    </row>
    <row r="32" spans="1:14" ht="15" customHeight="1">
      <c r="A32" s="7" t="s">
        <v>31</v>
      </c>
      <c r="B32" s="33" t="s">
        <v>357</v>
      </c>
      <c r="C32" s="128">
        <v>871</v>
      </c>
      <c r="D32" s="128">
        <f t="shared" si="0"/>
        <v>981</v>
      </c>
      <c r="E32" s="128">
        <f t="shared" si="1"/>
        <v>723</v>
      </c>
      <c r="F32" s="128">
        <f aca="true" t="shared" si="7" ref="F32:K32">SUM(F30:F31)</f>
        <v>0</v>
      </c>
      <c r="G32" s="128">
        <f t="shared" si="7"/>
        <v>0</v>
      </c>
      <c r="H32" s="128">
        <f t="shared" si="7"/>
        <v>0</v>
      </c>
      <c r="I32" s="128">
        <f t="shared" si="7"/>
        <v>0</v>
      </c>
      <c r="J32" s="128">
        <f t="shared" si="7"/>
        <v>0</v>
      </c>
      <c r="K32" s="128">
        <f t="shared" si="7"/>
        <v>0</v>
      </c>
      <c r="L32" s="123">
        <f>SUM(L30:L31)</f>
        <v>871</v>
      </c>
      <c r="M32" s="123">
        <v>981</v>
      </c>
      <c r="N32" s="123">
        <v>723</v>
      </c>
    </row>
    <row r="33" spans="1:14" ht="15">
      <c r="A33" s="5" t="s">
        <v>358</v>
      </c>
      <c r="B33" s="30" t="s">
        <v>359</v>
      </c>
      <c r="C33" s="128">
        <v>1460</v>
      </c>
      <c r="D33" s="128">
        <f t="shared" si="0"/>
        <v>1552</v>
      </c>
      <c r="E33" s="128">
        <f t="shared" si="1"/>
        <v>801</v>
      </c>
      <c r="F33" s="128"/>
      <c r="G33" s="128"/>
      <c r="H33" s="128"/>
      <c r="I33" s="128"/>
      <c r="J33" s="128"/>
      <c r="K33" s="128"/>
      <c r="L33" s="123">
        <f aca="true" t="shared" si="8" ref="L33:L39">I33+F33+C33</f>
        <v>1460</v>
      </c>
      <c r="M33" s="123">
        <v>1552</v>
      </c>
      <c r="N33" s="123">
        <v>801</v>
      </c>
    </row>
    <row r="34" spans="1:14" ht="15">
      <c r="A34" s="5" t="s">
        <v>360</v>
      </c>
      <c r="B34" s="30" t="s">
        <v>361</v>
      </c>
      <c r="C34" s="128"/>
      <c r="D34" s="128">
        <f t="shared" si="0"/>
        <v>0</v>
      </c>
      <c r="E34" s="128">
        <f t="shared" si="1"/>
        <v>0</v>
      </c>
      <c r="F34" s="128"/>
      <c r="G34" s="128"/>
      <c r="H34" s="128"/>
      <c r="I34" s="128"/>
      <c r="J34" s="128"/>
      <c r="K34" s="128"/>
      <c r="L34" s="123">
        <f t="shared" si="8"/>
        <v>0</v>
      </c>
      <c r="M34" s="123">
        <v>0</v>
      </c>
      <c r="N34" s="123">
        <v>0</v>
      </c>
    </row>
    <row r="35" spans="1:14" ht="15">
      <c r="A35" s="5" t="s">
        <v>2</v>
      </c>
      <c r="B35" s="30" t="s">
        <v>362</v>
      </c>
      <c r="C35" s="128">
        <v>546</v>
      </c>
      <c r="D35" s="128">
        <f t="shared" si="0"/>
        <v>522</v>
      </c>
      <c r="E35" s="128">
        <f t="shared" si="1"/>
        <v>377</v>
      </c>
      <c r="F35" s="128"/>
      <c r="G35" s="128"/>
      <c r="H35" s="128"/>
      <c r="I35" s="128"/>
      <c r="J35" s="128"/>
      <c r="K35" s="128"/>
      <c r="L35" s="123">
        <f t="shared" si="8"/>
        <v>546</v>
      </c>
      <c r="M35" s="123">
        <v>522</v>
      </c>
      <c r="N35" s="123">
        <v>377</v>
      </c>
    </row>
    <row r="36" spans="1:14" ht="15">
      <c r="A36" s="5" t="s">
        <v>363</v>
      </c>
      <c r="B36" s="30" t="s">
        <v>364</v>
      </c>
      <c r="C36" s="128">
        <v>105</v>
      </c>
      <c r="D36" s="128">
        <f t="shared" si="0"/>
        <v>1440</v>
      </c>
      <c r="E36" s="128">
        <f t="shared" si="1"/>
        <v>1440</v>
      </c>
      <c r="F36" s="128"/>
      <c r="G36" s="128"/>
      <c r="H36" s="128"/>
      <c r="I36" s="128"/>
      <c r="J36" s="128"/>
      <c r="K36" s="128"/>
      <c r="L36" s="123">
        <f t="shared" si="8"/>
        <v>105</v>
      </c>
      <c r="M36" s="123">
        <v>1440</v>
      </c>
      <c r="N36" s="123">
        <v>1440</v>
      </c>
    </row>
    <row r="37" spans="1:14" ht="15">
      <c r="A37" s="10" t="s">
        <v>3</v>
      </c>
      <c r="B37" s="30" t="s">
        <v>365</v>
      </c>
      <c r="C37" s="128">
        <v>112</v>
      </c>
      <c r="D37" s="128">
        <f t="shared" si="0"/>
        <v>112</v>
      </c>
      <c r="E37" s="128">
        <f t="shared" si="1"/>
        <v>82</v>
      </c>
      <c r="F37" s="128"/>
      <c r="G37" s="128"/>
      <c r="H37" s="128"/>
      <c r="I37" s="128"/>
      <c r="J37" s="128"/>
      <c r="K37" s="128"/>
      <c r="L37" s="123">
        <f t="shared" si="8"/>
        <v>112</v>
      </c>
      <c r="M37" s="123">
        <v>112</v>
      </c>
      <c r="N37" s="123">
        <v>82</v>
      </c>
    </row>
    <row r="38" spans="1:14" ht="15">
      <c r="A38" s="6" t="s">
        <v>366</v>
      </c>
      <c r="B38" s="30" t="s">
        <v>367</v>
      </c>
      <c r="C38" s="128"/>
      <c r="D38" s="128">
        <f t="shared" si="0"/>
        <v>0</v>
      </c>
      <c r="E38" s="128">
        <f t="shared" si="1"/>
        <v>0</v>
      </c>
      <c r="F38" s="128"/>
      <c r="G38" s="128"/>
      <c r="H38" s="128"/>
      <c r="I38" s="128"/>
      <c r="J38" s="128"/>
      <c r="K38" s="128"/>
      <c r="L38" s="123">
        <f t="shared" si="8"/>
        <v>0</v>
      </c>
      <c r="M38" s="123"/>
      <c r="N38" s="123"/>
    </row>
    <row r="39" spans="1:14" ht="15">
      <c r="A39" s="5" t="s">
        <v>4</v>
      </c>
      <c r="B39" s="30" t="s">
        <v>368</v>
      </c>
      <c r="C39" s="128">
        <v>7184</v>
      </c>
      <c r="D39" s="128">
        <f t="shared" si="0"/>
        <v>5482</v>
      </c>
      <c r="E39" s="128">
        <f t="shared" si="1"/>
        <v>4095</v>
      </c>
      <c r="F39" s="128"/>
      <c r="G39" s="128"/>
      <c r="H39" s="128"/>
      <c r="I39" s="128"/>
      <c r="J39" s="128"/>
      <c r="K39" s="128"/>
      <c r="L39" s="123">
        <f t="shared" si="8"/>
        <v>7184</v>
      </c>
      <c r="M39" s="123">
        <v>5482</v>
      </c>
      <c r="N39" s="123">
        <v>4095</v>
      </c>
    </row>
    <row r="40" spans="1:14" ht="15">
      <c r="A40" s="7" t="s">
        <v>618</v>
      </c>
      <c r="B40" s="33" t="s">
        <v>369</v>
      </c>
      <c r="C40" s="128">
        <v>9407</v>
      </c>
      <c r="D40" s="128">
        <f t="shared" si="0"/>
        <v>9108</v>
      </c>
      <c r="E40" s="128">
        <f t="shared" si="1"/>
        <v>6795</v>
      </c>
      <c r="F40" s="128">
        <f aca="true" t="shared" si="9" ref="F40:K40">SUM(F33:F39)</f>
        <v>0</v>
      </c>
      <c r="G40" s="128">
        <f t="shared" si="9"/>
        <v>0</v>
      </c>
      <c r="H40" s="128">
        <f t="shared" si="9"/>
        <v>0</v>
      </c>
      <c r="I40" s="128">
        <f t="shared" si="9"/>
        <v>0</v>
      </c>
      <c r="J40" s="128">
        <f t="shared" si="9"/>
        <v>0</v>
      </c>
      <c r="K40" s="128">
        <f t="shared" si="9"/>
        <v>0</v>
      </c>
      <c r="L40" s="123">
        <f>SUM(L33:L39)</f>
        <v>9407</v>
      </c>
      <c r="M40" s="123">
        <v>9108</v>
      </c>
      <c r="N40" s="123">
        <v>6795</v>
      </c>
    </row>
    <row r="41" spans="1:14" ht="15">
      <c r="A41" s="5" t="s">
        <v>370</v>
      </c>
      <c r="B41" s="30" t="s">
        <v>371</v>
      </c>
      <c r="C41" s="128">
        <v>367</v>
      </c>
      <c r="D41" s="128">
        <f t="shared" si="0"/>
        <v>367</v>
      </c>
      <c r="E41" s="128">
        <f t="shared" si="1"/>
        <v>295</v>
      </c>
      <c r="F41" s="128"/>
      <c r="G41" s="128"/>
      <c r="H41" s="128"/>
      <c r="I41" s="128"/>
      <c r="J41" s="128"/>
      <c r="K41" s="128"/>
      <c r="L41" s="123">
        <f>I41+F41+C41</f>
        <v>367</v>
      </c>
      <c r="M41" s="123">
        <v>367</v>
      </c>
      <c r="N41" s="123">
        <v>295</v>
      </c>
    </row>
    <row r="42" spans="1:14" ht="15">
      <c r="A42" s="5" t="s">
        <v>372</v>
      </c>
      <c r="B42" s="30" t="s">
        <v>373</v>
      </c>
      <c r="C42" s="128"/>
      <c r="D42" s="128">
        <f t="shared" si="0"/>
        <v>0</v>
      </c>
      <c r="E42" s="128">
        <f t="shared" si="1"/>
        <v>0</v>
      </c>
      <c r="F42" s="128"/>
      <c r="G42" s="128"/>
      <c r="H42" s="128"/>
      <c r="I42" s="128"/>
      <c r="J42" s="128"/>
      <c r="K42" s="128"/>
      <c r="L42" s="123">
        <f>I42+F42+C42</f>
        <v>0</v>
      </c>
      <c r="M42" s="123">
        <v>0</v>
      </c>
      <c r="N42" s="123"/>
    </row>
    <row r="43" spans="1:14" ht="15">
      <c r="A43" s="7" t="s">
        <v>633</v>
      </c>
      <c r="B43" s="33" t="s">
        <v>374</v>
      </c>
      <c r="C43" s="128">
        <v>367</v>
      </c>
      <c r="D43" s="128">
        <f t="shared" si="0"/>
        <v>367</v>
      </c>
      <c r="E43" s="128">
        <f t="shared" si="1"/>
        <v>295</v>
      </c>
      <c r="F43" s="128">
        <f aca="true" t="shared" si="10" ref="F43:K43">SUM(F41:F42)</f>
        <v>0</v>
      </c>
      <c r="G43" s="128">
        <f t="shared" si="10"/>
        <v>0</v>
      </c>
      <c r="H43" s="128">
        <f t="shared" si="10"/>
        <v>0</v>
      </c>
      <c r="I43" s="128">
        <f t="shared" si="10"/>
        <v>0</v>
      </c>
      <c r="J43" s="128">
        <f t="shared" si="10"/>
        <v>0</v>
      </c>
      <c r="K43" s="128">
        <f t="shared" si="10"/>
        <v>0</v>
      </c>
      <c r="L43" s="123">
        <f>SUM(L41:L42)</f>
        <v>367</v>
      </c>
      <c r="M43" s="123">
        <v>367</v>
      </c>
      <c r="N43" s="123">
        <v>295</v>
      </c>
    </row>
    <row r="44" spans="1:14" ht="15">
      <c r="A44" s="5" t="s">
        <v>375</v>
      </c>
      <c r="B44" s="30" t="s">
        <v>376</v>
      </c>
      <c r="C44" s="128">
        <v>1360</v>
      </c>
      <c r="D44" s="128">
        <f t="shared" si="0"/>
        <v>1503</v>
      </c>
      <c r="E44" s="128">
        <f t="shared" si="1"/>
        <v>1411</v>
      </c>
      <c r="F44" s="128"/>
      <c r="G44" s="128"/>
      <c r="H44" s="128"/>
      <c r="I44" s="128"/>
      <c r="J44" s="128"/>
      <c r="K44" s="128"/>
      <c r="L44" s="123">
        <f>I44+F44+C44</f>
        <v>1360</v>
      </c>
      <c r="M44" s="123">
        <v>1503</v>
      </c>
      <c r="N44" s="123">
        <v>1411</v>
      </c>
    </row>
    <row r="45" spans="1:14" ht="15">
      <c r="A45" s="5" t="s">
        <v>377</v>
      </c>
      <c r="B45" s="30" t="s">
        <v>378</v>
      </c>
      <c r="C45" s="128"/>
      <c r="D45" s="128">
        <f t="shared" si="0"/>
        <v>77</v>
      </c>
      <c r="E45" s="128">
        <f t="shared" si="1"/>
        <v>0</v>
      </c>
      <c r="F45" s="128"/>
      <c r="G45" s="128"/>
      <c r="H45" s="128"/>
      <c r="I45" s="128"/>
      <c r="J45" s="128"/>
      <c r="K45" s="128"/>
      <c r="L45" s="123">
        <f>I45+F45+C45</f>
        <v>0</v>
      </c>
      <c r="M45" s="123">
        <v>77</v>
      </c>
      <c r="N45" s="123">
        <v>0</v>
      </c>
    </row>
    <row r="46" spans="1:14" ht="15">
      <c r="A46" s="5" t="s">
        <v>5</v>
      </c>
      <c r="B46" s="30" t="s">
        <v>379</v>
      </c>
      <c r="C46" s="128"/>
      <c r="D46" s="128">
        <f t="shared" si="0"/>
        <v>1</v>
      </c>
      <c r="E46" s="128">
        <f t="shared" si="1"/>
        <v>1</v>
      </c>
      <c r="F46" s="128"/>
      <c r="G46" s="128"/>
      <c r="H46" s="128"/>
      <c r="I46" s="128"/>
      <c r="J46" s="128"/>
      <c r="K46" s="128"/>
      <c r="L46" s="123">
        <f>I46+F46+C46</f>
        <v>0</v>
      </c>
      <c r="M46" s="123">
        <v>1</v>
      </c>
      <c r="N46" s="123">
        <v>1</v>
      </c>
    </row>
    <row r="47" spans="1:14" ht="15">
      <c r="A47" s="5" t="s">
        <v>6</v>
      </c>
      <c r="B47" s="30" t="s">
        <v>380</v>
      </c>
      <c r="C47" s="128"/>
      <c r="D47" s="128">
        <f t="shared" si="0"/>
        <v>0</v>
      </c>
      <c r="E47" s="128">
        <f t="shared" si="1"/>
        <v>0</v>
      </c>
      <c r="F47" s="128"/>
      <c r="G47" s="128"/>
      <c r="H47" s="128"/>
      <c r="I47" s="128"/>
      <c r="J47" s="128"/>
      <c r="K47" s="128"/>
      <c r="L47" s="123">
        <f>I47+F47+C47</f>
        <v>0</v>
      </c>
      <c r="M47" s="123">
        <v>0</v>
      </c>
      <c r="N47" s="123">
        <v>0</v>
      </c>
    </row>
    <row r="48" spans="1:14" ht="15">
      <c r="A48" s="5" t="s">
        <v>381</v>
      </c>
      <c r="B48" s="30" t="s">
        <v>382</v>
      </c>
      <c r="C48" s="128"/>
      <c r="D48" s="128">
        <f t="shared" si="0"/>
        <v>149</v>
      </c>
      <c r="E48" s="128">
        <f t="shared" si="1"/>
        <v>149</v>
      </c>
      <c r="F48" s="128"/>
      <c r="G48" s="128"/>
      <c r="H48" s="128"/>
      <c r="I48" s="128"/>
      <c r="J48" s="128"/>
      <c r="K48" s="128"/>
      <c r="L48" s="123">
        <f>I48+F48+C48</f>
        <v>0</v>
      </c>
      <c r="M48" s="123">
        <v>149</v>
      </c>
      <c r="N48" s="123">
        <v>149</v>
      </c>
    </row>
    <row r="49" spans="1:14" ht="15">
      <c r="A49" s="7" t="s">
        <v>634</v>
      </c>
      <c r="B49" s="33" t="s">
        <v>383</v>
      </c>
      <c r="C49" s="128">
        <v>1360</v>
      </c>
      <c r="D49" s="128">
        <f t="shared" si="0"/>
        <v>1730</v>
      </c>
      <c r="E49" s="128">
        <f t="shared" si="1"/>
        <v>1561</v>
      </c>
      <c r="F49" s="128">
        <f aca="true" t="shared" si="11" ref="F49:K49">SUM(F44:F48)</f>
        <v>0</v>
      </c>
      <c r="G49" s="128">
        <f t="shared" si="11"/>
        <v>0</v>
      </c>
      <c r="H49" s="128">
        <f t="shared" si="11"/>
        <v>0</v>
      </c>
      <c r="I49" s="128">
        <f t="shared" si="11"/>
        <v>0</v>
      </c>
      <c r="J49" s="128">
        <f t="shared" si="11"/>
        <v>0</v>
      </c>
      <c r="K49" s="128">
        <f t="shared" si="11"/>
        <v>0</v>
      </c>
      <c r="L49" s="123">
        <f>SUM(L44:L48)</f>
        <v>1360</v>
      </c>
      <c r="M49" s="123">
        <v>1730</v>
      </c>
      <c r="N49" s="123">
        <v>1561</v>
      </c>
    </row>
    <row r="50" spans="1:14" ht="15">
      <c r="A50" s="39" t="s">
        <v>635</v>
      </c>
      <c r="B50" s="52" t="s">
        <v>384</v>
      </c>
      <c r="C50" s="128">
        <v>12964</v>
      </c>
      <c r="D50" s="128">
        <f t="shared" si="0"/>
        <v>13310</v>
      </c>
      <c r="E50" s="128">
        <f t="shared" si="1"/>
        <v>10293</v>
      </c>
      <c r="F50" s="128">
        <f aca="true" t="shared" si="12" ref="F50:L50">F49+F43+F40+F32+F29</f>
        <v>0</v>
      </c>
      <c r="G50" s="128">
        <f t="shared" si="12"/>
        <v>0</v>
      </c>
      <c r="H50" s="128">
        <f t="shared" si="12"/>
        <v>0</v>
      </c>
      <c r="I50" s="128">
        <f t="shared" si="12"/>
        <v>0</v>
      </c>
      <c r="J50" s="128">
        <f t="shared" si="12"/>
        <v>0</v>
      </c>
      <c r="K50" s="128">
        <f t="shared" si="12"/>
        <v>0</v>
      </c>
      <c r="L50" s="123">
        <f t="shared" si="12"/>
        <v>12964</v>
      </c>
      <c r="M50" s="123">
        <v>13310</v>
      </c>
      <c r="N50" s="123">
        <v>10293</v>
      </c>
    </row>
    <row r="51" spans="1:14" ht="15">
      <c r="A51" s="13" t="s">
        <v>385</v>
      </c>
      <c r="B51" s="30" t="s">
        <v>386</v>
      </c>
      <c r="C51" s="128"/>
      <c r="D51" s="128">
        <f t="shared" si="0"/>
        <v>0</v>
      </c>
      <c r="E51" s="128">
        <f t="shared" si="1"/>
        <v>0</v>
      </c>
      <c r="F51" s="128"/>
      <c r="G51" s="128"/>
      <c r="H51" s="128"/>
      <c r="I51" s="128"/>
      <c r="J51" s="128"/>
      <c r="K51" s="128"/>
      <c r="L51" s="123">
        <f aca="true" t="shared" si="13" ref="L51:L58">I51+F51+C51</f>
        <v>0</v>
      </c>
      <c r="M51" s="123">
        <v>0</v>
      </c>
      <c r="N51" s="123">
        <v>0</v>
      </c>
    </row>
    <row r="52" spans="1:14" ht="15">
      <c r="A52" s="13" t="s">
        <v>636</v>
      </c>
      <c r="B52" s="30" t="s">
        <v>387</v>
      </c>
      <c r="C52" s="128"/>
      <c r="D52" s="128">
        <f t="shared" si="0"/>
        <v>0</v>
      </c>
      <c r="E52" s="128">
        <f t="shared" si="1"/>
        <v>0</v>
      </c>
      <c r="F52" s="128"/>
      <c r="G52" s="128"/>
      <c r="H52" s="128"/>
      <c r="I52" s="128"/>
      <c r="J52" s="128"/>
      <c r="K52" s="128"/>
      <c r="L52" s="123">
        <f t="shared" si="13"/>
        <v>0</v>
      </c>
      <c r="M52" s="123">
        <v>0</v>
      </c>
      <c r="N52" s="123">
        <v>0</v>
      </c>
    </row>
    <row r="53" spans="1:14" ht="15">
      <c r="A53" s="17" t="s">
        <v>7</v>
      </c>
      <c r="B53" s="30" t="s">
        <v>388</v>
      </c>
      <c r="C53" s="128"/>
      <c r="D53" s="128">
        <f t="shared" si="0"/>
        <v>0</v>
      </c>
      <c r="E53" s="128">
        <f t="shared" si="1"/>
        <v>0</v>
      </c>
      <c r="F53" s="128"/>
      <c r="G53" s="128"/>
      <c r="H53" s="128"/>
      <c r="I53" s="128"/>
      <c r="J53" s="128"/>
      <c r="K53" s="128"/>
      <c r="L53" s="123">
        <f t="shared" si="13"/>
        <v>0</v>
      </c>
      <c r="M53" s="123">
        <v>0</v>
      </c>
      <c r="N53" s="123">
        <v>0</v>
      </c>
    </row>
    <row r="54" spans="1:14" ht="15">
      <c r="A54" s="17" t="s">
        <v>8</v>
      </c>
      <c r="B54" s="30" t="s">
        <v>389</v>
      </c>
      <c r="C54" s="128"/>
      <c r="D54" s="128">
        <f t="shared" si="0"/>
        <v>0</v>
      </c>
      <c r="E54" s="128">
        <f t="shared" si="1"/>
        <v>0</v>
      </c>
      <c r="F54" s="128"/>
      <c r="G54" s="128"/>
      <c r="H54" s="128"/>
      <c r="I54" s="128"/>
      <c r="J54" s="128"/>
      <c r="K54" s="128"/>
      <c r="L54" s="123">
        <f t="shared" si="13"/>
        <v>0</v>
      </c>
      <c r="M54" s="123">
        <v>0</v>
      </c>
      <c r="N54" s="123">
        <v>0</v>
      </c>
    </row>
    <row r="55" spans="1:14" ht="15">
      <c r="A55" s="17" t="s">
        <v>9</v>
      </c>
      <c r="B55" s="30" t="s">
        <v>390</v>
      </c>
      <c r="C55" s="128"/>
      <c r="D55" s="128">
        <f t="shared" si="0"/>
        <v>0</v>
      </c>
      <c r="E55" s="128">
        <f t="shared" si="1"/>
        <v>0</v>
      </c>
      <c r="F55" s="128"/>
      <c r="G55" s="128"/>
      <c r="H55" s="128"/>
      <c r="I55" s="128"/>
      <c r="J55" s="128"/>
      <c r="K55" s="128"/>
      <c r="L55" s="123">
        <f t="shared" si="13"/>
        <v>0</v>
      </c>
      <c r="M55" s="123">
        <v>0</v>
      </c>
      <c r="N55" s="123">
        <v>0</v>
      </c>
    </row>
    <row r="56" spans="1:14" ht="15">
      <c r="A56" s="13" t="s">
        <v>10</v>
      </c>
      <c r="B56" s="30" t="s">
        <v>391</v>
      </c>
      <c r="C56" s="128"/>
      <c r="D56" s="128">
        <f t="shared" si="0"/>
        <v>0</v>
      </c>
      <c r="E56" s="128">
        <f t="shared" si="1"/>
        <v>0</v>
      </c>
      <c r="F56" s="128"/>
      <c r="G56" s="128"/>
      <c r="H56" s="128"/>
      <c r="I56" s="128"/>
      <c r="J56" s="128"/>
      <c r="K56" s="128"/>
      <c r="L56" s="123">
        <f t="shared" si="13"/>
        <v>0</v>
      </c>
      <c r="M56" s="123">
        <v>0</v>
      </c>
      <c r="N56" s="123">
        <v>0</v>
      </c>
    </row>
    <row r="57" spans="1:14" ht="15">
      <c r="A57" s="13" t="s">
        <v>11</v>
      </c>
      <c r="B57" s="30" t="s">
        <v>392</v>
      </c>
      <c r="C57" s="128"/>
      <c r="D57" s="128">
        <f t="shared" si="0"/>
        <v>0</v>
      </c>
      <c r="E57" s="128">
        <f t="shared" si="1"/>
        <v>0</v>
      </c>
      <c r="F57" s="128"/>
      <c r="G57" s="128"/>
      <c r="H57" s="128"/>
      <c r="I57" s="128"/>
      <c r="J57" s="128"/>
      <c r="K57" s="128"/>
      <c r="L57" s="123">
        <f t="shared" si="13"/>
        <v>0</v>
      </c>
      <c r="M57" s="123">
        <v>0</v>
      </c>
      <c r="N57" s="123">
        <v>0</v>
      </c>
    </row>
    <row r="58" spans="1:14" ht="15">
      <c r="A58" s="13" t="s">
        <v>12</v>
      </c>
      <c r="B58" s="30" t="s">
        <v>393</v>
      </c>
      <c r="C58" s="128"/>
      <c r="D58" s="128">
        <f t="shared" si="0"/>
        <v>0</v>
      </c>
      <c r="E58" s="128">
        <f t="shared" si="1"/>
        <v>0</v>
      </c>
      <c r="F58" s="128"/>
      <c r="G58" s="128"/>
      <c r="H58" s="128"/>
      <c r="I58" s="128"/>
      <c r="J58" s="128"/>
      <c r="K58" s="128"/>
      <c r="L58" s="123">
        <f t="shared" si="13"/>
        <v>0</v>
      </c>
      <c r="M58" s="123">
        <v>0</v>
      </c>
      <c r="N58" s="123">
        <v>0</v>
      </c>
    </row>
    <row r="59" spans="1:14" ht="15">
      <c r="A59" s="49" t="s">
        <v>702</v>
      </c>
      <c r="B59" s="52" t="s">
        <v>394</v>
      </c>
      <c r="C59" s="128"/>
      <c r="D59" s="128">
        <f t="shared" si="0"/>
        <v>0</v>
      </c>
      <c r="E59" s="128">
        <f t="shared" si="1"/>
        <v>0</v>
      </c>
      <c r="F59" s="128">
        <f aca="true" t="shared" si="14" ref="F59:K59">SUM(F51:F58)</f>
        <v>0</v>
      </c>
      <c r="G59" s="128">
        <f t="shared" si="14"/>
        <v>0</v>
      </c>
      <c r="H59" s="128">
        <f t="shared" si="14"/>
        <v>0</v>
      </c>
      <c r="I59" s="128">
        <f t="shared" si="14"/>
        <v>0</v>
      </c>
      <c r="J59" s="128">
        <f t="shared" si="14"/>
        <v>0</v>
      </c>
      <c r="K59" s="128">
        <f t="shared" si="14"/>
        <v>0</v>
      </c>
      <c r="L59" s="123">
        <f>SUM(L51:L58)</f>
        <v>0</v>
      </c>
      <c r="M59" s="123">
        <v>0</v>
      </c>
      <c r="N59" s="123">
        <v>0</v>
      </c>
    </row>
    <row r="60" spans="1:14" ht="15">
      <c r="A60" s="12" t="s">
        <v>13</v>
      </c>
      <c r="B60" s="30" t="s">
        <v>395</v>
      </c>
      <c r="C60" s="128"/>
      <c r="D60" s="128">
        <f t="shared" si="0"/>
        <v>0</v>
      </c>
      <c r="E60" s="128">
        <f t="shared" si="1"/>
        <v>0</v>
      </c>
      <c r="F60" s="128"/>
      <c r="G60" s="128"/>
      <c r="H60" s="128"/>
      <c r="I60" s="128"/>
      <c r="J60" s="128"/>
      <c r="K60" s="128"/>
      <c r="L60" s="123">
        <f aca="true" t="shared" si="15" ref="L60:L72">I60+F60+C60</f>
        <v>0</v>
      </c>
      <c r="M60" s="123">
        <v>0</v>
      </c>
      <c r="N60" s="123">
        <v>0</v>
      </c>
    </row>
    <row r="61" spans="1:14" ht="15">
      <c r="A61" s="12" t="s">
        <v>396</v>
      </c>
      <c r="B61" s="30" t="s">
        <v>397</v>
      </c>
      <c r="C61" s="128"/>
      <c r="D61" s="128">
        <f t="shared" si="0"/>
        <v>0</v>
      </c>
      <c r="E61" s="128">
        <f t="shared" si="1"/>
        <v>0</v>
      </c>
      <c r="F61" s="128"/>
      <c r="G61" s="128"/>
      <c r="H61" s="128"/>
      <c r="I61" s="128"/>
      <c r="J61" s="128"/>
      <c r="K61" s="128"/>
      <c r="L61" s="123">
        <f t="shared" si="15"/>
        <v>0</v>
      </c>
      <c r="M61" s="123">
        <v>0</v>
      </c>
      <c r="N61" s="123">
        <v>0</v>
      </c>
    </row>
    <row r="62" spans="1:14" ht="15">
      <c r="A62" s="12" t="s">
        <v>398</v>
      </c>
      <c r="B62" s="30" t="s">
        <v>399</v>
      </c>
      <c r="C62" s="128"/>
      <c r="D62" s="128">
        <f t="shared" si="0"/>
        <v>0</v>
      </c>
      <c r="E62" s="128">
        <f t="shared" si="1"/>
        <v>0</v>
      </c>
      <c r="F62" s="128"/>
      <c r="G62" s="128"/>
      <c r="H62" s="128"/>
      <c r="I62" s="128"/>
      <c r="J62" s="128"/>
      <c r="K62" s="128"/>
      <c r="L62" s="123">
        <f t="shared" si="15"/>
        <v>0</v>
      </c>
      <c r="M62" s="123">
        <v>0</v>
      </c>
      <c r="N62" s="123">
        <v>0</v>
      </c>
    </row>
    <row r="63" spans="1:14" ht="15">
      <c r="A63" s="12" t="s">
        <v>705</v>
      </c>
      <c r="B63" s="30" t="s">
        <v>400</v>
      </c>
      <c r="C63" s="128"/>
      <c r="D63" s="128">
        <f t="shared" si="0"/>
        <v>0</v>
      </c>
      <c r="E63" s="128">
        <f t="shared" si="1"/>
        <v>0</v>
      </c>
      <c r="F63" s="128"/>
      <c r="G63" s="128"/>
      <c r="H63" s="128"/>
      <c r="I63" s="128"/>
      <c r="J63" s="128"/>
      <c r="K63" s="128"/>
      <c r="L63" s="123">
        <f t="shared" si="15"/>
        <v>0</v>
      </c>
      <c r="M63" s="123">
        <v>0</v>
      </c>
      <c r="N63" s="123">
        <v>0</v>
      </c>
    </row>
    <row r="64" spans="1:14" ht="15">
      <c r="A64" s="12" t="s">
        <v>14</v>
      </c>
      <c r="B64" s="30" t="s">
        <v>401</v>
      </c>
      <c r="C64" s="128"/>
      <c r="D64" s="128">
        <f t="shared" si="0"/>
        <v>0</v>
      </c>
      <c r="E64" s="128">
        <f t="shared" si="1"/>
        <v>0</v>
      </c>
      <c r="F64" s="128"/>
      <c r="G64" s="128"/>
      <c r="H64" s="128"/>
      <c r="I64" s="128"/>
      <c r="J64" s="128"/>
      <c r="K64" s="128"/>
      <c r="L64" s="123">
        <f t="shared" si="15"/>
        <v>0</v>
      </c>
      <c r="M64" s="123">
        <v>0</v>
      </c>
      <c r="N64" s="123">
        <v>0</v>
      </c>
    </row>
    <row r="65" spans="1:14" ht="15">
      <c r="A65" s="12" t="s">
        <v>1059</v>
      </c>
      <c r="B65" s="30" t="s">
        <v>402</v>
      </c>
      <c r="C65" s="128"/>
      <c r="D65" s="128">
        <f t="shared" si="0"/>
        <v>0</v>
      </c>
      <c r="E65" s="128">
        <f t="shared" si="1"/>
        <v>0</v>
      </c>
      <c r="F65" s="128"/>
      <c r="G65" s="128"/>
      <c r="H65" s="128"/>
      <c r="I65" s="128"/>
      <c r="J65" s="128"/>
      <c r="K65" s="128"/>
      <c r="L65" s="123">
        <f t="shared" si="15"/>
        <v>0</v>
      </c>
      <c r="M65" s="123">
        <v>0</v>
      </c>
      <c r="N65" s="123">
        <v>0</v>
      </c>
    </row>
    <row r="66" spans="1:14" ht="15">
      <c r="A66" s="12" t="s">
        <v>15</v>
      </c>
      <c r="B66" s="30" t="s">
        <v>403</v>
      </c>
      <c r="C66" s="128"/>
      <c r="D66" s="128">
        <f t="shared" si="0"/>
        <v>0</v>
      </c>
      <c r="E66" s="128">
        <f t="shared" si="1"/>
        <v>0</v>
      </c>
      <c r="F66" s="128"/>
      <c r="G66" s="128"/>
      <c r="H66" s="128"/>
      <c r="I66" s="128"/>
      <c r="J66" s="128"/>
      <c r="K66" s="128"/>
      <c r="L66" s="123">
        <f t="shared" si="15"/>
        <v>0</v>
      </c>
      <c r="M66" s="123">
        <v>0</v>
      </c>
      <c r="N66" s="123">
        <v>0</v>
      </c>
    </row>
    <row r="67" spans="1:14" ht="15">
      <c r="A67" s="12" t="s">
        <v>16</v>
      </c>
      <c r="B67" s="30" t="s">
        <v>404</v>
      </c>
      <c r="C67" s="128"/>
      <c r="D67" s="128">
        <f t="shared" si="0"/>
        <v>0</v>
      </c>
      <c r="E67" s="128">
        <f t="shared" si="1"/>
        <v>0</v>
      </c>
      <c r="F67" s="128"/>
      <c r="G67" s="128"/>
      <c r="H67" s="128"/>
      <c r="I67" s="128"/>
      <c r="J67" s="128"/>
      <c r="K67" s="128"/>
      <c r="L67" s="123">
        <f t="shared" si="15"/>
        <v>0</v>
      </c>
      <c r="M67" s="123">
        <v>0</v>
      </c>
      <c r="N67" s="123">
        <v>0</v>
      </c>
    </row>
    <row r="68" spans="1:14" ht="15">
      <c r="A68" s="12" t="s">
        <v>405</v>
      </c>
      <c r="B68" s="30" t="s">
        <v>406</v>
      </c>
      <c r="C68" s="128"/>
      <c r="D68" s="128">
        <f t="shared" si="0"/>
        <v>0</v>
      </c>
      <c r="E68" s="128">
        <f t="shared" si="1"/>
        <v>0</v>
      </c>
      <c r="F68" s="128"/>
      <c r="G68" s="128"/>
      <c r="H68" s="128"/>
      <c r="I68" s="128"/>
      <c r="J68" s="128"/>
      <c r="K68" s="128"/>
      <c r="L68" s="123">
        <f t="shared" si="15"/>
        <v>0</v>
      </c>
      <c r="M68" s="123">
        <v>0</v>
      </c>
      <c r="N68" s="123">
        <v>0</v>
      </c>
    </row>
    <row r="69" spans="1:14" ht="15">
      <c r="A69" s="20" t="s">
        <v>407</v>
      </c>
      <c r="B69" s="30" t="s">
        <v>408</v>
      </c>
      <c r="C69" s="128"/>
      <c r="D69" s="128">
        <f t="shared" si="0"/>
        <v>0</v>
      </c>
      <c r="E69" s="128">
        <f t="shared" si="1"/>
        <v>0</v>
      </c>
      <c r="F69" s="128"/>
      <c r="G69" s="128"/>
      <c r="H69" s="128"/>
      <c r="I69" s="128"/>
      <c r="J69" s="128"/>
      <c r="K69" s="128"/>
      <c r="L69" s="123">
        <f t="shared" si="15"/>
        <v>0</v>
      </c>
      <c r="M69" s="123">
        <v>0</v>
      </c>
      <c r="N69" s="123">
        <v>0</v>
      </c>
    </row>
    <row r="70" spans="1:14" ht="15">
      <c r="A70" s="12" t="s">
        <v>17</v>
      </c>
      <c r="B70" s="30" t="s">
        <v>409</v>
      </c>
      <c r="C70" s="128"/>
      <c r="D70" s="128">
        <f t="shared" si="0"/>
        <v>0</v>
      </c>
      <c r="E70" s="128">
        <f t="shared" si="1"/>
        <v>0</v>
      </c>
      <c r="F70" s="128"/>
      <c r="G70" s="128"/>
      <c r="H70" s="128"/>
      <c r="I70" s="128"/>
      <c r="J70" s="128"/>
      <c r="K70" s="128"/>
      <c r="L70" s="123">
        <f t="shared" si="15"/>
        <v>0</v>
      </c>
      <c r="M70" s="123">
        <v>0</v>
      </c>
      <c r="N70" s="123">
        <v>0</v>
      </c>
    </row>
    <row r="71" spans="1:14" ht="15">
      <c r="A71" s="20" t="s">
        <v>196</v>
      </c>
      <c r="B71" s="30" t="s">
        <v>410</v>
      </c>
      <c r="C71" s="128"/>
      <c r="D71" s="128">
        <f aca="true" t="shared" si="16" ref="D71:D122">M71</f>
        <v>0</v>
      </c>
      <c r="E71" s="128">
        <f aca="true" t="shared" si="17" ref="E71:E122">N71</f>
        <v>0</v>
      </c>
      <c r="F71" s="128"/>
      <c r="G71" s="128"/>
      <c r="H71" s="128"/>
      <c r="I71" s="128"/>
      <c r="J71" s="128"/>
      <c r="K71" s="128"/>
      <c r="L71" s="123">
        <f t="shared" si="15"/>
        <v>0</v>
      </c>
      <c r="M71" s="123">
        <v>0</v>
      </c>
      <c r="N71" s="123">
        <v>0</v>
      </c>
    </row>
    <row r="72" spans="1:14" ht="15">
      <c r="A72" s="20" t="s">
        <v>197</v>
      </c>
      <c r="B72" s="30" t="s">
        <v>410</v>
      </c>
      <c r="C72" s="128"/>
      <c r="D72" s="128">
        <f t="shared" si="16"/>
        <v>0</v>
      </c>
      <c r="E72" s="128">
        <f t="shared" si="17"/>
        <v>0</v>
      </c>
      <c r="F72" s="128"/>
      <c r="G72" s="128"/>
      <c r="H72" s="128"/>
      <c r="I72" s="128"/>
      <c r="J72" s="128"/>
      <c r="K72" s="128"/>
      <c r="L72" s="123">
        <f t="shared" si="15"/>
        <v>0</v>
      </c>
      <c r="M72" s="123">
        <v>0</v>
      </c>
      <c r="N72" s="123">
        <v>0</v>
      </c>
    </row>
    <row r="73" spans="1:14" ht="15">
      <c r="A73" s="49" t="s">
        <v>1062</v>
      </c>
      <c r="B73" s="52" t="s">
        <v>411</v>
      </c>
      <c r="C73" s="128"/>
      <c r="D73" s="128">
        <f t="shared" si="16"/>
        <v>0</v>
      </c>
      <c r="E73" s="128">
        <f t="shared" si="17"/>
        <v>0</v>
      </c>
      <c r="F73" s="128">
        <f aca="true" t="shared" si="18" ref="F73:K73">SUM(F60:F72)</f>
        <v>0</v>
      </c>
      <c r="G73" s="128">
        <f t="shared" si="18"/>
        <v>0</v>
      </c>
      <c r="H73" s="128">
        <f t="shared" si="18"/>
        <v>0</v>
      </c>
      <c r="I73" s="128">
        <f t="shared" si="18"/>
        <v>0</v>
      </c>
      <c r="J73" s="128">
        <f t="shared" si="18"/>
        <v>0</v>
      </c>
      <c r="K73" s="128">
        <f t="shared" si="18"/>
        <v>0</v>
      </c>
      <c r="L73" s="123">
        <f>SUM(L60:L72)</f>
        <v>0</v>
      </c>
      <c r="M73" s="123">
        <v>0</v>
      </c>
      <c r="N73" s="123">
        <v>0</v>
      </c>
    </row>
    <row r="74" spans="1:14" ht="15.75">
      <c r="A74" s="59" t="s">
        <v>146</v>
      </c>
      <c r="B74" s="52"/>
      <c r="C74" s="128">
        <v>52428</v>
      </c>
      <c r="D74" s="128">
        <f t="shared" si="16"/>
        <v>56230</v>
      </c>
      <c r="E74" s="128">
        <f t="shared" si="17"/>
        <v>41151</v>
      </c>
      <c r="F74" s="128">
        <f aca="true" t="shared" si="19" ref="F74:L74">F73+F59++F50+F25+F24</f>
        <v>0</v>
      </c>
      <c r="G74" s="128">
        <f t="shared" si="19"/>
        <v>0</v>
      </c>
      <c r="H74" s="128">
        <f t="shared" si="19"/>
        <v>0</v>
      </c>
      <c r="I74" s="128">
        <f t="shared" si="19"/>
        <v>0</v>
      </c>
      <c r="J74" s="128">
        <f t="shared" si="19"/>
        <v>0</v>
      </c>
      <c r="K74" s="128">
        <f t="shared" si="19"/>
        <v>0</v>
      </c>
      <c r="L74" s="123">
        <f t="shared" si="19"/>
        <v>52428</v>
      </c>
      <c r="M74" s="123">
        <v>56230</v>
      </c>
      <c r="N74" s="123">
        <v>41151</v>
      </c>
    </row>
    <row r="75" spans="1:14" ht="15">
      <c r="A75" s="34" t="s">
        <v>412</v>
      </c>
      <c r="B75" s="30" t="s">
        <v>413</v>
      </c>
      <c r="C75" s="128"/>
      <c r="D75" s="128">
        <f t="shared" si="16"/>
        <v>0</v>
      </c>
      <c r="E75" s="128">
        <f t="shared" si="17"/>
        <v>0</v>
      </c>
      <c r="F75" s="128"/>
      <c r="G75" s="128"/>
      <c r="H75" s="128"/>
      <c r="I75" s="128"/>
      <c r="J75" s="128"/>
      <c r="K75" s="128"/>
      <c r="L75" s="123">
        <f aca="true" t="shared" si="20" ref="L75:L81">I75+F75+C75</f>
        <v>0</v>
      </c>
      <c r="M75" s="123">
        <v>0</v>
      </c>
      <c r="N75" s="123"/>
    </row>
    <row r="76" spans="1:14" ht="15">
      <c r="A76" s="34" t="s">
        <v>18</v>
      </c>
      <c r="B76" s="30" t="s">
        <v>414</v>
      </c>
      <c r="C76" s="128"/>
      <c r="D76" s="128">
        <f t="shared" si="16"/>
        <v>0</v>
      </c>
      <c r="E76" s="128">
        <f t="shared" si="17"/>
        <v>0</v>
      </c>
      <c r="F76" s="128"/>
      <c r="G76" s="128"/>
      <c r="H76" s="128"/>
      <c r="I76" s="128"/>
      <c r="J76" s="128"/>
      <c r="K76" s="128"/>
      <c r="L76" s="123">
        <f t="shared" si="20"/>
        <v>0</v>
      </c>
      <c r="M76" s="123">
        <v>0</v>
      </c>
      <c r="N76" s="123">
        <v>0</v>
      </c>
    </row>
    <row r="77" spans="1:14" ht="15">
      <c r="A77" s="34" t="s">
        <v>415</v>
      </c>
      <c r="B77" s="30" t="s">
        <v>416</v>
      </c>
      <c r="C77" s="128"/>
      <c r="D77" s="128">
        <f t="shared" si="16"/>
        <v>0</v>
      </c>
      <c r="E77" s="128">
        <f t="shared" si="17"/>
        <v>0</v>
      </c>
      <c r="F77" s="128"/>
      <c r="G77" s="128"/>
      <c r="H77" s="128"/>
      <c r="I77" s="128"/>
      <c r="J77" s="128"/>
      <c r="K77" s="128"/>
      <c r="L77" s="123">
        <f t="shared" si="20"/>
        <v>0</v>
      </c>
      <c r="M77" s="123">
        <v>0</v>
      </c>
      <c r="N77" s="123"/>
    </row>
    <row r="78" spans="1:14" ht="15">
      <c r="A78" s="34" t="s">
        <v>417</v>
      </c>
      <c r="B78" s="30" t="s">
        <v>418</v>
      </c>
      <c r="C78" s="128">
        <v>150</v>
      </c>
      <c r="D78" s="128">
        <f t="shared" si="16"/>
        <v>206</v>
      </c>
      <c r="E78" s="128">
        <f t="shared" si="17"/>
        <v>206</v>
      </c>
      <c r="F78" s="128"/>
      <c r="G78" s="128"/>
      <c r="H78" s="128"/>
      <c r="I78" s="128"/>
      <c r="J78" s="128"/>
      <c r="K78" s="128"/>
      <c r="L78" s="123">
        <f t="shared" si="20"/>
        <v>150</v>
      </c>
      <c r="M78" s="123">
        <v>206</v>
      </c>
      <c r="N78" s="123">
        <v>206</v>
      </c>
    </row>
    <row r="79" spans="1:14" ht="15">
      <c r="A79" s="6" t="s">
        <v>419</v>
      </c>
      <c r="B79" s="30" t="s">
        <v>420</v>
      </c>
      <c r="C79" s="128"/>
      <c r="D79" s="128">
        <f t="shared" si="16"/>
        <v>0</v>
      </c>
      <c r="E79" s="128">
        <f t="shared" si="17"/>
        <v>0</v>
      </c>
      <c r="F79" s="128"/>
      <c r="G79" s="128"/>
      <c r="H79" s="128"/>
      <c r="I79" s="128"/>
      <c r="J79" s="128"/>
      <c r="K79" s="128"/>
      <c r="L79" s="123">
        <f t="shared" si="20"/>
        <v>0</v>
      </c>
      <c r="M79" s="123">
        <v>0</v>
      </c>
      <c r="N79" s="123">
        <v>0</v>
      </c>
    </row>
    <row r="80" spans="1:14" ht="15">
      <c r="A80" s="6" t="s">
        <v>421</v>
      </c>
      <c r="B80" s="30" t="s">
        <v>422</v>
      </c>
      <c r="C80" s="128"/>
      <c r="D80" s="128">
        <f t="shared" si="16"/>
        <v>0</v>
      </c>
      <c r="E80" s="128">
        <f t="shared" si="17"/>
        <v>0</v>
      </c>
      <c r="F80" s="128"/>
      <c r="G80" s="128"/>
      <c r="H80" s="128"/>
      <c r="I80" s="128"/>
      <c r="J80" s="128"/>
      <c r="K80" s="128"/>
      <c r="L80" s="123">
        <f t="shared" si="20"/>
        <v>0</v>
      </c>
      <c r="M80" s="123">
        <v>0</v>
      </c>
      <c r="N80" s="123">
        <v>0</v>
      </c>
    </row>
    <row r="81" spans="1:14" ht="15">
      <c r="A81" s="6" t="s">
        <v>423</v>
      </c>
      <c r="B81" s="30" t="s">
        <v>424</v>
      </c>
      <c r="C81" s="128">
        <v>41</v>
      </c>
      <c r="D81" s="128">
        <f t="shared" si="16"/>
        <v>56</v>
      </c>
      <c r="E81" s="128">
        <f t="shared" si="17"/>
        <v>55</v>
      </c>
      <c r="F81" s="128"/>
      <c r="G81" s="128"/>
      <c r="H81" s="128"/>
      <c r="I81" s="128"/>
      <c r="J81" s="128"/>
      <c r="K81" s="128"/>
      <c r="L81" s="123">
        <f t="shared" si="20"/>
        <v>41</v>
      </c>
      <c r="M81" s="123">
        <v>56</v>
      </c>
      <c r="N81" s="123">
        <v>55</v>
      </c>
    </row>
    <row r="82" spans="1:14" ht="15">
      <c r="A82" s="50" t="s">
        <v>1064</v>
      </c>
      <c r="B82" s="52" t="s">
        <v>425</v>
      </c>
      <c r="C82" s="128">
        <v>191</v>
      </c>
      <c r="D82" s="128">
        <f t="shared" si="16"/>
        <v>262</v>
      </c>
      <c r="E82" s="128">
        <f t="shared" si="17"/>
        <v>261</v>
      </c>
      <c r="F82" s="128">
        <f aca="true" t="shared" si="21" ref="F82:L82">SUM(F75:F81)</f>
        <v>0</v>
      </c>
      <c r="G82" s="128">
        <f t="shared" si="21"/>
        <v>0</v>
      </c>
      <c r="H82" s="128">
        <f t="shared" si="21"/>
        <v>0</v>
      </c>
      <c r="I82" s="128">
        <f t="shared" si="21"/>
        <v>0</v>
      </c>
      <c r="J82" s="128">
        <f t="shared" si="21"/>
        <v>0</v>
      </c>
      <c r="K82" s="128">
        <f t="shared" si="21"/>
        <v>0</v>
      </c>
      <c r="L82" s="123">
        <f t="shared" si="21"/>
        <v>191</v>
      </c>
      <c r="M82" s="123">
        <v>262</v>
      </c>
      <c r="N82" s="123">
        <v>261</v>
      </c>
    </row>
    <row r="83" spans="1:14" ht="15">
      <c r="A83" s="13" t="s">
        <v>426</v>
      </c>
      <c r="B83" s="30" t="s">
        <v>427</v>
      </c>
      <c r="C83" s="128"/>
      <c r="D83" s="128">
        <f t="shared" si="16"/>
        <v>0</v>
      </c>
      <c r="E83" s="128">
        <f t="shared" si="17"/>
        <v>0</v>
      </c>
      <c r="F83" s="128"/>
      <c r="G83" s="128"/>
      <c r="H83" s="128"/>
      <c r="I83" s="128"/>
      <c r="J83" s="128"/>
      <c r="K83" s="128"/>
      <c r="L83" s="123">
        <f>I83+F83+C83</f>
        <v>0</v>
      </c>
      <c r="M83" s="123">
        <v>0</v>
      </c>
      <c r="N83" s="123">
        <v>0</v>
      </c>
    </row>
    <row r="84" spans="1:14" ht="15">
      <c r="A84" s="13" t="s">
        <v>428</v>
      </c>
      <c r="B84" s="30" t="s">
        <v>429</v>
      </c>
      <c r="C84" s="128"/>
      <c r="D84" s="128">
        <f t="shared" si="16"/>
        <v>0</v>
      </c>
      <c r="E84" s="128">
        <f t="shared" si="17"/>
        <v>0</v>
      </c>
      <c r="F84" s="128"/>
      <c r="G84" s="128"/>
      <c r="H84" s="128"/>
      <c r="I84" s="128"/>
      <c r="J84" s="128"/>
      <c r="K84" s="128"/>
      <c r="L84" s="123">
        <f>I84+F84+C84</f>
        <v>0</v>
      </c>
      <c r="M84" s="123">
        <v>0</v>
      </c>
      <c r="N84" s="123">
        <v>0</v>
      </c>
    </row>
    <row r="85" spans="1:14" ht="15">
      <c r="A85" s="13" t="s">
        <v>430</v>
      </c>
      <c r="B85" s="30" t="s">
        <v>431</v>
      </c>
      <c r="C85" s="128"/>
      <c r="D85" s="128">
        <f t="shared" si="16"/>
        <v>0</v>
      </c>
      <c r="E85" s="128">
        <f t="shared" si="17"/>
        <v>0</v>
      </c>
      <c r="F85" s="128"/>
      <c r="G85" s="128"/>
      <c r="H85" s="128"/>
      <c r="I85" s="128"/>
      <c r="J85" s="128"/>
      <c r="K85" s="128"/>
      <c r="L85" s="123">
        <f>I85+F85+C85</f>
        <v>0</v>
      </c>
      <c r="M85" s="123">
        <v>0</v>
      </c>
      <c r="N85" s="123">
        <v>0</v>
      </c>
    </row>
    <row r="86" spans="1:14" ht="15">
      <c r="A86" s="13" t="s">
        <v>432</v>
      </c>
      <c r="B86" s="30" t="s">
        <v>433</v>
      </c>
      <c r="C86" s="128"/>
      <c r="D86" s="128">
        <f t="shared" si="16"/>
        <v>0</v>
      </c>
      <c r="E86" s="128">
        <f t="shared" si="17"/>
        <v>0</v>
      </c>
      <c r="F86" s="128"/>
      <c r="G86" s="128"/>
      <c r="H86" s="128"/>
      <c r="I86" s="128"/>
      <c r="J86" s="128"/>
      <c r="K86" s="128"/>
      <c r="L86" s="123">
        <f>I86+F86+C86</f>
        <v>0</v>
      </c>
      <c r="M86" s="123">
        <v>0</v>
      </c>
      <c r="N86" s="123">
        <v>0</v>
      </c>
    </row>
    <row r="87" spans="1:14" ht="15">
      <c r="A87" s="49" t="s">
        <v>1065</v>
      </c>
      <c r="B87" s="52" t="s">
        <v>434</v>
      </c>
      <c r="C87" s="128"/>
      <c r="D87" s="128">
        <f t="shared" si="16"/>
        <v>0</v>
      </c>
      <c r="E87" s="128">
        <f t="shared" si="17"/>
        <v>0</v>
      </c>
      <c r="F87" s="128">
        <f aca="true" t="shared" si="22" ref="F87:K87">SUM(F83:F86)</f>
        <v>0</v>
      </c>
      <c r="G87" s="128">
        <f t="shared" si="22"/>
        <v>0</v>
      </c>
      <c r="H87" s="128">
        <f t="shared" si="22"/>
        <v>0</v>
      </c>
      <c r="I87" s="128">
        <f t="shared" si="22"/>
        <v>0</v>
      </c>
      <c r="J87" s="128">
        <f t="shared" si="22"/>
        <v>0</v>
      </c>
      <c r="K87" s="128">
        <f t="shared" si="22"/>
        <v>0</v>
      </c>
      <c r="L87" s="123">
        <f>SUM(L83:L86)</f>
        <v>0</v>
      </c>
      <c r="M87" s="123">
        <v>0</v>
      </c>
      <c r="N87" s="123">
        <v>0</v>
      </c>
    </row>
    <row r="88" spans="1:14" ht="15">
      <c r="A88" s="13" t="s">
        <v>435</v>
      </c>
      <c r="B88" s="30" t="s">
        <v>436</v>
      </c>
      <c r="C88" s="128"/>
      <c r="D88" s="128">
        <f t="shared" si="16"/>
        <v>0</v>
      </c>
      <c r="E88" s="128">
        <f t="shared" si="17"/>
        <v>0</v>
      </c>
      <c r="F88" s="128"/>
      <c r="G88" s="128"/>
      <c r="H88" s="128"/>
      <c r="I88" s="128"/>
      <c r="J88" s="128"/>
      <c r="K88" s="128"/>
      <c r="L88" s="123">
        <f aca="true" t="shared" si="23" ref="L88:L95">I88+F88+C88</f>
        <v>0</v>
      </c>
      <c r="M88" s="123">
        <v>0</v>
      </c>
      <c r="N88" s="123">
        <v>0</v>
      </c>
    </row>
    <row r="89" spans="1:14" ht="15">
      <c r="A89" s="13" t="s">
        <v>19</v>
      </c>
      <c r="B89" s="30" t="s">
        <v>437</v>
      </c>
      <c r="C89" s="128"/>
      <c r="D89" s="128">
        <f t="shared" si="16"/>
        <v>0</v>
      </c>
      <c r="E89" s="128">
        <f t="shared" si="17"/>
        <v>0</v>
      </c>
      <c r="F89" s="128"/>
      <c r="G89" s="128"/>
      <c r="H89" s="128"/>
      <c r="I89" s="128"/>
      <c r="J89" s="128"/>
      <c r="K89" s="128"/>
      <c r="L89" s="123">
        <f t="shared" si="23"/>
        <v>0</v>
      </c>
      <c r="M89" s="123">
        <v>0</v>
      </c>
      <c r="N89" s="123">
        <v>0</v>
      </c>
    </row>
    <row r="90" spans="1:14" ht="15">
      <c r="A90" s="13" t="s">
        <v>20</v>
      </c>
      <c r="B90" s="30" t="s">
        <v>438</v>
      </c>
      <c r="C90" s="128"/>
      <c r="D90" s="128">
        <f t="shared" si="16"/>
        <v>0</v>
      </c>
      <c r="E90" s="128">
        <f t="shared" si="17"/>
        <v>0</v>
      </c>
      <c r="F90" s="128"/>
      <c r="G90" s="128"/>
      <c r="H90" s="128"/>
      <c r="I90" s="128"/>
      <c r="J90" s="128"/>
      <c r="K90" s="128"/>
      <c r="L90" s="123">
        <f t="shared" si="23"/>
        <v>0</v>
      </c>
      <c r="M90" s="123">
        <v>0</v>
      </c>
      <c r="N90" s="123">
        <v>0</v>
      </c>
    </row>
    <row r="91" spans="1:14" ht="15">
      <c r="A91" s="13" t="s">
        <v>21</v>
      </c>
      <c r="B91" s="30" t="s">
        <v>439</v>
      </c>
      <c r="C91" s="128"/>
      <c r="D91" s="128">
        <f t="shared" si="16"/>
        <v>0</v>
      </c>
      <c r="E91" s="128">
        <f t="shared" si="17"/>
        <v>0</v>
      </c>
      <c r="F91" s="128"/>
      <c r="G91" s="128"/>
      <c r="H91" s="128"/>
      <c r="I91" s="128"/>
      <c r="J91" s="128"/>
      <c r="K91" s="128"/>
      <c r="L91" s="123">
        <f t="shared" si="23"/>
        <v>0</v>
      </c>
      <c r="M91" s="123">
        <v>0</v>
      </c>
      <c r="N91" s="123">
        <v>0</v>
      </c>
    </row>
    <row r="92" spans="1:14" ht="15">
      <c r="A92" s="13" t="s">
        <v>22</v>
      </c>
      <c r="B92" s="30" t="s">
        <v>440</v>
      </c>
      <c r="C92" s="128"/>
      <c r="D92" s="128">
        <f t="shared" si="16"/>
        <v>0</v>
      </c>
      <c r="E92" s="128">
        <f t="shared" si="17"/>
        <v>0</v>
      </c>
      <c r="F92" s="128"/>
      <c r="G92" s="128"/>
      <c r="H92" s="128"/>
      <c r="I92" s="128"/>
      <c r="J92" s="128"/>
      <c r="K92" s="128"/>
      <c r="L92" s="123">
        <f t="shared" si="23"/>
        <v>0</v>
      </c>
      <c r="M92" s="123">
        <v>0</v>
      </c>
      <c r="N92" s="123">
        <v>0</v>
      </c>
    </row>
    <row r="93" spans="1:14" ht="15">
      <c r="A93" s="13" t="s">
        <v>23</v>
      </c>
      <c r="B93" s="30" t="s">
        <v>441</v>
      </c>
      <c r="C93" s="128"/>
      <c r="D93" s="128">
        <f t="shared" si="16"/>
        <v>0</v>
      </c>
      <c r="E93" s="128">
        <f t="shared" si="17"/>
        <v>0</v>
      </c>
      <c r="F93" s="128"/>
      <c r="G93" s="128"/>
      <c r="H93" s="128"/>
      <c r="I93" s="128"/>
      <c r="J93" s="128"/>
      <c r="K93" s="128"/>
      <c r="L93" s="123">
        <f t="shared" si="23"/>
        <v>0</v>
      </c>
      <c r="M93" s="123">
        <v>0</v>
      </c>
      <c r="N93" s="123">
        <v>0</v>
      </c>
    </row>
    <row r="94" spans="1:14" ht="15">
      <c r="A94" s="13" t="s">
        <v>442</v>
      </c>
      <c r="B94" s="30" t="s">
        <v>443</v>
      </c>
      <c r="C94" s="128"/>
      <c r="D94" s="128">
        <f t="shared" si="16"/>
        <v>0</v>
      </c>
      <c r="E94" s="128">
        <f t="shared" si="17"/>
        <v>0</v>
      </c>
      <c r="F94" s="128"/>
      <c r="G94" s="128"/>
      <c r="H94" s="128"/>
      <c r="I94" s="128"/>
      <c r="J94" s="128"/>
      <c r="K94" s="128"/>
      <c r="L94" s="123">
        <f t="shared" si="23"/>
        <v>0</v>
      </c>
      <c r="M94" s="123">
        <v>0</v>
      </c>
      <c r="N94" s="123">
        <v>0</v>
      </c>
    </row>
    <row r="95" spans="1:14" ht="15">
      <c r="A95" s="13" t="s">
        <v>24</v>
      </c>
      <c r="B95" s="30" t="s">
        <v>444</v>
      </c>
      <c r="C95" s="128"/>
      <c r="D95" s="128">
        <f t="shared" si="16"/>
        <v>0</v>
      </c>
      <c r="E95" s="128">
        <f t="shared" si="17"/>
        <v>0</v>
      </c>
      <c r="F95" s="128"/>
      <c r="G95" s="128"/>
      <c r="H95" s="128"/>
      <c r="I95" s="128"/>
      <c r="J95" s="128"/>
      <c r="K95" s="128"/>
      <c r="L95" s="123">
        <f t="shared" si="23"/>
        <v>0</v>
      </c>
      <c r="M95" s="123">
        <v>0</v>
      </c>
      <c r="N95" s="123">
        <v>0</v>
      </c>
    </row>
    <row r="96" spans="1:14" ht="15">
      <c r="A96" s="49" t="s">
        <v>1066</v>
      </c>
      <c r="B96" s="52" t="s">
        <v>445</v>
      </c>
      <c r="C96" s="117"/>
      <c r="D96" s="128">
        <f t="shared" si="16"/>
        <v>0</v>
      </c>
      <c r="E96" s="128">
        <f t="shared" si="17"/>
        <v>0</v>
      </c>
      <c r="F96" s="117">
        <f>SUM(F88:F95)</f>
        <v>0</v>
      </c>
      <c r="G96" s="117"/>
      <c r="H96" s="117"/>
      <c r="I96" s="117">
        <f>SUM(I88:I95)</f>
        <v>0</v>
      </c>
      <c r="J96" s="117"/>
      <c r="K96" s="117"/>
      <c r="L96" s="117">
        <f>SUM(L88:L95)</f>
        <v>0</v>
      </c>
      <c r="M96" s="123">
        <v>0</v>
      </c>
      <c r="N96" s="123">
        <v>0</v>
      </c>
    </row>
    <row r="97" spans="1:14" ht="15.75">
      <c r="A97" s="59" t="s">
        <v>145</v>
      </c>
      <c r="B97" s="52"/>
      <c r="C97" s="128">
        <v>191</v>
      </c>
      <c r="D97" s="128">
        <f t="shared" si="16"/>
        <v>262</v>
      </c>
      <c r="E97" s="128">
        <f t="shared" si="17"/>
        <v>261</v>
      </c>
      <c r="F97" s="128">
        <f aca="true" t="shared" si="24" ref="F97:L97">F96+F87+F82</f>
        <v>0</v>
      </c>
      <c r="G97" s="128">
        <f t="shared" si="24"/>
        <v>0</v>
      </c>
      <c r="H97" s="128">
        <f t="shared" si="24"/>
        <v>0</v>
      </c>
      <c r="I97" s="128">
        <f t="shared" si="24"/>
        <v>0</v>
      </c>
      <c r="J97" s="128">
        <f t="shared" si="24"/>
        <v>0</v>
      </c>
      <c r="K97" s="128">
        <f t="shared" si="24"/>
        <v>0</v>
      </c>
      <c r="L97" s="123">
        <f t="shared" si="24"/>
        <v>191</v>
      </c>
      <c r="M97" s="123">
        <v>262</v>
      </c>
      <c r="N97" s="123">
        <v>261</v>
      </c>
    </row>
    <row r="98" spans="1:14" ht="15.75">
      <c r="A98" s="35" t="s">
        <v>32</v>
      </c>
      <c r="B98" s="36" t="s">
        <v>446</v>
      </c>
      <c r="C98" s="128">
        <v>52619</v>
      </c>
      <c r="D98" s="128">
        <f t="shared" si="16"/>
        <v>56492</v>
      </c>
      <c r="E98" s="128">
        <f t="shared" si="17"/>
        <v>41412</v>
      </c>
      <c r="F98" s="128">
        <f aca="true" t="shared" si="25" ref="F98:L98">F97+F74</f>
        <v>0</v>
      </c>
      <c r="G98" s="128">
        <f t="shared" si="25"/>
        <v>0</v>
      </c>
      <c r="H98" s="128">
        <f t="shared" si="25"/>
        <v>0</v>
      </c>
      <c r="I98" s="128">
        <f t="shared" si="25"/>
        <v>0</v>
      </c>
      <c r="J98" s="128">
        <f t="shared" si="25"/>
        <v>0</v>
      </c>
      <c r="K98" s="128">
        <f t="shared" si="25"/>
        <v>0</v>
      </c>
      <c r="L98" s="123">
        <f t="shared" si="25"/>
        <v>52619</v>
      </c>
      <c r="M98" s="123">
        <v>56492</v>
      </c>
      <c r="N98" s="123">
        <v>41412</v>
      </c>
    </row>
    <row r="99" spans="1:33" ht="15">
      <c r="A99" s="13" t="s">
        <v>25</v>
      </c>
      <c r="B99" s="5" t="s">
        <v>447</v>
      </c>
      <c r="C99" s="108"/>
      <c r="D99" s="128">
        <f t="shared" si="16"/>
        <v>0</v>
      </c>
      <c r="E99" s="128">
        <f t="shared" si="17"/>
        <v>0</v>
      </c>
      <c r="F99" s="108"/>
      <c r="G99" s="108"/>
      <c r="H99" s="108"/>
      <c r="I99" s="108"/>
      <c r="J99" s="108"/>
      <c r="K99" s="108"/>
      <c r="L99" s="109">
        <f aca="true" t="shared" si="26" ref="L99:L113">I99+F99+C99</f>
        <v>0</v>
      </c>
      <c r="M99" s="123">
        <v>0</v>
      </c>
      <c r="N99" s="123">
        <v>0</v>
      </c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3"/>
      <c r="AG99" s="23"/>
    </row>
    <row r="100" spans="1:33" ht="15">
      <c r="A100" s="13" t="s">
        <v>449</v>
      </c>
      <c r="B100" s="5" t="s">
        <v>450</v>
      </c>
      <c r="C100" s="108"/>
      <c r="D100" s="128">
        <f t="shared" si="16"/>
        <v>0</v>
      </c>
      <c r="E100" s="128">
        <f t="shared" si="17"/>
        <v>0</v>
      </c>
      <c r="F100" s="108"/>
      <c r="G100" s="108"/>
      <c r="H100" s="108"/>
      <c r="I100" s="108"/>
      <c r="J100" s="108"/>
      <c r="K100" s="108"/>
      <c r="L100" s="109">
        <f t="shared" si="26"/>
        <v>0</v>
      </c>
      <c r="M100" s="123">
        <v>0</v>
      </c>
      <c r="N100" s="123">
        <v>0</v>
      </c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3"/>
      <c r="AG100" s="23"/>
    </row>
    <row r="101" spans="1:33" ht="15">
      <c r="A101" s="13" t="s">
        <v>26</v>
      </c>
      <c r="B101" s="5" t="s">
        <v>451</v>
      </c>
      <c r="C101" s="108"/>
      <c r="D101" s="128">
        <f t="shared" si="16"/>
        <v>0</v>
      </c>
      <c r="E101" s="128">
        <f t="shared" si="17"/>
        <v>0</v>
      </c>
      <c r="F101" s="108"/>
      <c r="G101" s="108"/>
      <c r="H101" s="108"/>
      <c r="I101" s="108"/>
      <c r="J101" s="108"/>
      <c r="K101" s="108"/>
      <c r="L101" s="109">
        <f t="shared" si="26"/>
        <v>0</v>
      </c>
      <c r="M101" s="123">
        <v>0</v>
      </c>
      <c r="N101" s="123">
        <v>0</v>
      </c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3"/>
      <c r="AG101" s="23"/>
    </row>
    <row r="102" spans="1:33" ht="15">
      <c r="A102" s="15" t="s">
        <v>1071</v>
      </c>
      <c r="B102" s="7" t="s">
        <v>452</v>
      </c>
      <c r="C102" s="110"/>
      <c r="D102" s="128">
        <f t="shared" si="16"/>
        <v>0</v>
      </c>
      <c r="E102" s="128">
        <f t="shared" si="17"/>
        <v>0</v>
      </c>
      <c r="F102" s="110"/>
      <c r="G102" s="110"/>
      <c r="H102" s="110"/>
      <c r="I102" s="110"/>
      <c r="J102" s="110"/>
      <c r="K102" s="110"/>
      <c r="L102" s="111">
        <f t="shared" si="26"/>
        <v>0</v>
      </c>
      <c r="M102" s="123">
        <v>0</v>
      </c>
      <c r="N102" s="123">
        <v>0</v>
      </c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3"/>
      <c r="AG102" s="23"/>
    </row>
    <row r="103" spans="1:33" ht="15">
      <c r="A103" s="37" t="s">
        <v>27</v>
      </c>
      <c r="B103" s="5" t="s">
        <v>453</v>
      </c>
      <c r="C103" s="112"/>
      <c r="D103" s="128">
        <f t="shared" si="16"/>
        <v>0</v>
      </c>
      <c r="E103" s="128">
        <f t="shared" si="17"/>
        <v>0</v>
      </c>
      <c r="F103" s="112"/>
      <c r="G103" s="112"/>
      <c r="H103" s="112"/>
      <c r="I103" s="112"/>
      <c r="J103" s="112"/>
      <c r="K103" s="112"/>
      <c r="L103" s="113">
        <f t="shared" si="26"/>
        <v>0</v>
      </c>
      <c r="M103" s="123">
        <v>0</v>
      </c>
      <c r="N103" s="123">
        <v>0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3"/>
      <c r="AG103" s="23"/>
    </row>
    <row r="104" spans="1:33" ht="15">
      <c r="A104" s="37" t="s">
        <v>1074</v>
      </c>
      <c r="B104" s="5" t="s">
        <v>456</v>
      </c>
      <c r="C104" s="112"/>
      <c r="D104" s="128">
        <f t="shared" si="16"/>
        <v>0</v>
      </c>
      <c r="E104" s="128">
        <f t="shared" si="17"/>
        <v>0</v>
      </c>
      <c r="F104" s="112"/>
      <c r="G104" s="112"/>
      <c r="H104" s="112"/>
      <c r="I104" s="112"/>
      <c r="J104" s="112"/>
      <c r="K104" s="112"/>
      <c r="L104" s="113">
        <f t="shared" si="26"/>
        <v>0</v>
      </c>
      <c r="M104" s="123">
        <v>0</v>
      </c>
      <c r="N104" s="123">
        <v>0</v>
      </c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3"/>
      <c r="AG104" s="23"/>
    </row>
    <row r="105" spans="1:33" ht="15">
      <c r="A105" s="13" t="s">
        <v>457</v>
      </c>
      <c r="B105" s="5" t="s">
        <v>458</v>
      </c>
      <c r="C105" s="108"/>
      <c r="D105" s="128">
        <f t="shared" si="16"/>
        <v>0</v>
      </c>
      <c r="E105" s="128">
        <f t="shared" si="17"/>
        <v>0</v>
      </c>
      <c r="F105" s="108"/>
      <c r="G105" s="108"/>
      <c r="H105" s="108"/>
      <c r="I105" s="108"/>
      <c r="J105" s="108"/>
      <c r="K105" s="108"/>
      <c r="L105" s="109">
        <f t="shared" si="26"/>
        <v>0</v>
      </c>
      <c r="M105" s="123">
        <v>0</v>
      </c>
      <c r="N105" s="123">
        <v>0</v>
      </c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3"/>
      <c r="AG105" s="23"/>
    </row>
    <row r="106" spans="1:33" ht="15">
      <c r="A106" s="13" t="s">
        <v>28</v>
      </c>
      <c r="B106" s="5" t="s">
        <v>459</v>
      </c>
      <c r="C106" s="108"/>
      <c r="D106" s="128">
        <f t="shared" si="16"/>
        <v>0</v>
      </c>
      <c r="E106" s="128">
        <f t="shared" si="17"/>
        <v>0</v>
      </c>
      <c r="F106" s="108"/>
      <c r="G106" s="108"/>
      <c r="H106" s="108"/>
      <c r="I106" s="108"/>
      <c r="J106" s="108"/>
      <c r="K106" s="108"/>
      <c r="L106" s="109">
        <f t="shared" si="26"/>
        <v>0</v>
      </c>
      <c r="M106" s="123">
        <v>0</v>
      </c>
      <c r="N106" s="123">
        <v>0</v>
      </c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3"/>
      <c r="AG106" s="23"/>
    </row>
    <row r="107" spans="1:33" ht="15">
      <c r="A107" s="14" t="s">
        <v>1072</v>
      </c>
      <c r="B107" s="7" t="s">
        <v>460</v>
      </c>
      <c r="C107" s="114"/>
      <c r="D107" s="128">
        <f t="shared" si="16"/>
        <v>0</v>
      </c>
      <c r="E107" s="128">
        <f t="shared" si="17"/>
        <v>0</v>
      </c>
      <c r="F107" s="114"/>
      <c r="G107" s="114"/>
      <c r="H107" s="114"/>
      <c r="I107" s="114"/>
      <c r="J107" s="114"/>
      <c r="K107" s="114"/>
      <c r="L107" s="115">
        <f t="shared" si="26"/>
        <v>0</v>
      </c>
      <c r="M107" s="123">
        <v>0</v>
      </c>
      <c r="N107" s="123">
        <v>0</v>
      </c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3"/>
      <c r="AG107" s="23"/>
    </row>
    <row r="108" spans="1:33" ht="15">
      <c r="A108" s="37" t="s">
        <v>461</v>
      </c>
      <c r="B108" s="5" t="s">
        <v>462</v>
      </c>
      <c r="C108" s="112"/>
      <c r="D108" s="128">
        <f t="shared" si="16"/>
        <v>0</v>
      </c>
      <c r="E108" s="128">
        <f t="shared" si="17"/>
        <v>0</v>
      </c>
      <c r="F108" s="112"/>
      <c r="G108" s="112"/>
      <c r="H108" s="112"/>
      <c r="I108" s="112"/>
      <c r="J108" s="112"/>
      <c r="K108" s="112"/>
      <c r="L108" s="113">
        <f t="shared" si="26"/>
        <v>0</v>
      </c>
      <c r="M108" s="123">
        <v>0</v>
      </c>
      <c r="N108" s="123">
        <v>0</v>
      </c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3"/>
      <c r="AG108" s="23"/>
    </row>
    <row r="109" spans="1:33" ht="15">
      <c r="A109" s="37" t="s">
        <v>463</v>
      </c>
      <c r="B109" s="5" t="s">
        <v>464</v>
      </c>
      <c r="C109" s="112"/>
      <c r="D109" s="128">
        <f t="shared" si="16"/>
        <v>0</v>
      </c>
      <c r="E109" s="128">
        <f t="shared" si="17"/>
        <v>0</v>
      </c>
      <c r="F109" s="112"/>
      <c r="G109" s="112"/>
      <c r="H109" s="112"/>
      <c r="I109" s="112"/>
      <c r="J109" s="112"/>
      <c r="K109" s="112"/>
      <c r="L109" s="113">
        <f t="shared" si="26"/>
        <v>0</v>
      </c>
      <c r="M109" s="123">
        <v>0</v>
      </c>
      <c r="N109" s="123">
        <v>0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3"/>
      <c r="AG109" s="23"/>
    </row>
    <row r="110" spans="1:33" ht="15">
      <c r="A110" s="14" t="s">
        <v>465</v>
      </c>
      <c r="B110" s="7" t="s">
        <v>466</v>
      </c>
      <c r="C110" s="112"/>
      <c r="D110" s="128">
        <f t="shared" si="16"/>
        <v>0</v>
      </c>
      <c r="E110" s="128">
        <f t="shared" si="17"/>
        <v>0</v>
      </c>
      <c r="F110" s="112"/>
      <c r="G110" s="112"/>
      <c r="H110" s="112"/>
      <c r="I110" s="112"/>
      <c r="J110" s="112"/>
      <c r="K110" s="112"/>
      <c r="L110" s="113">
        <f t="shared" si="26"/>
        <v>0</v>
      </c>
      <c r="M110" s="123">
        <v>0</v>
      </c>
      <c r="N110" s="123">
        <v>0</v>
      </c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3"/>
      <c r="AG110" s="23"/>
    </row>
    <row r="111" spans="1:33" ht="15">
      <c r="A111" s="37" t="s">
        <v>467</v>
      </c>
      <c r="B111" s="5" t="s">
        <v>468</v>
      </c>
      <c r="C111" s="112"/>
      <c r="D111" s="128">
        <f t="shared" si="16"/>
        <v>0</v>
      </c>
      <c r="E111" s="128">
        <f t="shared" si="17"/>
        <v>0</v>
      </c>
      <c r="F111" s="112"/>
      <c r="G111" s="112"/>
      <c r="H111" s="112"/>
      <c r="I111" s="112"/>
      <c r="J111" s="112"/>
      <c r="K111" s="112"/>
      <c r="L111" s="113">
        <f t="shared" si="26"/>
        <v>0</v>
      </c>
      <c r="M111" s="123">
        <v>0</v>
      </c>
      <c r="N111" s="123">
        <v>0</v>
      </c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3"/>
      <c r="AG111" s="23"/>
    </row>
    <row r="112" spans="1:33" ht="15">
      <c r="A112" s="37" t="s">
        <v>469</v>
      </c>
      <c r="B112" s="5" t="s">
        <v>470</v>
      </c>
      <c r="C112" s="112"/>
      <c r="D112" s="128">
        <f t="shared" si="16"/>
        <v>0</v>
      </c>
      <c r="E112" s="128">
        <f t="shared" si="17"/>
        <v>0</v>
      </c>
      <c r="F112" s="112"/>
      <c r="G112" s="112"/>
      <c r="H112" s="112"/>
      <c r="I112" s="112"/>
      <c r="J112" s="112"/>
      <c r="K112" s="112"/>
      <c r="L112" s="113">
        <f t="shared" si="26"/>
        <v>0</v>
      </c>
      <c r="M112" s="123">
        <v>0</v>
      </c>
      <c r="N112" s="123">
        <v>0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3"/>
      <c r="AG112" s="23"/>
    </row>
    <row r="113" spans="1:33" ht="15">
      <c r="A113" s="37" t="s">
        <v>471</v>
      </c>
      <c r="B113" s="5" t="s">
        <v>472</v>
      </c>
      <c r="C113" s="112"/>
      <c r="D113" s="128">
        <f t="shared" si="16"/>
        <v>0</v>
      </c>
      <c r="E113" s="128">
        <f t="shared" si="17"/>
        <v>0</v>
      </c>
      <c r="F113" s="112"/>
      <c r="G113" s="112"/>
      <c r="H113" s="112"/>
      <c r="I113" s="112"/>
      <c r="J113" s="112"/>
      <c r="K113" s="112"/>
      <c r="L113" s="113">
        <f t="shared" si="26"/>
        <v>0</v>
      </c>
      <c r="M113" s="123">
        <v>0</v>
      </c>
      <c r="N113" s="123">
        <v>0</v>
      </c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3"/>
      <c r="AG113" s="23"/>
    </row>
    <row r="114" spans="1:33" ht="15">
      <c r="A114" s="38" t="s">
        <v>1073</v>
      </c>
      <c r="B114" s="39" t="s">
        <v>473</v>
      </c>
      <c r="C114" s="114"/>
      <c r="D114" s="128">
        <f t="shared" si="16"/>
        <v>0</v>
      </c>
      <c r="E114" s="128">
        <f t="shared" si="17"/>
        <v>0</v>
      </c>
      <c r="F114" s="114">
        <f aca="true" t="shared" si="27" ref="F114:L114">SUM(F99:F113)</f>
        <v>0</v>
      </c>
      <c r="G114" s="114">
        <f t="shared" si="27"/>
        <v>0</v>
      </c>
      <c r="H114" s="114">
        <f t="shared" si="27"/>
        <v>0</v>
      </c>
      <c r="I114" s="114">
        <f t="shared" si="27"/>
        <v>0</v>
      </c>
      <c r="J114" s="114">
        <f t="shared" si="27"/>
        <v>0</v>
      </c>
      <c r="K114" s="114">
        <f t="shared" si="27"/>
        <v>0</v>
      </c>
      <c r="L114" s="115">
        <f t="shared" si="27"/>
        <v>0</v>
      </c>
      <c r="M114" s="123">
        <v>0</v>
      </c>
      <c r="N114" s="123">
        <v>0</v>
      </c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3"/>
      <c r="AG114" s="23"/>
    </row>
    <row r="115" spans="1:33" ht="15">
      <c r="A115" s="37" t="s">
        <v>474</v>
      </c>
      <c r="B115" s="5" t="s">
        <v>475</v>
      </c>
      <c r="C115" s="112"/>
      <c r="D115" s="128">
        <f t="shared" si="16"/>
        <v>0</v>
      </c>
      <c r="E115" s="128">
        <f t="shared" si="17"/>
        <v>0</v>
      </c>
      <c r="F115" s="112"/>
      <c r="G115" s="112"/>
      <c r="H115" s="112"/>
      <c r="I115" s="112"/>
      <c r="J115" s="112"/>
      <c r="K115" s="112"/>
      <c r="L115" s="113">
        <f>I115+F115+C115</f>
        <v>0</v>
      </c>
      <c r="M115" s="123">
        <v>0</v>
      </c>
      <c r="N115" s="123">
        <v>0</v>
      </c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3"/>
      <c r="AG115" s="23"/>
    </row>
    <row r="116" spans="1:33" ht="15">
      <c r="A116" s="13" t="s">
        <v>476</v>
      </c>
      <c r="B116" s="5" t="s">
        <v>477</v>
      </c>
      <c r="C116" s="108"/>
      <c r="D116" s="128">
        <f t="shared" si="16"/>
        <v>0</v>
      </c>
      <c r="E116" s="128">
        <f t="shared" si="17"/>
        <v>0</v>
      </c>
      <c r="F116" s="108"/>
      <c r="G116" s="108"/>
      <c r="H116" s="108"/>
      <c r="I116" s="108"/>
      <c r="J116" s="108"/>
      <c r="K116" s="108"/>
      <c r="L116" s="109">
        <f>I116+F116+C116</f>
        <v>0</v>
      </c>
      <c r="M116" s="123">
        <v>0</v>
      </c>
      <c r="N116" s="123">
        <v>0</v>
      </c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3"/>
      <c r="AG116" s="23"/>
    </row>
    <row r="117" spans="1:33" ht="15">
      <c r="A117" s="37" t="s">
        <v>29</v>
      </c>
      <c r="B117" s="5" t="s">
        <v>478</v>
      </c>
      <c r="C117" s="112"/>
      <c r="D117" s="128">
        <f t="shared" si="16"/>
        <v>0</v>
      </c>
      <c r="E117" s="128">
        <f t="shared" si="17"/>
        <v>0</v>
      </c>
      <c r="F117" s="112"/>
      <c r="G117" s="112"/>
      <c r="H117" s="112"/>
      <c r="I117" s="112"/>
      <c r="J117" s="112"/>
      <c r="K117" s="112"/>
      <c r="L117" s="113">
        <f>I117+F117+C117</f>
        <v>0</v>
      </c>
      <c r="M117" s="123">
        <v>0</v>
      </c>
      <c r="N117" s="123">
        <v>0</v>
      </c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3"/>
      <c r="AG117" s="23"/>
    </row>
    <row r="118" spans="1:33" ht="15">
      <c r="A118" s="37" t="s">
        <v>1075</v>
      </c>
      <c r="B118" s="5" t="s">
        <v>479</v>
      </c>
      <c r="C118" s="112"/>
      <c r="D118" s="128">
        <f t="shared" si="16"/>
        <v>0</v>
      </c>
      <c r="E118" s="128">
        <f t="shared" si="17"/>
        <v>0</v>
      </c>
      <c r="F118" s="112"/>
      <c r="G118" s="112"/>
      <c r="H118" s="112"/>
      <c r="I118" s="112"/>
      <c r="J118" s="112"/>
      <c r="K118" s="112"/>
      <c r="L118" s="113">
        <f>I118+F118+C118</f>
        <v>0</v>
      </c>
      <c r="M118" s="123">
        <v>0</v>
      </c>
      <c r="N118" s="123">
        <v>0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3"/>
      <c r="AG118" s="23"/>
    </row>
    <row r="119" spans="1:33" ht="15">
      <c r="A119" s="38" t="s">
        <v>1076</v>
      </c>
      <c r="B119" s="39" t="s">
        <v>483</v>
      </c>
      <c r="C119" s="114"/>
      <c r="D119" s="128">
        <f t="shared" si="16"/>
        <v>0</v>
      </c>
      <c r="E119" s="128">
        <f t="shared" si="17"/>
        <v>0</v>
      </c>
      <c r="F119" s="114">
        <f>SUM(F115:F118)</f>
        <v>0</v>
      </c>
      <c r="G119" s="114"/>
      <c r="H119" s="114"/>
      <c r="I119" s="114">
        <f>SUM(I115:I118)</f>
        <v>0</v>
      </c>
      <c r="J119" s="114"/>
      <c r="K119" s="114"/>
      <c r="L119" s="115">
        <f>SUM(L115:L118)</f>
        <v>0</v>
      </c>
      <c r="M119" s="123">
        <v>0</v>
      </c>
      <c r="N119" s="123">
        <v>0</v>
      </c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3"/>
      <c r="AG119" s="23"/>
    </row>
    <row r="120" spans="1:33" ht="15">
      <c r="A120" s="13" t="s">
        <v>484</v>
      </c>
      <c r="B120" s="5" t="s">
        <v>485</v>
      </c>
      <c r="C120" s="108"/>
      <c r="D120" s="128">
        <f t="shared" si="16"/>
        <v>0</v>
      </c>
      <c r="E120" s="128">
        <f t="shared" si="17"/>
        <v>0</v>
      </c>
      <c r="F120" s="108"/>
      <c r="G120" s="108"/>
      <c r="H120" s="108"/>
      <c r="I120" s="108"/>
      <c r="J120" s="108"/>
      <c r="K120" s="108"/>
      <c r="L120" s="109">
        <f>I120+F120+C120</f>
        <v>0</v>
      </c>
      <c r="M120" s="123">
        <v>0</v>
      </c>
      <c r="N120" s="123">
        <v>0</v>
      </c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3"/>
      <c r="AG120" s="23"/>
    </row>
    <row r="121" spans="1:33" ht="15.75">
      <c r="A121" s="40" t="s">
        <v>33</v>
      </c>
      <c r="B121" s="41" t="s">
        <v>486</v>
      </c>
      <c r="C121" s="114"/>
      <c r="D121" s="128">
        <f t="shared" si="16"/>
        <v>0</v>
      </c>
      <c r="E121" s="128">
        <f t="shared" si="17"/>
        <v>0</v>
      </c>
      <c r="F121" s="114">
        <f aca="true" t="shared" si="28" ref="F121:L121">F119+F114+F120</f>
        <v>0</v>
      </c>
      <c r="G121" s="114">
        <f t="shared" si="28"/>
        <v>0</v>
      </c>
      <c r="H121" s="114">
        <f t="shared" si="28"/>
        <v>0</v>
      </c>
      <c r="I121" s="114">
        <f t="shared" si="28"/>
        <v>0</v>
      </c>
      <c r="J121" s="114">
        <f t="shared" si="28"/>
        <v>0</v>
      </c>
      <c r="K121" s="114">
        <f t="shared" si="28"/>
        <v>0</v>
      </c>
      <c r="L121" s="115">
        <f t="shared" si="28"/>
        <v>0</v>
      </c>
      <c r="M121" s="123">
        <v>0</v>
      </c>
      <c r="N121" s="123">
        <v>0</v>
      </c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3"/>
      <c r="AG121" s="23"/>
    </row>
    <row r="122" spans="1:33" ht="15.75">
      <c r="A122" s="125" t="s">
        <v>69</v>
      </c>
      <c r="B122" s="126"/>
      <c r="C122" s="128">
        <v>52619</v>
      </c>
      <c r="D122" s="128">
        <f t="shared" si="16"/>
        <v>56492</v>
      </c>
      <c r="E122" s="128">
        <f t="shared" si="17"/>
        <v>41412</v>
      </c>
      <c r="F122" s="128">
        <f aca="true" t="shared" si="29" ref="F122:L122">F121+F98</f>
        <v>0</v>
      </c>
      <c r="G122" s="128">
        <f t="shared" si="29"/>
        <v>0</v>
      </c>
      <c r="H122" s="128">
        <f t="shared" si="29"/>
        <v>0</v>
      </c>
      <c r="I122" s="128">
        <f t="shared" si="29"/>
        <v>0</v>
      </c>
      <c r="J122" s="128">
        <f t="shared" si="29"/>
        <v>0</v>
      </c>
      <c r="K122" s="128">
        <f t="shared" si="29"/>
        <v>0</v>
      </c>
      <c r="L122" s="123">
        <f t="shared" si="29"/>
        <v>52619</v>
      </c>
      <c r="M122" s="123">
        <v>56492</v>
      </c>
      <c r="N122" s="123">
        <v>41412</v>
      </c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2:33" ht="15">
      <c r="B123" s="23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2:33" ht="15">
      <c r="B124" s="23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2:33" ht="15">
      <c r="B125" s="23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2:33" ht="15">
      <c r="B126" s="23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2:33" ht="15">
      <c r="B127" s="23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2:33" ht="15">
      <c r="B128" s="23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2:33" ht="15">
      <c r="B129" s="23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2:33" ht="15">
      <c r="B130" s="23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2:33" ht="15">
      <c r="B131" s="23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2:33" ht="15">
      <c r="B132" s="23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2:33" ht="15">
      <c r="B133" s="23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2:33" ht="15">
      <c r="B134" s="23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2:33" ht="15">
      <c r="B135" s="23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2:33" ht="15">
      <c r="B136" s="23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2:33" ht="15">
      <c r="B137" s="23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2:33" ht="15">
      <c r="B138" s="23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2:33" ht="15">
      <c r="B139" s="23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2:33" ht="15">
      <c r="B140" s="23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2:33" ht="15">
      <c r="B141" s="23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2:33" ht="15">
      <c r="B142" s="23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2:33" ht="15">
      <c r="B143" s="23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2:33" ht="15">
      <c r="B144" s="23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2:33" ht="15">
      <c r="B145" s="23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2:33" ht="15">
      <c r="B146" s="23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2:33" ht="15">
      <c r="B147" s="23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2:33" ht="15">
      <c r="B148" s="23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2:33" ht="15">
      <c r="B149" s="23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2:33" ht="15">
      <c r="B150" s="23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2:33" ht="15">
      <c r="B151" s="23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2:33" ht="15">
      <c r="B152" s="23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2:33" ht="15">
      <c r="B153" s="23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2:33" ht="15">
      <c r="B154" s="23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2:33" ht="15">
      <c r="B155" s="23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2:33" ht="15">
      <c r="B156" s="23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2:33" ht="15">
      <c r="B157" s="23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2:33" ht="15">
      <c r="B158" s="23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2:33" ht="15">
      <c r="B159" s="23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2:33" ht="15">
      <c r="B160" s="23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2:33" ht="15">
      <c r="B161" s="23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2:33" ht="15">
      <c r="B162" s="23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2:33" ht="15">
      <c r="B163" s="23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2:33" ht="15">
      <c r="B164" s="23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2:33" ht="15">
      <c r="B165" s="23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2:33" ht="15">
      <c r="B166" s="23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2:33" ht="15">
      <c r="B167" s="23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2:33" ht="15">
      <c r="B168" s="23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2:33" ht="15">
      <c r="B169" s="23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2:33" ht="15">
      <c r="B170" s="23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2:33" ht="15">
      <c r="B171" s="23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</sheetData>
  <sheetProtection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9" r:id="rId1"/>
  <headerFooter alignWithMargins="0">
    <oddHeader>&amp;R5.sz.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Y171"/>
  <sheetViews>
    <sheetView zoomScale="80" zoomScaleNormal="80" zoomScalePageLayoutView="0" workbookViewId="0" topLeftCell="A1">
      <pane xSplit="2" ySplit="5" topLeftCell="K90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A118" sqref="A118"/>
    </sheetView>
  </sheetViews>
  <sheetFormatPr defaultColWidth="9.140625" defaultRowHeight="15"/>
  <cols>
    <col min="1" max="1" width="98.00390625" style="0" bestFit="1" customWidth="1"/>
    <col min="3" max="3" width="17.140625" style="120" customWidth="1"/>
    <col min="4" max="4" width="20.140625" style="120" customWidth="1"/>
    <col min="5" max="5" width="18.8515625" style="120" customWidth="1"/>
    <col min="6" max="6" width="15.7109375" style="120" customWidth="1"/>
    <col min="7" max="7" width="14.57421875" style="0" customWidth="1"/>
    <col min="8" max="8" width="16.7109375" style="0" customWidth="1"/>
    <col min="9" max="10" width="17.00390625" style="0" customWidth="1"/>
    <col min="11" max="13" width="14.57421875" style="0" customWidth="1"/>
  </cols>
  <sheetData>
    <row r="1" spans="1:6" ht="20.25" customHeight="1">
      <c r="A1" s="330" t="s">
        <v>766</v>
      </c>
      <c r="B1" s="334"/>
      <c r="C1" s="334"/>
      <c r="D1" s="334"/>
      <c r="E1" s="334"/>
      <c r="F1" s="335"/>
    </row>
    <row r="2" spans="1:6" ht="19.5" customHeight="1">
      <c r="A2" s="337" t="s">
        <v>117</v>
      </c>
      <c r="B2" s="334"/>
      <c r="C2" s="334"/>
      <c r="D2" s="334"/>
      <c r="E2" s="334"/>
      <c r="F2" s="335"/>
    </row>
    <row r="3" ht="18">
      <c r="A3" s="119"/>
    </row>
    <row r="4" ht="15">
      <c r="A4" s="127" t="s">
        <v>768</v>
      </c>
    </row>
    <row r="5" spans="1:13" ht="75">
      <c r="A5" s="2" t="s">
        <v>309</v>
      </c>
      <c r="B5" s="3" t="s">
        <v>310</v>
      </c>
      <c r="C5" s="225" t="s">
        <v>1018</v>
      </c>
      <c r="D5" s="121" t="s">
        <v>1029</v>
      </c>
      <c r="E5" s="121" t="s">
        <v>1020</v>
      </c>
      <c r="F5" s="225" t="s">
        <v>1021</v>
      </c>
      <c r="G5" s="121" t="s">
        <v>1022</v>
      </c>
      <c r="H5" s="121" t="s">
        <v>1023</v>
      </c>
      <c r="I5" s="121" t="s">
        <v>1024</v>
      </c>
      <c r="J5" s="121" t="s">
        <v>1025</v>
      </c>
      <c r="K5" s="122" t="s">
        <v>1026</v>
      </c>
      <c r="L5" s="122" t="s">
        <v>1027</v>
      </c>
      <c r="M5" s="122" t="s">
        <v>1028</v>
      </c>
    </row>
    <row r="6" spans="1:13" ht="15">
      <c r="A6" s="28" t="s">
        <v>311</v>
      </c>
      <c r="B6" s="29" t="s">
        <v>312</v>
      </c>
      <c r="C6" s="128"/>
      <c r="D6" s="128"/>
      <c r="E6" s="128"/>
      <c r="F6" s="123">
        <v>9335</v>
      </c>
      <c r="G6" s="107">
        <v>5234</v>
      </c>
      <c r="H6" s="107"/>
      <c r="I6" s="107"/>
      <c r="J6" s="107"/>
      <c r="K6" s="107"/>
      <c r="L6" s="107">
        <f>F6</f>
        <v>9335</v>
      </c>
      <c r="M6" s="107">
        <f>G6</f>
        <v>5234</v>
      </c>
    </row>
    <row r="7" spans="1:13" ht="15">
      <c r="A7" s="28" t="s">
        <v>313</v>
      </c>
      <c r="B7" s="30" t="s">
        <v>314</v>
      </c>
      <c r="C7" s="128"/>
      <c r="D7" s="128"/>
      <c r="E7" s="128"/>
      <c r="F7" s="123"/>
      <c r="G7" s="107"/>
      <c r="H7" s="107"/>
      <c r="I7" s="107"/>
      <c r="J7" s="107"/>
      <c r="K7" s="107"/>
      <c r="L7" s="107">
        <f aca="true" t="shared" si="0" ref="L7:L70">F7</f>
        <v>0</v>
      </c>
      <c r="M7" s="107">
        <f aca="true" t="shared" si="1" ref="M7:M70">G7</f>
        <v>0</v>
      </c>
    </row>
    <row r="8" spans="1:13" ht="15">
      <c r="A8" s="28" t="s">
        <v>315</v>
      </c>
      <c r="B8" s="30" t="s">
        <v>316</v>
      </c>
      <c r="C8" s="128"/>
      <c r="D8" s="128"/>
      <c r="E8" s="128"/>
      <c r="F8" s="123">
        <v>709</v>
      </c>
      <c r="G8" s="107"/>
      <c r="H8" s="107"/>
      <c r="I8" s="107"/>
      <c r="J8" s="107"/>
      <c r="K8" s="107"/>
      <c r="L8" s="107">
        <f t="shared" si="0"/>
        <v>709</v>
      </c>
      <c r="M8" s="107">
        <f t="shared" si="1"/>
        <v>0</v>
      </c>
    </row>
    <row r="9" spans="1:13" ht="15">
      <c r="A9" s="31" t="s">
        <v>317</v>
      </c>
      <c r="B9" s="30" t="s">
        <v>318</v>
      </c>
      <c r="C9" s="128"/>
      <c r="D9" s="128"/>
      <c r="E9" s="128"/>
      <c r="F9" s="123">
        <v>244</v>
      </c>
      <c r="G9" s="107">
        <v>61</v>
      </c>
      <c r="H9" s="107"/>
      <c r="I9" s="107"/>
      <c r="J9" s="107"/>
      <c r="K9" s="107"/>
      <c r="L9" s="107">
        <f t="shared" si="0"/>
        <v>244</v>
      </c>
      <c r="M9" s="107">
        <f t="shared" si="1"/>
        <v>61</v>
      </c>
    </row>
    <row r="10" spans="1:13" ht="15">
      <c r="A10" s="31" t="s">
        <v>319</v>
      </c>
      <c r="B10" s="30" t="s">
        <v>320</v>
      </c>
      <c r="C10" s="128"/>
      <c r="D10" s="128"/>
      <c r="E10" s="128"/>
      <c r="F10" s="123"/>
      <c r="G10" s="107"/>
      <c r="H10" s="107"/>
      <c r="I10" s="107"/>
      <c r="J10" s="107"/>
      <c r="K10" s="107"/>
      <c r="L10" s="107">
        <f t="shared" si="0"/>
        <v>0</v>
      </c>
      <c r="M10" s="107">
        <f t="shared" si="1"/>
        <v>0</v>
      </c>
    </row>
    <row r="11" spans="1:13" ht="15">
      <c r="A11" s="31" t="s">
        <v>321</v>
      </c>
      <c r="B11" s="30" t="s">
        <v>322</v>
      </c>
      <c r="C11" s="128"/>
      <c r="D11" s="128"/>
      <c r="E11" s="128"/>
      <c r="F11" s="123">
        <v>278</v>
      </c>
      <c r="G11" s="107"/>
      <c r="H11" s="107"/>
      <c r="I11" s="107"/>
      <c r="J11" s="107"/>
      <c r="K11" s="107"/>
      <c r="L11" s="107">
        <f t="shared" si="0"/>
        <v>278</v>
      </c>
      <c r="M11" s="107">
        <f t="shared" si="1"/>
        <v>0</v>
      </c>
    </row>
    <row r="12" spans="1:13" ht="15">
      <c r="A12" s="31" t="s">
        <v>323</v>
      </c>
      <c r="B12" s="30" t="s">
        <v>324</v>
      </c>
      <c r="C12" s="128"/>
      <c r="D12" s="128"/>
      <c r="E12" s="128"/>
      <c r="F12" s="123">
        <v>812</v>
      </c>
      <c r="G12" s="107">
        <v>267</v>
      </c>
      <c r="H12" s="107"/>
      <c r="I12" s="107"/>
      <c r="J12" s="107"/>
      <c r="K12" s="107"/>
      <c r="L12" s="107">
        <f t="shared" si="0"/>
        <v>812</v>
      </c>
      <c r="M12" s="107">
        <f t="shared" si="1"/>
        <v>267</v>
      </c>
    </row>
    <row r="13" spans="1:13" ht="15">
      <c r="A13" s="31" t="s">
        <v>325</v>
      </c>
      <c r="B13" s="30" t="s">
        <v>326</v>
      </c>
      <c r="C13" s="128"/>
      <c r="D13" s="128"/>
      <c r="E13" s="128"/>
      <c r="F13" s="123"/>
      <c r="G13" s="107"/>
      <c r="H13" s="107"/>
      <c r="I13" s="107"/>
      <c r="J13" s="107"/>
      <c r="K13" s="107"/>
      <c r="L13" s="107">
        <f t="shared" si="0"/>
        <v>0</v>
      </c>
      <c r="M13" s="107">
        <f t="shared" si="1"/>
        <v>0</v>
      </c>
    </row>
    <row r="14" spans="1:13" ht="15">
      <c r="A14" s="5" t="s">
        <v>327</v>
      </c>
      <c r="B14" s="30" t="s">
        <v>328</v>
      </c>
      <c r="C14" s="128"/>
      <c r="D14" s="128"/>
      <c r="E14" s="128"/>
      <c r="F14" s="123">
        <v>158</v>
      </c>
      <c r="G14" s="107">
        <v>37</v>
      </c>
      <c r="H14" s="107"/>
      <c r="I14" s="107"/>
      <c r="J14" s="107"/>
      <c r="K14" s="107"/>
      <c r="L14" s="107">
        <f t="shared" si="0"/>
        <v>158</v>
      </c>
      <c r="M14" s="107">
        <f t="shared" si="1"/>
        <v>37</v>
      </c>
    </row>
    <row r="15" spans="1:13" ht="15">
      <c r="A15" s="5" t="s">
        <v>329</v>
      </c>
      <c r="B15" s="30" t="s">
        <v>330</v>
      </c>
      <c r="C15" s="128"/>
      <c r="D15" s="128"/>
      <c r="E15" s="128"/>
      <c r="F15" s="123">
        <v>12</v>
      </c>
      <c r="G15" s="107">
        <v>6</v>
      </c>
      <c r="H15" s="107"/>
      <c r="I15" s="107"/>
      <c r="J15" s="107"/>
      <c r="K15" s="107"/>
      <c r="L15" s="107">
        <f t="shared" si="0"/>
        <v>12</v>
      </c>
      <c r="M15" s="107">
        <f t="shared" si="1"/>
        <v>6</v>
      </c>
    </row>
    <row r="16" spans="1:13" ht="15">
      <c r="A16" s="5" t="s">
        <v>331</v>
      </c>
      <c r="B16" s="30" t="s">
        <v>332</v>
      </c>
      <c r="C16" s="128"/>
      <c r="D16" s="128"/>
      <c r="E16" s="128"/>
      <c r="F16" s="123"/>
      <c r="G16" s="107"/>
      <c r="H16" s="107"/>
      <c r="I16" s="107"/>
      <c r="J16" s="107"/>
      <c r="K16" s="107"/>
      <c r="L16" s="107">
        <f t="shared" si="0"/>
        <v>0</v>
      </c>
      <c r="M16" s="107">
        <f t="shared" si="1"/>
        <v>0</v>
      </c>
    </row>
    <row r="17" spans="1:13" ht="15">
      <c r="A17" s="5" t="s">
        <v>333</v>
      </c>
      <c r="B17" s="30" t="s">
        <v>334</v>
      </c>
      <c r="C17" s="128"/>
      <c r="D17" s="128"/>
      <c r="E17" s="128"/>
      <c r="F17" s="123"/>
      <c r="G17" s="107"/>
      <c r="H17" s="107"/>
      <c r="I17" s="107"/>
      <c r="J17" s="107"/>
      <c r="K17" s="107"/>
      <c r="L17" s="107">
        <f t="shared" si="0"/>
        <v>0</v>
      </c>
      <c r="M17" s="107">
        <f t="shared" si="1"/>
        <v>0</v>
      </c>
    </row>
    <row r="18" spans="1:13" ht="15">
      <c r="A18" s="5" t="s">
        <v>0</v>
      </c>
      <c r="B18" s="30" t="s">
        <v>335</v>
      </c>
      <c r="C18" s="128"/>
      <c r="D18" s="128"/>
      <c r="E18" s="128"/>
      <c r="F18" s="123">
        <v>51</v>
      </c>
      <c r="G18" s="107">
        <v>8</v>
      </c>
      <c r="H18" s="107"/>
      <c r="I18" s="107"/>
      <c r="J18" s="107"/>
      <c r="K18" s="107"/>
      <c r="L18" s="107">
        <f t="shared" si="0"/>
        <v>51</v>
      </c>
      <c r="M18" s="107">
        <f t="shared" si="1"/>
        <v>8</v>
      </c>
    </row>
    <row r="19" spans="1:13" ht="15">
      <c r="A19" s="32" t="s">
        <v>615</v>
      </c>
      <c r="B19" s="33" t="s">
        <v>336</v>
      </c>
      <c r="C19" s="128">
        <f>SUM(C6:C18)</f>
        <v>0</v>
      </c>
      <c r="D19" s="128"/>
      <c r="E19" s="128"/>
      <c r="F19" s="123">
        <f>SUM(F6:F18)</f>
        <v>11599</v>
      </c>
      <c r="G19" s="123">
        <f>SUM(G6:G18)</f>
        <v>5613</v>
      </c>
      <c r="H19" s="107"/>
      <c r="I19" s="107"/>
      <c r="J19" s="107"/>
      <c r="K19" s="107"/>
      <c r="L19" s="107">
        <f t="shared" si="0"/>
        <v>11599</v>
      </c>
      <c r="M19" s="107">
        <f t="shared" si="1"/>
        <v>5613</v>
      </c>
    </row>
    <row r="20" spans="1:13" ht="15">
      <c r="A20" s="5" t="s">
        <v>337</v>
      </c>
      <c r="B20" s="30" t="s">
        <v>338</v>
      </c>
      <c r="C20" s="128"/>
      <c r="D20" s="128"/>
      <c r="E20" s="128"/>
      <c r="F20" s="123"/>
      <c r="G20" s="107"/>
      <c r="H20" s="107"/>
      <c r="I20" s="107"/>
      <c r="J20" s="107"/>
      <c r="K20" s="107"/>
      <c r="L20" s="107">
        <f t="shared" si="0"/>
        <v>0</v>
      </c>
      <c r="M20" s="107">
        <f t="shared" si="1"/>
        <v>0</v>
      </c>
    </row>
    <row r="21" spans="1:13" ht="15">
      <c r="A21" s="5" t="s">
        <v>339</v>
      </c>
      <c r="B21" s="30" t="s">
        <v>340</v>
      </c>
      <c r="C21" s="128"/>
      <c r="D21" s="128"/>
      <c r="E21" s="128"/>
      <c r="F21" s="123"/>
      <c r="G21" s="107"/>
      <c r="H21" s="107"/>
      <c r="I21" s="107"/>
      <c r="J21" s="107"/>
      <c r="K21" s="107"/>
      <c r="L21" s="107">
        <f t="shared" si="0"/>
        <v>0</v>
      </c>
      <c r="M21" s="107">
        <f t="shared" si="1"/>
        <v>0</v>
      </c>
    </row>
    <row r="22" spans="1:13" ht="15">
      <c r="A22" s="6" t="s">
        <v>341</v>
      </c>
      <c r="B22" s="30" t="s">
        <v>342</v>
      </c>
      <c r="C22" s="128"/>
      <c r="D22" s="128"/>
      <c r="E22" s="128"/>
      <c r="F22" s="123">
        <v>50</v>
      </c>
      <c r="G22" s="107"/>
      <c r="H22" s="107"/>
      <c r="I22" s="107"/>
      <c r="J22" s="107"/>
      <c r="K22" s="107"/>
      <c r="L22" s="107">
        <f t="shared" si="0"/>
        <v>50</v>
      </c>
      <c r="M22" s="107">
        <f t="shared" si="1"/>
        <v>0</v>
      </c>
    </row>
    <row r="23" spans="1:13" ht="15">
      <c r="A23" s="7" t="s">
        <v>616</v>
      </c>
      <c r="B23" s="33" t="s">
        <v>343</v>
      </c>
      <c r="C23" s="128">
        <f>SUM(C20:C22)</f>
        <v>0</v>
      </c>
      <c r="D23" s="128"/>
      <c r="E23" s="128"/>
      <c r="F23" s="123">
        <v>50</v>
      </c>
      <c r="G23" s="107"/>
      <c r="H23" s="107"/>
      <c r="I23" s="107"/>
      <c r="J23" s="107"/>
      <c r="K23" s="107"/>
      <c r="L23" s="107">
        <f t="shared" si="0"/>
        <v>50</v>
      </c>
      <c r="M23" s="107">
        <f t="shared" si="1"/>
        <v>0</v>
      </c>
    </row>
    <row r="24" spans="1:13" ht="15">
      <c r="A24" s="51" t="s">
        <v>30</v>
      </c>
      <c r="B24" s="52" t="s">
        <v>344</v>
      </c>
      <c r="C24" s="128">
        <f>C23+C19</f>
        <v>0</v>
      </c>
      <c r="D24" s="128"/>
      <c r="E24" s="128"/>
      <c r="F24" s="123">
        <f>F23+F19</f>
        <v>11649</v>
      </c>
      <c r="G24" s="123">
        <f>G23+G19</f>
        <v>5613</v>
      </c>
      <c r="H24" s="107"/>
      <c r="I24" s="107"/>
      <c r="J24" s="107"/>
      <c r="K24" s="107"/>
      <c r="L24" s="107">
        <f t="shared" si="0"/>
        <v>11649</v>
      </c>
      <c r="M24" s="107">
        <f t="shared" si="1"/>
        <v>5613</v>
      </c>
    </row>
    <row r="25" spans="1:13" ht="15">
      <c r="A25" s="39" t="s">
        <v>1</v>
      </c>
      <c r="B25" s="52" t="s">
        <v>345</v>
      </c>
      <c r="C25" s="128"/>
      <c r="D25" s="128"/>
      <c r="E25" s="128"/>
      <c r="F25" s="123">
        <v>3437</v>
      </c>
      <c r="G25" s="107">
        <v>1540</v>
      </c>
      <c r="H25" s="107"/>
      <c r="I25" s="107"/>
      <c r="J25" s="107"/>
      <c r="K25" s="107"/>
      <c r="L25" s="107">
        <f t="shared" si="0"/>
        <v>3437</v>
      </c>
      <c r="M25" s="107">
        <f t="shared" si="1"/>
        <v>1540</v>
      </c>
    </row>
    <row r="26" spans="1:13" ht="15">
      <c r="A26" s="5" t="s">
        <v>346</v>
      </c>
      <c r="B26" s="30" t="s">
        <v>347</v>
      </c>
      <c r="C26" s="128"/>
      <c r="D26" s="128"/>
      <c r="E26" s="128"/>
      <c r="F26" s="123">
        <v>270</v>
      </c>
      <c r="G26" s="107">
        <v>31</v>
      </c>
      <c r="H26" s="107"/>
      <c r="I26" s="107"/>
      <c r="J26" s="107"/>
      <c r="K26" s="107"/>
      <c r="L26" s="107">
        <f t="shared" si="0"/>
        <v>270</v>
      </c>
      <c r="M26" s="107">
        <f t="shared" si="1"/>
        <v>31</v>
      </c>
    </row>
    <row r="27" spans="1:13" ht="15">
      <c r="A27" s="5" t="s">
        <v>348</v>
      </c>
      <c r="B27" s="30" t="s">
        <v>349</v>
      </c>
      <c r="C27" s="128"/>
      <c r="D27" s="128"/>
      <c r="E27" s="128"/>
      <c r="F27" s="123">
        <v>1680</v>
      </c>
      <c r="G27" s="107">
        <v>1674</v>
      </c>
      <c r="H27" s="107"/>
      <c r="I27" s="107"/>
      <c r="J27" s="107"/>
      <c r="K27" s="107"/>
      <c r="L27" s="107">
        <f t="shared" si="0"/>
        <v>1680</v>
      </c>
      <c r="M27" s="107">
        <f t="shared" si="1"/>
        <v>1674</v>
      </c>
    </row>
    <row r="28" spans="1:13" ht="15">
      <c r="A28" s="5" t="s">
        <v>350</v>
      </c>
      <c r="B28" s="30" t="s">
        <v>351</v>
      </c>
      <c r="C28" s="128"/>
      <c r="D28" s="128"/>
      <c r="E28" s="128"/>
      <c r="F28" s="123"/>
      <c r="G28" s="107"/>
      <c r="H28" s="107"/>
      <c r="I28" s="107"/>
      <c r="J28" s="107"/>
      <c r="K28" s="107"/>
      <c r="L28" s="107">
        <f t="shared" si="0"/>
        <v>0</v>
      </c>
      <c r="M28" s="107">
        <f t="shared" si="1"/>
        <v>0</v>
      </c>
    </row>
    <row r="29" spans="1:13" ht="15">
      <c r="A29" s="7" t="s">
        <v>617</v>
      </c>
      <c r="B29" s="33" t="s">
        <v>352</v>
      </c>
      <c r="C29" s="128">
        <f>SUM(C26:C28)</f>
        <v>0</v>
      </c>
      <c r="D29" s="128"/>
      <c r="E29" s="128"/>
      <c r="F29" s="123">
        <f>SUM(F26:F28)</f>
        <v>1950</v>
      </c>
      <c r="G29" s="123">
        <f>SUM(G26:G28)</f>
        <v>1705</v>
      </c>
      <c r="H29" s="107"/>
      <c r="I29" s="107"/>
      <c r="J29" s="107"/>
      <c r="K29" s="107"/>
      <c r="L29" s="107">
        <f t="shared" si="0"/>
        <v>1950</v>
      </c>
      <c r="M29" s="107">
        <f t="shared" si="1"/>
        <v>1705</v>
      </c>
    </row>
    <row r="30" spans="1:13" ht="15">
      <c r="A30" s="5" t="s">
        <v>353</v>
      </c>
      <c r="B30" s="30" t="s">
        <v>354</v>
      </c>
      <c r="C30" s="128"/>
      <c r="D30" s="128"/>
      <c r="E30" s="128"/>
      <c r="F30" s="123">
        <v>100</v>
      </c>
      <c r="G30" s="107"/>
      <c r="H30" s="107"/>
      <c r="I30" s="107"/>
      <c r="J30" s="107"/>
      <c r="K30" s="107"/>
      <c r="L30" s="107">
        <f t="shared" si="0"/>
        <v>100</v>
      </c>
      <c r="M30" s="107">
        <f t="shared" si="1"/>
        <v>0</v>
      </c>
    </row>
    <row r="31" spans="1:13" ht="15">
      <c r="A31" s="5" t="s">
        <v>355</v>
      </c>
      <c r="B31" s="30" t="s">
        <v>356</v>
      </c>
      <c r="C31" s="128"/>
      <c r="D31" s="128"/>
      <c r="E31" s="128"/>
      <c r="F31" s="123">
        <v>100</v>
      </c>
      <c r="G31" s="107"/>
      <c r="H31" s="107"/>
      <c r="I31" s="107"/>
      <c r="J31" s="107"/>
      <c r="K31" s="107"/>
      <c r="L31" s="107">
        <f t="shared" si="0"/>
        <v>100</v>
      </c>
      <c r="M31" s="107">
        <f t="shared" si="1"/>
        <v>0</v>
      </c>
    </row>
    <row r="32" spans="1:13" ht="15" customHeight="1">
      <c r="A32" s="7" t="s">
        <v>31</v>
      </c>
      <c r="B32" s="33" t="s">
        <v>357</v>
      </c>
      <c r="C32" s="128">
        <f>C31+C30</f>
        <v>0</v>
      </c>
      <c r="D32" s="128"/>
      <c r="E32" s="128"/>
      <c r="F32" s="123">
        <v>200</v>
      </c>
      <c r="G32" s="107"/>
      <c r="H32" s="107"/>
      <c r="I32" s="107"/>
      <c r="J32" s="107"/>
      <c r="K32" s="107"/>
      <c r="L32" s="107">
        <f t="shared" si="0"/>
        <v>200</v>
      </c>
      <c r="M32" s="107">
        <f t="shared" si="1"/>
        <v>0</v>
      </c>
    </row>
    <row r="33" spans="1:13" ht="15">
      <c r="A33" s="5" t="s">
        <v>358</v>
      </c>
      <c r="B33" s="30" t="s">
        <v>359</v>
      </c>
      <c r="C33" s="128"/>
      <c r="D33" s="128"/>
      <c r="E33" s="128"/>
      <c r="F33" s="123">
        <v>414</v>
      </c>
      <c r="G33" s="107">
        <v>414</v>
      </c>
      <c r="H33" s="107"/>
      <c r="I33" s="107"/>
      <c r="J33" s="107"/>
      <c r="K33" s="107"/>
      <c r="L33" s="107">
        <f t="shared" si="0"/>
        <v>414</v>
      </c>
      <c r="M33" s="107">
        <f t="shared" si="1"/>
        <v>414</v>
      </c>
    </row>
    <row r="34" spans="1:13" ht="15">
      <c r="A34" s="5" t="s">
        <v>360</v>
      </c>
      <c r="B34" s="30" t="s">
        <v>361</v>
      </c>
      <c r="C34" s="128"/>
      <c r="D34" s="128"/>
      <c r="E34" s="128"/>
      <c r="F34" s="123"/>
      <c r="G34" s="107"/>
      <c r="H34" s="107"/>
      <c r="I34" s="107"/>
      <c r="J34" s="107"/>
      <c r="K34" s="107"/>
      <c r="L34" s="107">
        <f t="shared" si="0"/>
        <v>0</v>
      </c>
      <c r="M34" s="107">
        <f t="shared" si="1"/>
        <v>0</v>
      </c>
    </row>
    <row r="35" spans="1:13" ht="15">
      <c r="A35" s="5" t="s">
        <v>2</v>
      </c>
      <c r="B35" s="30" t="s">
        <v>362</v>
      </c>
      <c r="C35" s="128"/>
      <c r="D35" s="128"/>
      <c r="E35" s="128"/>
      <c r="F35" s="123"/>
      <c r="G35" s="107"/>
      <c r="H35" s="107"/>
      <c r="I35" s="107"/>
      <c r="J35" s="107"/>
      <c r="K35" s="107"/>
      <c r="L35" s="107">
        <f t="shared" si="0"/>
        <v>0</v>
      </c>
      <c r="M35" s="107">
        <f t="shared" si="1"/>
        <v>0</v>
      </c>
    </row>
    <row r="36" spans="1:13" ht="15">
      <c r="A36" s="5" t="s">
        <v>363</v>
      </c>
      <c r="B36" s="30" t="s">
        <v>364</v>
      </c>
      <c r="C36" s="128"/>
      <c r="D36" s="128"/>
      <c r="E36" s="128"/>
      <c r="F36" s="123">
        <v>8</v>
      </c>
      <c r="G36" s="107">
        <v>8</v>
      </c>
      <c r="H36" s="107"/>
      <c r="I36" s="107"/>
      <c r="J36" s="107"/>
      <c r="K36" s="107"/>
      <c r="L36" s="107">
        <f t="shared" si="0"/>
        <v>8</v>
      </c>
      <c r="M36" s="107">
        <f t="shared" si="1"/>
        <v>8</v>
      </c>
    </row>
    <row r="37" spans="1:13" ht="15">
      <c r="A37" s="10" t="s">
        <v>3</v>
      </c>
      <c r="B37" s="30" t="s">
        <v>365</v>
      </c>
      <c r="C37" s="128"/>
      <c r="D37" s="128"/>
      <c r="E37" s="128"/>
      <c r="F37" s="123"/>
      <c r="G37" s="107"/>
      <c r="H37" s="107"/>
      <c r="I37" s="107"/>
      <c r="J37" s="107"/>
      <c r="K37" s="107"/>
      <c r="L37" s="107">
        <f t="shared" si="0"/>
        <v>0</v>
      </c>
      <c r="M37" s="107">
        <f t="shared" si="1"/>
        <v>0</v>
      </c>
    </row>
    <row r="38" spans="1:13" ht="15">
      <c r="A38" s="6" t="s">
        <v>366</v>
      </c>
      <c r="B38" s="30" t="s">
        <v>367</v>
      </c>
      <c r="C38" s="128"/>
      <c r="D38" s="128"/>
      <c r="E38" s="128"/>
      <c r="F38" s="123"/>
      <c r="G38" s="107"/>
      <c r="H38" s="107"/>
      <c r="I38" s="107"/>
      <c r="J38" s="107"/>
      <c r="K38" s="107"/>
      <c r="L38" s="107">
        <f t="shared" si="0"/>
        <v>0</v>
      </c>
      <c r="M38" s="107">
        <f t="shared" si="1"/>
        <v>0</v>
      </c>
    </row>
    <row r="39" spans="1:13" ht="15">
      <c r="A39" s="5" t="s">
        <v>4</v>
      </c>
      <c r="B39" s="30" t="s">
        <v>368</v>
      </c>
      <c r="C39" s="128"/>
      <c r="D39" s="128"/>
      <c r="E39" s="128"/>
      <c r="F39" s="123">
        <v>488</v>
      </c>
      <c r="G39" s="107">
        <v>394</v>
      </c>
      <c r="H39" s="107"/>
      <c r="I39" s="107"/>
      <c r="J39" s="107"/>
      <c r="K39" s="107"/>
      <c r="L39" s="107">
        <f t="shared" si="0"/>
        <v>488</v>
      </c>
      <c r="M39" s="107">
        <f t="shared" si="1"/>
        <v>394</v>
      </c>
    </row>
    <row r="40" spans="1:13" ht="15">
      <c r="A40" s="7" t="s">
        <v>618</v>
      </c>
      <c r="B40" s="33" t="s">
        <v>369</v>
      </c>
      <c r="C40" s="128">
        <f>SUM(C33:C39)</f>
        <v>0</v>
      </c>
      <c r="D40" s="128"/>
      <c r="E40" s="128"/>
      <c r="F40" s="123">
        <f>SUM(F33:F39)</f>
        <v>910</v>
      </c>
      <c r="G40" s="123">
        <f>SUM(G33:G39)</f>
        <v>816</v>
      </c>
      <c r="H40" s="107"/>
      <c r="I40" s="107"/>
      <c r="J40" s="107"/>
      <c r="K40" s="107"/>
      <c r="L40" s="107">
        <f t="shared" si="0"/>
        <v>910</v>
      </c>
      <c r="M40" s="107">
        <f t="shared" si="1"/>
        <v>816</v>
      </c>
    </row>
    <row r="41" spans="1:13" ht="15">
      <c r="A41" s="5" t="s">
        <v>370</v>
      </c>
      <c r="B41" s="30" t="s">
        <v>371</v>
      </c>
      <c r="C41" s="128"/>
      <c r="D41" s="128"/>
      <c r="E41" s="128"/>
      <c r="F41" s="123">
        <v>30</v>
      </c>
      <c r="G41" s="107">
        <v>3</v>
      </c>
      <c r="H41" s="107"/>
      <c r="I41" s="107"/>
      <c r="J41" s="107"/>
      <c r="K41" s="107"/>
      <c r="L41" s="107">
        <f t="shared" si="0"/>
        <v>30</v>
      </c>
      <c r="M41" s="107">
        <f t="shared" si="1"/>
        <v>3</v>
      </c>
    </row>
    <row r="42" spans="1:13" ht="15">
      <c r="A42" s="5" t="s">
        <v>372</v>
      </c>
      <c r="B42" s="30" t="s">
        <v>373</v>
      </c>
      <c r="C42" s="128"/>
      <c r="D42" s="128"/>
      <c r="E42" s="128"/>
      <c r="F42" s="123"/>
      <c r="G42" s="107"/>
      <c r="H42" s="107"/>
      <c r="I42" s="107"/>
      <c r="J42" s="107"/>
      <c r="K42" s="107"/>
      <c r="L42" s="107">
        <f t="shared" si="0"/>
        <v>0</v>
      </c>
      <c r="M42" s="107">
        <f t="shared" si="1"/>
        <v>0</v>
      </c>
    </row>
    <row r="43" spans="1:13" ht="15">
      <c r="A43" s="7" t="s">
        <v>633</v>
      </c>
      <c r="B43" s="33" t="s">
        <v>374</v>
      </c>
      <c r="C43" s="128">
        <f>C42+C41</f>
        <v>0</v>
      </c>
      <c r="D43" s="128"/>
      <c r="E43" s="128"/>
      <c r="F43" s="123">
        <f>F41+F42</f>
        <v>30</v>
      </c>
      <c r="G43" s="123">
        <f>G41+G42</f>
        <v>3</v>
      </c>
      <c r="H43" s="107"/>
      <c r="I43" s="107"/>
      <c r="J43" s="107"/>
      <c r="K43" s="107"/>
      <c r="L43" s="107">
        <f t="shared" si="0"/>
        <v>30</v>
      </c>
      <c r="M43" s="107">
        <f t="shared" si="1"/>
        <v>3</v>
      </c>
    </row>
    <row r="44" spans="1:13" ht="15">
      <c r="A44" s="5" t="s">
        <v>375</v>
      </c>
      <c r="B44" s="30" t="s">
        <v>376</v>
      </c>
      <c r="C44" s="128"/>
      <c r="D44" s="128"/>
      <c r="E44" s="128"/>
      <c r="F44" s="123">
        <v>1737</v>
      </c>
      <c r="G44" s="107">
        <v>485</v>
      </c>
      <c r="H44" s="107"/>
      <c r="I44" s="107"/>
      <c r="J44" s="107"/>
      <c r="K44" s="107"/>
      <c r="L44" s="107">
        <f t="shared" si="0"/>
        <v>1737</v>
      </c>
      <c r="M44" s="107">
        <f t="shared" si="1"/>
        <v>485</v>
      </c>
    </row>
    <row r="45" spans="1:13" ht="15">
      <c r="A45" s="5" t="s">
        <v>377</v>
      </c>
      <c r="B45" s="30" t="s">
        <v>378</v>
      </c>
      <c r="C45" s="128"/>
      <c r="D45" s="128"/>
      <c r="E45" s="128"/>
      <c r="F45" s="123">
        <v>22</v>
      </c>
      <c r="G45" s="107">
        <v>22</v>
      </c>
      <c r="H45" s="107"/>
      <c r="I45" s="107"/>
      <c r="J45" s="107"/>
      <c r="K45" s="107"/>
      <c r="L45" s="107">
        <f t="shared" si="0"/>
        <v>22</v>
      </c>
      <c r="M45" s="107">
        <f t="shared" si="1"/>
        <v>22</v>
      </c>
    </row>
    <row r="46" spans="1:13" ht="15">
      <c r="A46" s="5" t="s">
        <v>5</v>
      </c>
      <c r="B46" s="30" t="s">
        <v>379</v>
      </c>
      <c r="C46" s="128"/>
      <c r="D46" s="128"/>
      <c r="E46" s="128"/>
      <c r="F46" s="123"/>
      <c r="G46" s="107"/>
      <c r="H46" s="107"/>
      <c r="I46" s="107"/>
      <c r="J46" s="107"/>
      <c r="K46" s="107"/>
      <c r="L46" s="107">
        <f t="shared" si="0"/>
        <v>0</v>
      </c>
      <c r="M46" s="107">
        <f t="shared" si="1"/>
        <v>0</v>
      </c>
    </row>
    <row r="47" spans="1:13" ht="15">
      <c r="A47" s="5" t="s">
        <v>6</v>
      </c>
      <c r="B47" s="30" t="s">
        <v>380</v>
      </c>
      <c r="C47" s="128"/>
      <c r="D47" s="128"/>
      <c r="E47" s="128"/>
      <c r="F47" s="123"/>
      <c r="G47" s="107"/>
      <c r="H47" s="107"/>
      <c r="I47" s="107"/>
      <c r="J47" s="107"/>
      <c r="K47" s="107"/>
      <c r="L47" s="107">
        <f t="shared" si="0"/>
        <v>0</v>
      </c>
      <c r="M47" s="107">
        <f t="shared" si="1"/>
        <v>0</v>
      </c>
    </row>
    <row r="48" spans="1:13" ht="15">
      <c r="A48" s="5" t="s">
        <v>381</v>
      </c>
      <c r="B48" s="30" t="s">
        <v>382</v>
      </c>
      <c r="C48" s="128"/>
      <c r="D48" s="128"/>
      <c r="E48" s="128"/>
      <c r="F48" s="123">
        <v>24</v>
      </c>
      <c r="G48" s="107">
        <v>24</v>
      </c>
      <c r="H48" s="107"/>
      <c r="I48" s="107"/>
      <c r="J48" s="107"/>
      <c r="K48" s="107"/>
      <c r="L48" s="107">
        <f t="shared" si="0"/>
        <v>24</v>
      </c>
      <c r="M48" s="107">
        <f t="shared" si="1"/>
        <v>24</v>
      </c>
    </row>
    <row r="49" spans="1:13" ht="15">
      <c r="A49" s="7" t="s">
        <v>634</v>
      </c>
      <c r="B49" s="33" t="s">
        <v>383</v>
      </c>
      <c r="C49" s="128">
        <f>SUM(C44:C48)</f>
        <v>0</v>
      </c>
      <c r="D49" s="128"/>
      <c r="E49" s="128"/>
      <c r="F49" s="123">
        <f>SUM(F44:F48)</f>
        <v>1783</v>
      </c>
      <c r="G49" s="123">
        <f>SUM(G44:G48)</f>
        <v>531</v>
      </c>
      <c r="H49" s="107"/>
      <c r="I49" s="107"/>
      <c r="J49" s="107"/>
      <c r="K49" s="107"/>
      <c r="L49" s="107">
        <f t="shared" si="0"/>
        <v>1783</v>
      </c>
      <c r="M49" s="107">
        <f t="shared" si="1"/>
        <v>531</v>
      </c>
    </row>
    <row r="50" spans="1:13" ht="15">
      <c r="A50" s="39" t="s">
        <v>635</v>
      </c>
      <c r="B50" s="52" t="s">
        <v>384</v>
      </c>
      <c r="C50" s="128">
        <f>C49+C43+C40+C32+C29</f>
        <v>0</v>
      </c>
      <c r="D50" s="128"/>
      <c r="E50" s="128"/>
      <c r="F50" s="123">
        <f>F49+F43+F40+F32+F29</f>
        <v>4873</v>
      </c>
      <c r="G50" s="123">
        <f>G49+G43+G40+G32+G29</f>
        <v>3055</v>
      </c>
      <c r="H50" s="107"/>
      <c r="I50" s="107"/>
      <c r="J50" s="107"/>
      <c r="K50" s="107"/>
      <c r="L50" s="107">
        <f t="shared" si="0"/>
        <v>4873</v>
      </c>
      <c r="M50" s="107">
        <f t="shared" si="1"/>
        <v>3055</v>
      </c>
    </row>
    <row r="51" spans="1:13" ht="15">
      <c r="A51" s="13" t="s">
        <v>385</v>
      </c>
      <c r="B51" s="30" t="s">
        <v>386</v>
      </c>
      <c r="C51" s="128"/>
      <c r="D51" s="128"/>
      <c r="E51" s="128"/>
      <c r="F51" s="123"/>
      <c r="G51" s="107"/>
      <c r="H51" s="107"/>
      <c r="I51" s="107"/>
      <c r="J51" s="107"/>
      <c r="K51" s="107"/>
      <c r="L51" s="107">
        <f t="shared" si="0"/>
        <v>0</v>
      </c>
      <c r="M51" s="107">
        <f t="shared" si="1"/>
        <v>0</v>
      </c>
    </row>
    <row r="52" spans="1:13" ht="15">
      <c r="A52" s="13" t="s">
        <v>636</v>
      </c>
      <c r="B52" s="30" t="s">
        <v>387</v>
      </c>
      <c r="C52" s="128"/>
      <c r="D52" s="128"/>
      <c r="E52" s="128"/>
      <c r="F52" s="123"/>
      <c r="G52" s="107"/>
      <c r="H52" s="107"/>
      <c r="I52" s="107"/>
      <c r="J52" s="107"/>
      <c r="K52" s="107"/>
      <c r="L52" s="107">
        <f t="shared" si="0"/>
        <v>0</v>
      </c>
      <c r="M52" s="107">
        <f t="shared" si="1"/>
        <v>0</v>
      </c>
    </row>
    <row r="53" spans="1:13" ht="15">
      <c r="A53" s="17" t="s">
        <v>7</v>
      </c>
      <c r="B53" s="30" t="s">
        <v>388</v>
      </c>
      <c r="C53" s="128"/>
      <c r="D53" s="128"/>
      <c r="E53" s="128"/>
      <c r="F53" s="123"/>
      <c r="G53" s="107"/>
      <c r="H53" s="107"/>
      <c r="I53" s="107"/>
      <c r="J53" s="107"/>
      <c r="K53" s="107"/>
      <c r="L53" s="107">
        <f t="shared" si="0"/>
        <v>0</v>
      </c>
      <c r="M53" s="107">
        <f t="shared" si="1"/>
        <v>0</v>
      </c>
    </row>
    <row r="54" spans="1:13" ht="15">
      <c r="A54" s="17" t="s">
        <v>8</v>
      </c>
      <c r="B54" s="30" t="s">
        <v>389</v>
      </c>
      <c r="C54" s="128"/>
      <c r="D54" s="128"/>
      <c r="E54" s="128"/>
      <c r="F54" s="123"/>
      <c r="G54" s="107"/>
      <c r="H54" s="107"/>
      <c r="I54" s="107"/>
      <c r="J54" s="107"/>
      <c r="K54" s="107"/>
      <c r="L54" s="107">
        <f t="shared" si="0"/>
        <v>0</v>
      </c>
      <c r="M54" s="107">
        <f t="shared" si="1"/>
        <v>0</v>
      </c>
    </row>
    <row r="55" spans="1:13" ht="15">
      <c r="A55" s="17" t="s">
        <v>9</v>
      </c>
      <c r="B55" s="30" t="s">
        <v>390</v>
      </c>
      <c r="C55" s="128"/>
      <c r="D55" s="128"/>
      <c r="E55" s="128"/>
      <c r="F55" s="123"/>
      <c r="G55" s="107"/>
      <c r="H55" s="107"/>
      <c r="I55" s="107"/>
      <c r="J55" s="107"/>
      <c r="K55" s="107"/>
      <c r="L55" s="107">
        <f t="shared" si="0"/>
        <v>0</v>
      </c>
      <c r="M55" s="107">
        <f t="shared" si="1"/>
        <v>0</v>
      </c>
    </row>
    <row r="56" spans="1:13" ht="15">
      <c r="A56" s="13" t="s">
        <v>10</v>
      </c>
      <c r="B56" s="30" t="s">
        <v>391</v>
      </c>
      <c r="C56" s="128"/>
      <c r="D56" s="128"/>
      <c r="E56" s="128"/>
      <c r="F56" s="123"/>
      <c r="G56" s="107"/>
      <c r="H56" s="107"/>
      <c r="I56" s="107"/>
      <c r="J56" s="107"/>
      <c r="K56" s="107"/>
      <c r="L56" s="107">
        <f t="shared" si="0"/>
        <v>0</v>
      </c>
      <c r="M56" s="107">
        <f t="shared" si="1"/>
        <v>0</v>
      </c>
    </row>
    <row r="57" spans="1:13" ht="15">
      <c r="A57" s="13" t="s">
        <v>11</v>
      </c>
      <c r="B57" s="30" t="s">
        <v>392</v>
      </c>
      <c r="C57" s="128"/>
      <c r="D57" s="128"/>
      <c r="E57" s="128"/>
      <c r="F57" s="123"/>
      <c r="G57" s="107"/>
      <c r="H57" s="107"/>
      <c r="I57" s="107"/>
      <c r="J57" s="107"/>
      <c r="K57" s="107"/>
      <c r="L57" s="107">
        <f t="shared" si="0"/>
        <v>0</v>
      </c>
      <c r="M57" s="107">
        <f t="shared" si="1"/>
        <v>0</v>
      </c>
    </row>
    <row r="58" spans="1:13" ht="15">
      <c r="A58" s="13" t="s">
        <v>12</v>
      </c>
      <c r="B58" s="30" t="s">
        <v>393</v>
      </c>
      <c r="C58" s="128"/>
      <c r="D58" s="128"/>
      <c r="E58" s="128"/>
      <c r="F58" s="123"/>
      <c r="G58" s="107"/>
      <c r="H58" s="107"/>
      <c r="I58" s="107"/>
      <c r="J58" s="107"/>
      <c r="K58" s="107"/>
      <c r="L58" s="107">
        <f t="shared" si="0"/>
        <v>0</v>
      </c>
      <c r="M58" s="107">
        <f t="shared" si="1"/>
        <v>0</v>
      </c>
    </row>
    <row r="59" spans="1:13" ht="15">
      <c r="A59" s="49" t="s">
        <v>702</v>
      </c>
      <c r="B59" s="52" t="s">
        <v>394</v>
      </c>
      <c r="C59" s="128"/>
      <c r="D59" s="128"/>
      <c r="E59" s="128"/>
      <c r="F59" s="123"/>
      <c r="G59" s="107"/>
      <c r="H59" s="107"/>
      <c r="I59" s="107"/>
      <c r="J59" s="107"/>
      <c r="K59" s="107"/>
      <c r="L59" s="107">
        <f t="shared" si="0"/>
        <v>0</v>
      </c>
      <c r="M59" s="107">
        <f t="shared" si="1"/>
        <v>0</v>
      </c>
    </row>
    <row r="60" spans="1:13" ht="15">
      <c r="A60" s="12" t="s">
        <v>13</v>
      </c>
      <c r="B60" s="30" t="s">
        <v>395</v>
      </c>
      <c r="C60" s="128"/>
      <c r="D60" s="128"/>
      <c r="E60" s="128"/>
      <c r="F60" s="123"/>
      <c r="G60" s="107"/>
      <c r="H60" s="107"/>
      <c r="I60" s="107"/>
      <c r="J60" s="107"/>
      <c r="K60" s="107"/>
      <c r="L60" s="107">
        <f t="shared" si="0"/>
        <v>0</v>
      </c>
      <c r="M60" s="107">
        <f t="shared" si="1"/>
        <v>0</v>
      </c>
    </row>
    <row r="61" spans="1:13" ht="15">
      <c r="A61" s="12" t="s">
        <v>396</v>
      </c>
      <c r="B61" s="30" t="s">
        <v>397</v>
      </c>
      <c r="C61" s="128"/>
      <c r="D61" s="128"/>
      <c r="E61" s="128"/>
      <c r="F61" s="123">
        <v>1236</v>
      </c>
      <c r="G61" s="107"/>
      <c r="H61" s="107"/>
      <c r="I61" s="107"/>
      <c r="J61" s="107"/>
      <c r="K61" s="107"/>
      <c r="L61" s="107">
        <f t="shared" si="0"/>
        <v>1236</v>
      </c>
      <c r="M61" s="107">
        <f t="shared" si="1"/>
        <v>0</v>
      </c>
    </row>
    <row r="62" spans="1:13" ht="15">
      <c r="A62" s="12" t="s">
        <v>398</v>
      </c>
      <c r="B62" s="30" t="s">
        <v>399</v>
      </c>
      <c r="C62" s="128"/>
      <c r="D62" s="128"/>
      <c r="E62" s="128"/>
      <c r="F62" s="123"/>
      <c r="G62" s="107"/>
      <c r="H62" s="107"/>
      <c r="I62" s="107"/>
      <c r="J62" s="107"/>
      <c r="K62" s="107"/>
      <c r="L62" s="107">
        <f t="shared" si="0"/>
        <v>0</v>
      </c>
      <c r="M62" s="107">
        <f t="shared" si="1"/>
        <v>0</v>
      </c>
    </row>
    <row r="63" spans="1:13" ht="15">
      <c r="A63" s="12" t="s">
        <v>705</v>
      </c>
      <c r="B63" s="30" t="s">
        <v>400</v>
      </c>
      <c r="C63" s="128"/>
      <c r="D63" s="128"/>
      <c r="E63" s="128"/>
      <c r="F63" s="123"/>
      <c r="G63" s="107"/>
      <c r="H63" s="107"/>
      <c r="I63" s="107"/>
      <c r="J63" s="107"/>
      <c r="K63" s="107"/>
      <c r="L63" s="107">
        <f t="shared" si="0"/>
        <v>0</v>
      </c>
      <c r="M63" s="107">
        <f t="shared" si="1"/>
        <v>0</v>
      </c>
    </row>
    <row r="64" spans="1:13" ht="15">
      <c r="A64" s="12" t="s">
        <v>14</v>
      </c>
      <c r="B64" s="30" t="s">
        <v>401</v>
      </c>
      <c r="C64" s="128"/>
      <c r="D64" s="128"/>
      <c r="E64" s="128"/>
      <c r="F64" s="123"/>
      <c r="G64" s="107"/>
      <c r="H64" s="107"/>
      <c r="I64" s="107"/>
      <c r="J64" s="107"/>
      <c r="K64" s="107"/>
      <c r="L64" s="107">
        <f t="shared" si="0"/>
        <v>0</v>
      </c>
      <c r="M64" s="107">
        <f t="shared" si="1"/>
        <v>0</v>
      </c>
    </row>
    <row r="65" spans="1:13" ht="15">
      <c r="A65" s="12" t="s">
        <v>1059</v>
      </c>
      <c r="B65" s="30" t="s">
        <v>402</v>
      </c>
      <c r="C65" s="128"/>
      <c r="D65" s="128"/>
      <c r="E65" s="128"/>
      <c r="F65" s="123"/>
      <c r="G65" s="107"/>
      <c r="H65" s="107"/>
      <c r="I65" s="107"/>
      <c r="J65" s="107"/>
      <c r="K65" s="107"/>
      <c r="L65" s="107">
        <f t="shared" si="0"/>
        <v>0</v>
      </c>
      <c r="M65" s="107">
        <f t="shared" si="1"/>
        <v>0</v>
      </c>
    </row>
    <row r="66" spans="1:13" ht="15">
      <c r="A66" s="12" t="s">
        <v>15</v>
      </c>
      <c r="B66" s="30" t="s">
        <v>403</v>
      </c>
      <c r="C66" s="128"/>
      <c r="D66" s="128"/>
      <c r="E66" s="128"/>
      <c r="F66" s="123"/>
      <c r="G66" s="107"/>
      <c r="H66" s="107"/>
      <c r="I66" s="107"/>
      <c r="J66" s="107"/>
      <c r="K66" s="107"/>
      <c r="L66" s="107">
        <f t="shared" si="0"/>
        <v>0</v>
      </c>
      <c r="M66" s="107">
        <f t="shared" si="1"/>
        <v>0</v>
      </c>
    </row>
    <row r="67" spans="1:13" ht="15">
      <c r="A67" s="12" t="s">
        <v>16</v>
      </c>
      <c r="B67" s="30" t="s">
        <v>404</v>
      </c>
      <c r="C67" s="128"/>
      <c r="D67" s="128"/>
      <c r="E67" s="128"/>
      <c r="F67" s="123"/>
      <c r="G67" s="107"/>
      <c r="H67" s="107"/>
      <c r="I67" s="107"/>
      <c r="J67" s="107"/>
      <c r="K67" s="107"/>
      <c r="L67" s="107">
        <f t="shared" si="0"/>
        <v>0</v>
      </c>
      <c r="M67" s="107">
        <f t="shared" si="1"/>
        <v>0</v>
      </c>
    </row>
    <row r="68" spans="1:13" ht="15">
      <c r="A68" s="12" t="s">
        <v>405</v>
      </c>
      <c r="B68" s="30" t="s">
        <v>406</v>
      </c>
      <c r="C68" s="128"/>
      <c r="D68" s="128"/>
      <c r="E68" s="128"/>
      <c r="F68" s="123"/>
      <c r="G68" s="107"/>
      <c r="H68" s="107"/>
      <c r="I68" s="107"/>
      <c r="J68" s="107"/>
      <c r="K68" s="107"/>
      <c r="L68" s="107">
        <f t="shared" si="0"/>
        <v>0</v>
      </c>
      <c r="M68" s="107">
        <f t="shared" si="1"/>
        <v>0</v>
      </c>
    </row>
    <row r="69" spans="1:13" ht="15">
      <c r="A69" s="20" t="s">
        <v>407</v>
      </c>
      <c r="B69" s="30" t="s">
        <v>408</v>
      </c>
      <c r="C69" s="128"/>
      <c r="D69" s="128"/>
      <c r="E69" s="128"/>
      <c r="F69" s="123"/>
      <c r="G69" s="107"/>
      <c r="H69" s="107"/>
      <c r="I69" s="107"/>
      <c r="J69" s="107"/>
      <c r="K69" s="107"/>
      <c r="L69" s="107">
        <f t="shared" si="0"/>
        <v>0</v>
      </c>
      <c r="M69" s="107">
        <f t="shared" si="1"/>
        <v>0</v>
      </c>
    </row>
    <row r="70" spans="1:13" ht="15">
      <c r="A70" s="12" t="s">
        <v>17</v>
      </c>
      <c r="B70" s="30" t="s">
        <v>409</v>
      </c>
      <c r="C70" s="128"/>
      <c r="D70" s="128"/>
      <c r="E70" s="128"/>
      <c r="F70" s="123"/>
      <c r="G70" s="107"/>
      <c r="H70" s="107"/>
      <c r="I70" s="107"/>
      <c r="J70" s="107"/>
      <c r="K70" s="107"/>
      <c r="L70" s="107">
        <f t="shared" si="0"/>
        <v>0</v>
      </c>
      <c r="M70" s="107">
        <f t="shared" si="1"/>
        <v>0</v>
      </c>
    </row>
    <row r="71" spans="1:13" ht="15">
      <c r="A71" s="20" t="s">
        <v>196</v>
      </c>
      <c r="B71" s="30" t="s">
        <v>410</v>
      </c>
      <c r="C71" s="128"/>
      <c r="D71" s="128"/>
      <c r="E71" s="128"/>
      <c r="F71" s="123"/>
      <c r="G71" s="107"/>
      <c r="H71" s="107"/>
      <c r="I71" s="107"/>
      <c r="J71" s="107"/>
      <c r="K71" s="107"/>
      <c r="L71" s="107">
        <f aca="true" t="shared" si="2" ref="L71:L122">F71</f>
        <v>0</v>
      </c>
      <c r="M71" s="107">
        <f aca="true" t="shared" si="3" ref="M71:M122">G71</f>
        <v>0</v>
      </c>
    </row>
    <row r="72" spans="1:13" ht="15">
      <c r="A72" s="20" t="s">
        <v>197</v>
      </c>
      <c r="B72" s="30" t="s">
        <v>410</v>
      </c>
      <c r="C72" s="128"/>
      <c r="D72" s="128"/>
      <c r="E72" s="128"/>
      <c r="F72" s="123"/>
      <c r="G72" s="107"/>
      <c r="H72" s="107"/>
      <c r="I72" s="107"/>
      <c r="J72" s="107"/>
      <c r="K72" s="107"/>
      <c r="L72" s="107">
        <f t="shared" si="2"/>
        <v>0</v>
      </c>
      <c r="M72" s="107">
        <f t="shared" si="3"/>
        <v>0</v>
      </c>
    </row>
    <row r="73" spans="1:13" ht="15">
      <c r="A73" s="49" t="s">
        <v>1062</v>
      </c>
      <c r="B73" s="52" t="s">
        <v>411</v>
      </c>
      <c r="C73" s="128"/>
      <c r="D73" s="128"/>
      <c r="E73" s="128"/>
      <c r="F73" s="123">
        <v>1236</v>
      </c>
      <c r="G73" s="107"/>
      <c r="H73" s="107"/>
      <c r="I73" s="107"/>
      <c r="J73" s="107"/>
      <c r="K73" s="107"/>
      <c r="L73" s="107">
        <f t="shared" si="2"/>
        <v>1236</v>
      </c>
      <c r="M73" s="107">
        <f t="shared" si="3"/>
        <v>0</v>
      </c>
    </row>
    <row r="74" spans="1:13" ht="15.75">
      <c r="A74" s="59" t="s">
        <v>769</v>
      </c>
      <c r="B74" s="52"/>
      <c r="C74" s="128">
        <f>C73+C59+C50+C25+C24</f>
        <v>0</v>
      </c>
      <c r="D74" s="128"/>
      <c r="E74" s="128"/>
      <c r="F74" s="123">
        <f>F73+F59+F50+F25+F24</f>
        <v>21195</v>
      </c>
      <c r="G74" s="123">
        <f>G73+G59+G50+G25+G24</f>
        <v>10208</v>
      </c>
      <c r="H74" s="107"/>
      <c r="I74" s="107"/>
      <c r="J74" s="107"/>
      <c r="K74" s="107"/>
      <c r="L74" s="107">
        <f t="shared" si="2"/>
        <v>21195</v>
      </c>
      <c r="M74" s="107">
        <f t="shared" si="3"/>
        <v>10208</v>
      </c>
    </row>
    <row r="75" spans="1:13" ht="15">
      <c r="A75" s="34" t="s">
        <v>412</v>
      </c>
      <c r="B75" s="30" t="s">
        <v>413</v>
      </c>
      <c r="C75" s="128"/>
      <c r="D75" s="128"/>
      <c r="E75" s="128"/>
      <c r="F75" s="123">
        <v>121</v>
      </c>
      <c r="G75" s="107">
        <v>121</v>
      </c>
      <c r="H75" s="107"/>
      <c r="I75" s="107"/>
      <c r="J75" s="107"/>
      <c r="K75" s="107"/>
      <c r="L75" s="107">
        <f t="shared" si="2"/>
        <v>121</v>
      </c>
      <c r="M75" s="107">
        <f t="shared" si="3"/>
        <v>121</v>
      </c>
    </row>
    <row r="76" spans="1:13" ht="15">
      <c r="A76" s="34" t="s">
        <v>18</v>
      </c>
      <c r="B76" s="30" t="s">
        <v>414</v>
      </c>
      <c r="C76" s="128"/>
      <c r="D76" s="128"/>
      <c r="E76" s="128"/>
      <c r="F76" s="123">
        <v>20</v>
      </c>
      <c r="G76" s="107">
        <v>20</v>
      </c>
      <c r="H76" s="107"/>
      <c r="I76" s="107"/>
      <c r="J76" s="107"/>
      <c r="K76" s="107"/>
      <c r="L76" s="107">
        <f t="shared" si="2"/>
        <v>20</v>
      </c>
      <c r="M76" s="107">
        <f t="shared" si="3"/>
        <v>20</v>
      </c>
    </row>
    <row r="77" spans="1:13" ht="15">
      <c r="A77" s="34" t="s">
        <v>415</v>
      </c>
      <c r="B77" s="30" t="s">
        <v>416</v>
      </c>
      <c r="C77" s="128"/>
      <c r="D77" s="128"/>
      <c r="E77" s="128"/>
      <c r="F77" s="123"/>
      <c r="G77" s="107"/>
      <c r="H77" s="107"/>
      <c r="I77" s="107"/>
      <c r="J77" s="107"/>
      <c r="K77" s="107"/>
      <c r="L77" s="107">
        <f t="shared" si="2"/>
        <v>0</v>
      </c>
      <c r="M77" s="107">
        <f t="shared" si="3"/>
        <v>0</v>
      </c>
    </row>
    <row r="78" spans="1:13" ht="15">
      <c r="A78" s="34" t="s">
        <v>417</v>
      </c>
      <c r="B78" s="30" t="s">
        <v>418</v>
      </c>
      <c r="C78" s="128"/>
      <c r="D78" s="128"/>
      <c r="E78" s="128"/>
      <c r="F78" s="123"/>
      <c r="G78" s="107"/>
      <c r="H78" s="107"/>
      <c r="I78" s="107"/>
      <c r="J78" s="107"/>
      <c r="K78" s="107"/>
      <c r="L78" s="107">
        <f t="shared" si="2"/>
        <v>0</v>
      </c>
      <c r="M78" s="107">
        <f t="shared" si="3"/>
        <v>0</v>
      </c>
    </row>
    <row r="79" spans="1:13" ht="15">
      <c r="A79" s="6" t="s">
        <v>419</v>
      </c>
      <c r="B79" s="30" t="s">
        <v>420</v>
      </c>
      <c r="C79" s="128"/>
      <c r="D79" s="128"/>
      <c r="E79" s="128"/>
      <c r="F79" s="123"/>
      <c r="G79" s="107"/>
      <c r="H79" s="107"/>
      <c r="I79" s="107"/>
      <c r="J79" s="107"/>
      <c r="K79" s="107"/>
      <c r="L79" s="107">
        <f t="shared" si="2"/>
        <v>0</v>
      </c>
      <c r="M79" s="107">
        <f t="shared" si="3"/>
        <v>0</v>
      </c>
    </row>
    <row r="80" spans="1:13" ht="15">
      <c r="A80" s="6" t="s">
        <v>421</v>
      </c>
      <c r="B80" s="30" t="s">
        <v>422</v>
      </c>
      <c r="C80" s="128"/>
      <c r="D80" s="128"/>
      <c r="E80" s="128"/>
      <c r="F80" s="123"/>
      <c r="G80" s="107"/>
      <c r="H80" s="107"/>
      <c r="I80" s="107"/>
      <c r="J80" s="107"/>
      <c r="K80" s="107"/>
      <c r="L80" s="107">
        <f t="shared" si="2"/>
        <v>0</v>
      </c>
      <c r="M80" s="107">
        <f t="shared" si="3"/>
        <v>0</v>
      </c>
    </row>
    <row r="81" spans="1:13" ht="15">
      <c r="A81" s="6" t="s">
        <v>423</v>
      </c>
      <c r="B81" s="30" t="s">
        <v>424</v>
      </c>
      <c r="C81" s="128"/>
      <c r="D81" s="128"/>
      <c r="E81" s="128"/>
      <c r="F81" s="123">
        <v>15</v>
      </c>
      <c r="G81" s="107">
        <v>15</v>
      </c>
      <c r="H81" s="107"/>
      <c r="I81" s="107"/>
      <c r="J81" s="107"/>
      <c r="K81" s="107"/>
      <c r="L81" s="107">
        <f t="shared" si="2"/>
        <v>15</v>
      </c>
      <c r="M81" s="107">
        <f t="shared" si="3"/>
        <v>15</v>
      </c>
    </row>
    <row r="82" spans="1:13" ht="15">
      <c r="A82" s="50" t="s">
        <v>1064</v>
      </c>
      <c r="B82" s="52" t="s">
        <v>425</v>
      </c>
      <c r="C82" s="128"/>
      <c r="D82" s="128"/>
      <c r="E82" s="128"/>
      <c r="F82" s="123">
        <f>SUM(F75:F81)</f>
        <v>156</v>
      </c>
      <c r="G82" s="123">
        <f>SUM(G75:G81)</f>
        <v>156</v>
      </c>
      <c r="H82" s="107"/>
      <c r="I82" s="107"/>
      <c r="J82" s="107"/>
      <c r="K82" s="107"/>
      <c r="L82" s="107">
        <f t="shared" si="2"/>
        <v>156</v>
      </c>
      <c r="M82" s="107">
        <f t="shared" si="3"/>
        <v>156</v>
      </c>
    </row>
    <row r="83" spans="1:13" ht="15">
      <c r="A83" s="13" t="s">
        <v>426</v>
      </c>
      <c r="B83" s="30" t="s">
        <v>427</v>
      </c>
      <c r="C83" s="128"/>
      <c r="D83" s="128"/>
      <c r="E83" s="128"/>
      <c r="F83" s="123"/>
      <c r="G83" s="107"/>
      <c r="H83" s="107"/>
      <c r="I83" s="107"/>
      <c r="J83" s="107"/>
      <c r="K83" s="107"/>
      <c r="L83" s="107">
        <f t="shared" si="2"/>
        <v>0</v>
      </c>
      <c r="M83" s="107">
        <f t="shared" si="3"/>
        <v>0</v>
      </c>
    </row>
    <row r="84" spans="1:13" ht="15">
      <c r="A84" s="13" t="s">
        <v>428</v>
      </c>
      <c r="B84" s="30" t="s">
        <v>429</v>
      </c>
      <c r="C84" s="128"/>
      <c r="D84" s="128"/>
      <c r="E84" s="128"/>
      <c r="F84" s="123"/>
      <c r="G84" s="107"/>
      <c r="H84" s="107"/>
      <c r="I84" s="107"/>
      <c r="J84" s="107"/>
      <c r="K84" s="107"/>
      <c r="L84" s="107">
        <f t="shared" si="2"/>
        <v>0</v>
      </c>
      <c r="M84" s="107">
        <f t="shared" si="3"/>
        <v>0</v>
      </c>
    </row>
    <row r="85" spans="1:13" ht="15">
      <c r="A85" s="13" t="s">
        <v>430</v>
      </c>
      <c r="B85" s="30" t="s">
        <v>431</v>
      </c>
      <c r="C85" s="128"/>
      <c r="D85" s="128"/>
      <c r="E85" s="128"/>
      <c r="F85" s="123"/>
      <c r="G85" s="107"/>
      <c r="H85" s="107"/>
      <c r="I85" s="107"/>
      <c r="J85" s="107"/>
      <c r="K85" s="107"/>
      <c r="L85" s="107">
        <f t="shared" si="2"/>
        <v>0</v>
      </c>
      <c r="M85" s="107">
        <f t="shared" si="3"/>
        <v>0</v>
      </c>
    </row>
    <row r="86" spans="1:13" ht="15">
      <c r="A86" s="13" t="s">
        <v>432</v>
      </c>
      <c r="B86" s="30" t="s">
        <v>433</v>
      </c>
      <c r="C86" s="128"/>
      <c r="D86" s="128"/>
      <c r="E86" s="128"/>
      <c r="F86" s="123"/>
      <c r="G86" s="107"/>
      <c r="H86" s="107"/>
      <c r="I86" s="107"/>
      <c r="J86" s="107"/>
      <c r="K86" s="107"/>
      <c r="L86" s="107">
        <f t="shared" si="2"/>
        <v>0</v>
      </c>
      <c r="M86" s="107">
        <f t="shared" si="3"/>
        <v>0</v>
      </c>
    </row>
    <row r="87" spans="1:13" ht="15">
      <c r="A87" s="49" t="s">
        <v>1065</v>
      </c>
      <c r="B87" s="52" t="s">
        <v>434</v>
      </c>
      <c r="C87" s="128"/>
      <c r="D87" s="128"/>
      <c r="E87" s="128"/>
      <c r="F87" s="123"/>
      <c r="G87" s="107"/>
      <c r="H87" s="107"/>
      <c r="I87" s="107"/>
      <c r="J87" s="107"/>
      <c r="K87" s="107"/>
      <c r="L87" s="107">
        <f t="shared" si="2"/>
        <v>0</v>
      </c>
      <c r="M87" s="107">
        <f t="shared" si="3"/>
        <v>0</v>
      </c>
    </row>
    <row r="88" spans="1:13" ht="15">
      <c r="A88" s="13" t="s">
        <v>435</v>
      </c>
      <c r="B88" s="30" t="s">
        <v>436</v>
      </c>
      <c r="C88" s="128"/>
      <c r="D88" s="128"/>
      <c r="E88" s="128"/>
      <c r="F88" s="123"/>
      <c r="G88" s="107"/>
      <c r="H88" s="107"/>
      <c r="I88" s="107"/>
      <c r="J88" s="107"/>
      <c r="K88" s="107"/>
      <c r="L88" s="107">
        <f t="shared" si="2"/>
        <v>0</v>
      </c>
      <c r="M88" s="107">
        <f t="shared" si="3"/>
        <v>0</v>
      </c>
    </row>
    <row r="89" spans="1:13" ht="15">
      <c r="A89" s="13" t="s">
        <v>19</v>
      </c>
      <c r="B89" s="30" t="s">
        <v>437</v>
      </c>
      <c r="C89" s="128"/>
      <c r="D89" s="128"/>
      <c r="E89" s="128"/>
      <c r="F89" s="123"/>
      <c r="G89" s="107"/>
      <c r="H89" s="107"/>
      <c r="I89" s="107"/>
      <c r="J89" s="107"/>
      <c r="K89" s="107"/>
      <c r="L89" s="107">
        <f t="shared" si="2"/>
        <v>0</v>
      </c>
      <c r="M89" s="107">
        <f t="shared" si="3"/>
        <v>0</v>
      </c>
    </row>
    <row r="90" spans="1:13" ht="15">
      <c r="A90" s="13" t="s">
        <v>20</v>
      </c>
      <c r="B90" s="30" t="s">
        <v>438</v>
      </c>
      <c r="C90" s="128"/>
      <c r="D90" s="128"/>
      <c r="E90" s="128"/>
      <c r="F90" s="123"/>
      <c r="G90" s="107"/>
      <c r="H90" s="107"/>
      <c r="I90" s="107"/>
      <c r="J90" s="107"/>
      <c r="K90" s="107"/>
      <c r="L90" s="107">
        <f t="shared" si="2"/>
        <v>0</v>
      </c>
      <c r="M90" s="107">
        <f t="shared" si="3"/>
        <v>0</v>
      </c>
    </row>
    <row r="91" spans="1:13" ht="15">
      <c r="A91" s="13" t="s">
        <v>21</v>
      </c>
      <c r="B91" s="30" t="s">
        <v>439</v>
      </c>
      <c r="C91" s="128"/>
      <c r="D91" s="128"/>
      <c r="E91" s="128"/>
      <c r="F91" s="123"/>
      <c r="G91" s="107"/>
      <c r="H91" s="107"/>
      <c r="I91" s="107"/>
      <c r="J91" s="107"/>
      <c r="K91" s="107"/>
      <c r="L91" s="107">
        <f t="shared" si="2"/>
        <v>0</v>
      </c>
      <c r="M91" s="107">
        <f t="shared" si="3"/>
        <v>0</v>
      </c>
    </row>
    <row r="92" spans="1:13" ht="15">
      <c r="A92" s="13" t="s">
        <v>22</v>
      </c>
      <c r="B92" s="30" t="s">
        <v>440</v>
      </c>
      <c r="C92" s="128"/>
      <c r="D92" s="128"/>
      <c r="E92" s="128"/>
      <c r="F92" s="123"/>
      <c r="G92" s="107"/>
      <c r="H92" s="107"/>
      <c r="I92" s="107"/>
      <c r="J92" s="107"/>
      <c r="K92" s="107"/>
      <c r="L92" s="107">
        <f t="shared" si="2"/>
        <v>0</v>
      </c>
      <c r="M92" s="107">
        <f t="shared" si="3"/>
        <v>0</v>
      </c>
    </row>
    <row r="93" spans="1:13" ht="15">
      <c r="A93" s="13" t="s">
        <v>23</v>
      </c>
      <c r="B93" s="30" t="s">
        <v>441</v>
      </c>
      <c r="C93" s="128"/>
      <c r="D93" s="128"/>
      <c r="E93" s="128"/>
      <c r="F93" s="123"/>
      <c r="G93" s="107"/>
      <c r="H93" s="107"/>
      <c r="I93" s="107"/>
      <c r="J93" s="107"/>
      <c r="K93" s="107"/>
      <c r="L93" s="107">
        <f t="shared" si="2"/>
        <v>0</v>
      </c>
      <c r="M93" s="107">
        <f t="shared" si="3"/>
        <v>0</v>
      </c>
    </row>
    <row r="94" spans="1:13" ht="15">
      <c r="A94" s="13" t="s">
        <v>442</v>
      </c>
      <c r="B94" s="30" t="s">
        <v>443</v>
      </c>
      <c r="C94" s="128"/>
      <c r="D94" s="128"/>
      <c r="E94" s="128"/>
      <c r="F94" s="123"/>
      <c r="G94" s="107"/>
      <c r="H94" s="107"/>
      <c r="I94" s="107"/>
      <c r="J94" s="107"/>
      <c r="K94" s="107"/>
      <c r="L94" s="107">
        <f t="shared" si="2"/>
        <v>0</v>
      </c>
      <c r="M94" s="107">
        <f t="shared" si="3"/>
        <v>0</v>
      </c>
    </row>
    <row r="95" spans="1:13" ht="15">
      <c r="A95" s="13" t="s">
        <v>24</v>
      </c>
      <c r="B95" s="30" t="s">
        <v>444</v>
      </c>
      <c r="C95" s="128"/>
      <c r="D95" s="128"/>
      <c r="E95" s="128"/>
      <c r="F95" s="123"/>
      <c r="G95" s="107"/>
      <c r="H95" s="107"/>
      <c r="I95" s="107"/>
      <c r="J95" s="107"/>
      <c r="K95" s="107">
        <f>E95</f>
        <v>0</v>
      </c>
      <c r="L95" s="107">
        <f t="shared" si="2"/>
        <v>0</v>
      </c>
      <c r="M95" s="107">
        <f t="shared" si="3"/>
        <v>0</v>
      </c>
    </row>
    <row r="96" spans="1:13" ht="15">
      <c r="A96" s="49" t="s">
        <v>1066</v>
      </c>
      <c r="B96" s="52" t="s">
        <v>445</v>
      </c>
      <c r="C96" s="128"/>
      <c r="D96" s="128"/>
      <c r="E96" s="128"/>
      <c r="F96" s="123"/>
      <c r="G96" s="107"/>
      <c r="H96" s="107"/>
      <c r="I96" s="107"/>
      <c r="J96" s="107"/>
      <c r="K96" s="107">
        <f aca="true" t="shared" si="4" ref="K96:K122">E96</f>
        <v>0</v>
      </c>
      <c r="L96" s="107">
        <f t="shared" si="2"/>
        <v>0</v>
      </c>
      <c r="M96" s="107">
        <f t="shared" si="3"/>
        <v>0</v>
      </c>
    </row>
    <row r="97" spans="1:13" ht="15.75">
      <c r="A97" s="59" t="s">
        <v>770</v>
      </c>
      <c r="B97" s="52"/>
      <c r="C97" s="128">
        <f>C96+C87+C82</f>
        <v>0</v>
      </c>
      <c r="D97" s="128"/>
      <c r="E97" s="128"/>
      <c r="F97" s="123">
        <f>F96+F87+F82</f>
        <v>156</v>
      </c>
      <c r="G97" s="123">
        <f>G96+G87+G82</f>
        <v>156</v>
      </c>
      <c r="H97" s="107"/>
      <c r="I97" s="107"/>
      <c r="J97" s="107"/>
      <c r="K97" s="107">
        <f t="shared" si="4"/>
        <v>0</v>
      </c>
      <c r="L97" s="107">
        <f t="shared" si="2"/>
        <v>156</v>
      </c>
      <c r="M97" s="107">
        <f t="shared" si="3"/>
        <v>156</v>
      </c>
    </row>
    <row r="98" spans="1:13" ht="15.75">
      <c r="A98" s="35" t="s">
        <v>32</v>
      </c>
      <c r="B98" s="36" t="s">
        <v>446</v>
      </c>
      <c r="C98" s="128">
        <f>C97+C74</f>
        <v>0</v>
      </c>
      <c r="D98" s="128"/>
      <c r="E98" s="128"/>
      <c r="F98" s="123">
        <f>F97+F74</f>
        <v>21351</v>
      </c>
      <c r="G98" s="123">
        <f>G97+G74</f>
        <v>10364</v>
      </c>
      <c r="H98" s="107"/>
      <c r="I98" s="107"/>
      <c r="J98" s="107"/>
      <c r="K98" s="107">
        <f t="shared" si="4"/>
        <v>0</v>
      </c>
      <c r="L98" s="107">
        <f t="shared" si="2"/>
        <v>21351</v>
      </c>
      <c r="M98" s="107">
        <f t="shared" si="3"/>
        <v>10364</v>
      </c>
    </row>
    <row r="99" spans="1:25" ht="15">
      <c r="A99" s="13" t="s">
        <v>25</v>
      </c>
      <c r="B99" s="5" t="s">
        <v>447</v>
      </c>
      <c r="C99" s="108"/>
      <c r="D99" s="108"/>
      <c r="E99" s="108"/>
      <c r="F99" s="123"/>
      <c r="G99" s="109"/>
      <c r="H99" s="109"/>
      <c r="I99" s="109"/>
      <c r="J99" s="109"/>
      <c r="K99" s="107">
        <f t="shared" si="4"/>
        <v>0</v>
      </c>
      <c r="L99" s="107">
        <f t="shared" si="2"/>
        <v>0</v>
      </c>
      <c r="M99" s="107">
        <f t="shared" si="3"/>
        <v>0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449</v>
      </c>
      <c r="B100" s="5" t="s">
        <v>450</v>
      </c>
      <c r="C100" s="108"/>
      <c r="D100" s="108"/>
      <c r="E100" s="108"/>
      <c r="F100" s="123"/>
      <c r="G100" s="109"/>
      <c r="H100" s="109"/>
      <c r="I100" s="109"/>
      <c r="J100" s="109"/>
      <c r="K100" s="107">
        <f t="shared" si="4"/>
        <v>0</v>
      </c>
      <c r="L100" s="107">
        <f t="shared" si="2"/>
        <v>0</v>
      </c>
      <c r="M100" s="107">
        <f t="shared" si="3"/>
        <v>0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26</v>
      </c>
      <c r="B101" s="5" t="s">
        <v>451</v>
      </c>
      <c r="C101" s="108"/>
      <c r="D101" s="108"/>
      <c r="E101" s="108"/>
      <c r="F101" s="123"/>
      <c r="G101" s="109"/>
      <c r="H101" s="109"/>
      <c r="I101" s="109"/>
      <c r="J101" s="109"/>
      <c r="K101" s="107">
        <f t="shared" si="4"/>
        <v>0</v>
      </c>
      <c r="L101" s="107">
        <f t="shared" si="2"/>
        <v>0</v>
      </c>
      <c r="M101" s="107">
        <f t="shared" si="3"/>
        <v>0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1071</v>
      </c>
      <c r="B102" s="7" t="s">
        <v>452</v>
      </c>
      <c r="C102" s="110"/>
      <c r="D102" s="110"/>
      <c r="E102" s="110"/>
      <c r="F102" s="123"/>
      <c r="G102" s="111"/>
      <c r="H102" s="111"/>
      <c r="I102" s="111"/>
      <c r="J102" s="111"/>
      <c r="K102" s="107">
        <f t="shared" si="4"/>
        <v>0</v>
      </c>
      <c r="L102" s="107">
        <f t="shared" si="2"/>
        <v>0</v>
      </c>
      <c r="M102" s="107">
        <f t="shared" si="3"/>
        <v>0</v>
      </c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27</v>
      </c>
      <c r="B103" s="5" t="s">
        <v>453</v>
      </c>
      <c r="C103" s="112"/>
      <c r="D103" s="112"/>
      <c r="E103" s="112"/>
      <c r="F103" s="123"/>
      <c r="G103" s="113"/>
      <c r="H103" s="113"/>
      <c r="I103" s="113"/>
      <c r="J103" s="113"/>
      <c r="K103" s="107">
        <f t="shared" si="4"/>
        <v>0</v>
      </c>
      <c r="L103" s="107">
        <f t="shared" si="2"/>
        <v>0</v>
      </c>
      <c r="M103" s="107">
        <f t="shared" si="3"/>
        <v>0</v>
      </c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1074</v>
      </c>
      <c r="B104" s="5" t="s">
        <v>456</v>
      </c>
      <c r="C104" s="112"/>
      <c r="D104" s="112"/>
      <c r="E104" s="112"/>
      <c r="F104" s="123"/>
      <c r="G104" s="113"/>
      <c r="H104" s="113"/>
      <c r="I104" s="113"/>
      <c r="J104" s="113"/>
      <c r="K104" s="107">
        <f t="shared" si="4"/>
        <v>0</v>
      </c>
      <c r="L104" s="107">
        <f t="shared" si="2"/>
        <v>0</v>
      </c>
      <c r="M104" s="107">
        <f t="shared" si="3"/>
        <v>0</v>
      </c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457</v>
      </c>
      <c r="B105" s="5" t="s">
        <v>458</v>
      </c>
      <c r="C105" s="108"/>
      <c r="D105" s="108"/>
      <c r="E105" s="108"/>
      <c r="F105" s="123"/>
      <c r="G105" s="109"/>
      <c r="H105" s="109"/>
      <c r="I105" s="109"/>
      <c r="J105" s="109"/>
      <c r="K105" s="107">
        <f t="shared" si="4"/>
        <v>0</v>
      </c>
      <c r="L105" s="107">
        <f t="shared" si="2"/>
        <v>0</v>
      </c>
      <c r="M105" s="107">
        <f t="shared" si="3"/>
        <v>0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28</v>
      </c>
      <c r="B106" s="5" t="s">
        <v>459</v>
      </c>
      <c r="C106" s="108"/>
      <c r="D106" s="108"/>
      <c r="E106" s="108"/>
      <c r="F106" s="123"/>
      <c r="G106" s="109"/>
      <c r="H106" s="109"/>
      <c r="I106" s="109"/>
      <c r="J106" s="109"/>
      <c r="K106" s="107">
        <f t="shared" si="4"/>
        <v>0</v>
      </c>
      <c r="L106" s="107">
        <f t="shared" si="2"/>
        <v>0</v>
      </c>
      <c r="M106" s="107">
        <f t="shared" si="3"/>
        <v>0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1072</v>
      </c>
      <c r="B107" s="7" t="s">
        <v>460</v>
      </c>
      <c r="C107" s="114"/>
      <c r="D107" s="114"/>
      <c r="E107" s="114"/>
      <c r="F107" s="123"/>
      <c r="G107" s="115"/>
      <c r="H107" s="115"/>
      <c r="I107" s="115"/>
      <c r="J107" s="115"/>
      <c r="K107" s="107">
        <f t="shared" si="4"/>
        <v>0</v>
      </c>
      <c r="L107" s="107">
        <f t="shared" si="2"/>
        <v>0</v>
      </c>
      <c r="M107" s="107">
        <f t="shared" si="3"/>
        <v>0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461</v>
      </c>
      <c r="B108" s="5" t="s">
        <v>462</v>
      </c>
      <c r="C108" s="112"/>
      <c r="D108" s="112"/>
      <c r="E108" s="112"/>
      <c r="F108" s="123"/>
      <c r="G108" s="113"/>
      <c r="H108" s="113"/>
      <c r="I108" s="113"/>
      <c r="J108" s="113"/>
      <c r="K108" s="107">
        <f t="shared" si="4"/>
        <v>0</v>
      </c>
      <c r="L108" s="107">
        <f t="shared" si="2"/>
        <v>0</v>
      </c>
      <c r="M108" s="107">
        <f t="shared" si="3"/>
        <v>0</v>
      </c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463</v>
      </c>
      <c r="B109" s="5" t="s">
        <v>464</v>
      </c>
      <c r="C109" s="112"/>
      <c r="D109" s="112"/>
      <c r="E109" s="112"/>
      <c r="F109" s="123"/>
      <c r="G109" s="113"/>
      <c r="H109" s="113"/>
      <c r="I109" s="113"/>
      <c r="J109" s="113"/>
      <c r="K109" s="107">
        <f t="shared" si="4"/>
        <v>0</v>
      </c>
      <c r="L109" s="107">
        <f t="shared" si="2"/>
        <v>0</v>
      </c>
      <c r="M109" s="107">
        <f t="shared" si="3"/>
        <v>0</v>
      </c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465</v>
      </c>
      <c r="B110" s="7" t="s">
        <v>466</v>
      </c>
      <c r="C110" s="112"/>
      <c r="D110" s="112"/>
      <c r="E110" s="112"/>
      <c r="F110" s="123"/>
      <c r="G110" s="113"/>
      <c r="H110" s="113"/>
      <c r="I110" s="113"/>
      <c r="J110" s="113"/>
      <c r="K110" s="107">
        <f t="shared" si="4"/>
        <v>0</v>
      </c>
      <c r="L110" s="107">
        <f t="shared" si="2"/>
        <v>0</v>
      </c>
      <c r="M110" s="107">
        <f t="shared" si="3"/>
        <v>0</v>
      </c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467</v>
      </c>
      <c r="B111" s="5" t="s">
        <v>468</v>
      </c>
      <c r="C111" s="112"/>
      <c r="D111" s="112"/>
      <c r="E111" s="112"/>
      <c r="F111" s="123"/>
      <c r="G111" s="113"/>
      <c r="H111" s="113"/>
      <c r="I111" s="113"/>
      <c r="J111" s="113"/>
      <c r="K111" s="107">
        <f t="shared" si="4"/>
        <v>0</v>
      </c>
      <c r="L111" s="107">
        <f t="shared" si="2"/>
        <v>0</v>
      </c>
      <c r="M111" s="107">
        <f t="shared" si="3"/>
        <v>0</v>
      </c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469</v>
      </c>
      <c r="B112" s="5" t="s">
        <v>470</v>
      </c>
      <c r="C112" s="112"/>
      <c r="D112" s="112"/>
      <c r="E112" s="112"/>
      <c r="F112" s="123"/>
      <c r="G112" s="113"/>
      <c r="H112" s="113"/>
      <c r="I112" s="113"/>
      <c r="J112" s="113"/>
      <c r="K112" s="107">
        <f t="shared" si="4"/>
        <v>0</v>
      </c>
      <c r="L112" s="107">
        <f t="shared" si="2"/>
        <v>0</v>
      </c>
      <c r="M112" s="107">
        <f t="shared" si="3"/>
        <v>0</v>
      </c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471</v>
      </c>
      <c r="B113" s="5" t="s">
        <v>472</v>
      </c>
      <c r="C113" s="112"/>
      <c r="D113" s="112"/>
      <c r="E113" s="112"/>
      <c r="F113" s="123"/>
      <c r="G113" s="113"/>
      <c r="H113" s="113"/>
      <c r="I113" s="113"/>
      <c r="J113" s="113"/>
      <c r="K113" s="107">
        <f t="shared" si="4"/>
        <v>0</v>
      </c>
      <c r="L113" s="107">
        <f t="shared" si="2"/>
        <v>0</v>
      </c>
      <c r="M113" s="107">
        <f t="shared" si="3"/>
        <v>0</v>
      </c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1073</v>
      </c>
      <c r="B114" s="39" t="s">
        <v>473</v>
      </c>
      <c r="C114" s="114"/>
      <c r="D114" s="114"/>
      <c r="E114" s="114"/>
      <c r="F114" s="123"/>
      <c r="G114" s="115"/>
      <c r="H114" s="115"/>
      <c r="I114" s="115"/>
      <c r="J114" s="115"/>
      <c r="K114" s="107">
        <f t="shared" si="4"/>
        <v>0</v>
      </c>
      <c r="L114" s="107">
        <f t="shared" si="2"/>
        <v>0</v>
      </c>
      <c r="M114" s="107">
        <f t="shared" si="3"/>
        <v>0</v>
      </c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474</v>
      </c>
      <c r="B115" s="5" t="s">
        <v>475</v>
      </c>
      <c r="C115" s="112"/>
      <c r="D115" s="112"/>
      <c r="E115" s="112"/>
      <c r="F115" s="123"/>
      <c r="G115" s="113"/>
      <c r="H115" s="113"/>
      <c r="I115" s="113"/>
      <c r="J115" s="113"/>
      <c r="K115" s="107">
        <f t="shared" si="4"/>
        <v>0</v>
      </c>
      <c r="L115" s="107">
        <f t="shared" si="2"/>
        <v>0</v>
      </c>
      <c r="M115" s="107">
        <f t="shared" si="3"/>
        <v>0</v>
      </c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476</v>
      </c>
      <c r="B116" s="5" t="s">
        <v>477</v>
      </c>
      <c r="C116" s="108"/>
      <c r="D116" s="108"/>
      <c r="E116" s="108"/>
      <c r="F116" s="123"/>
      <c r="G116" s="109"/>
      <c r="H116" s="109"/>
      <c r="I116" s="109"/>
      <c r="J116" s="109"/>
      <c r="K116" s="107">
        <f t="shared" si="4"/>
        <v>0</v>
      </c>
      <c r="L116" s="107">
        <f t="shared" si="2"/>
        <v>0</v>
      </c>
      <c r="M116" s="107">
        <f t="shared" si="3"/>
        <v>0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29</v>
      </c>
      <c r="B117" s="5" t="s">
        <v>478</v>
      </c>
      <c r="C117" s="112"/>
      <c r="D117" s="112"/>
      <c r="E117" s="112"/>
      <c r="F117" s="123"/>
      <c r="G117" s="113"/>
      <c r="H117" s="113"/>
      <c r="I117" s="113"/>
      <c r="J117" s="113"/>
      <c r="K117" s="107">
        <f t="shared" si="4"/>
        <v>0</v>
      </c>
      <c r="L117" s="107">
        <f t="shared" si="2"/>
        <v>0</v>
      </c>
      <c r="M117" s="107">
        <f t="shared" si="3"/>
        <v>0</v>
      </c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1075</v>
      </c>
      <c r="B118" s="5" t="s">
        <v>479</v>
      </c>
      <c r="C118" s="112"/>
      <c r="D118" s="112"/>
      <c r="E118" s="112"/>
      <c r="F118" s="123"/>
      <c r="G118" s="113"/>
      <c r="H118" s="113"/>
      <c r="I118" s="113"/>
      <c r="J118" s="113"/>
      <c r="K118" s="107">
        <f t="shared" si="4"/>
        <v>0</v>
      </c>
      <c r="L118" s="107">
        <f t="shared" si="2"/>
        <v>0</v>
      </c>
      <c r="M118" s="107">
        <f t="shared" si="3"/>
        <v>0</v>
      </c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1076</v>
      </c>
      <c r="B119" s="39" t="s">
        <v>483</v>
      </c>
      <c r="C119" s="114"/>
      <c r="D119" s="114"/>
      <c r="E119" s="114"/>
      <c r="F119" s="123"/>
      <c r="G119" s="115"/>
      <c r="H119" s="115"/>
      <c r="I119" s="115"/>
      <c r="J119" s="115"/>
      <c r="K119" s="107">
        <f t="shared" si="4"/>
        <v>0</v>
      </c>
      <c r="L119" s="107">
        <f t="shared" si="2"/>
        <v>0</v>
      </c>
      <c r="M119" s="107">
        <f t="shared" si="3"/>
        <v>0</v>
      </c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484</v>
      </c>
      <c r="B120" s="5" t="s">
        <v>485</v>
      </c>
      <c r="C120" s="108"/>
      <c r="D120" s="108"/>
      <c r="E120" s="108"/>
      <c r="F120" s="123"/>
      <c r="G120" s="109"/>
      <c r="H120" s="109"/>
      <c r="I120" s="109"/>
      <c r="J120" s="109"/>
      <c r="K120" s="107">
        <f t="shared" si="4"/>
        <v>0</v>
      </c>
      <c r="L120" s="107">
        <f t="shared" si="2"/>
        <v>0</v>
      </c>
      <c r="M120" s="107">
        <f t="shared" si="3"/>
        <v>0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33</v>
      </c>
      <c r="B121" s="41" t="s">
        <v>486</v>
      </c>
      <c r="C121" s="114"/>
      <c r="D121" s="114"/>
      <c r="E121" s="114"/>
      <c r="F121" s="123"/>
      <c r="G121" s="115"/>
      <c r="H121" s="115"/>
      <c r="I121" s="115"/>
      <c r="J121" s="115"/>
      <c r="K121" s="107">
        <f t="shared" si="4"/>
        <v>0</v>
      </c>
      <c r="L121" s="107">
        <f t="shared" si="2"/>
        <v>0</v>
      </c>
      <c r="M121" s="107">
        <f t="shared" si="3"/>
        <v>0</v>
      </c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125" t="s">
        <v>69</v>
      </c>
      <c r="B122" s="126"/>
      <c r="C122" s="128">
        <f>C121+C98</f>
        <v>0</v>
      </c>
      <c r="D122" s="128"/>
      <c r="E122" s="128"/>
      <c r="F122" s="123">
        <f>F121+F98</f>
        <v>21351</v>
      </c>
      <c r="G122" s="123">
        <f>G121+G98</f>
        <v>10364</v>
      </c>
      <c r="H122" s="107"/>
      <c r="I122" s="107"/>
      <c r="J122" s="107"/>
      <c r="K122" s="107">
        <f t="shared" si="4"/>
        <v>0</v>
      </c>
      <c r="L122" s="107">
        <f t="shared" si="2"/>
        <v>21351</v>
      </c>
      <c r="M122" s="107">
        <f t="shared" si="3"/>
        <v>10364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129"/>
      <c r="D123" s="129"/>
      <c r="E123" s="129"/>
      <c r="F123" s="129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129"/>
      <c r="D124" s="129"/>
      <c r="E124" s="129"/>
      <c r="F124" s="129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129"/>
      <c r="D125" s="129"/>
      <c r="E125" s="129"/>
      <c r="F125" s="129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129"/>
      <c r="D126" s="129"/>
      <c r="E126" s="129"/>
      <c r="F126" s="129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129"/>
      <c r="D127" s="129"/>
      <c r="E127" s="129"/>
      <c r="F127" s="129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129"/>
      <c r="D128" s="129"/>
      <c r="E128" s="129"/>
      <c r="F128" s="129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129"/>
      <c r="D129" s="129"/>
      <c r="E129" s="129"/>
      <c r="F129" s="129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129"/>
      <c r="D130" s="129"/>
      <c r="E130" s="129"/>
      <c r="F130" s="129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129"/>
      <c r="D131" s="129"/>
      <c r="E131" s="129"/>
      <c r="F131" s="129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129"/>
      <c r="D132" s="129"/>
      <c r="E132" s="129"/>
      <c r="F132" s="129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129"/>
      <c r="D133" s="129"/>
      <c r="E133" s="129"/>
      <c r="F133" s="129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129"/>
      <c r="D134" s="129"/>
      <c r="E134" s="129"/>
      <c r="F134" s="129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129"/>
      <c r="D135" s="129"/>
      <c r="E135" s="129"/>
      <c r="F135" s="129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129"/>
      <c r="D136" s="129"/>
      <c r="E136" s="129"/>
      <c r="F136" s="129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129"/>
      <c r="D137" s="129"/>
      <c r="E137" s="129"/>
      <c r="F137" s="129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129"/>
      <c r="D138" s="129"/>
      <c r="E138" s="129"/>
      <c r="F138" s="129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129"/>
      <c r="D139" s="129"/>
      <c r="E139" s="129"/>
      <c r="F139" s="129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129"/>
      <c r="D140" s="129"/>
      <c r="E140" s="129"/>
      <c r="F140" s="129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129"/>
      <c r="D141" s="129"/>
      <c r="E141" s="129"/>
      <c r="F141" s="129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129"/>
      <c r="D142" s="129"/>
      <c r="E142" s="129"/>
      <c r="F142" s="129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129"/>
      <c r="D143" s="129"/>
      <c r="E143" s="129"/>
      <c r="F143" s="129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129"/>
      <c r="D144" s="129"/>
      <c r="E144" s="129"/>
      <c r="F144" s="129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129"/>
      <c r="D145" s="129"/>
      <c r="E145" s="129"/>
      <c r="F145" s="129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129"/>
      <c r="D146" s="129"/>
      <c r="E146" s="129"/>
      <c r="F146" s="129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129"/>
      <c r="D147" s="129"/>
      <c r="E147" s="129"/>
      <c r="F147" s="129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129"/>
      <c r="D148" s="129"/>
      <c r="E148" s="129"/>
      <c r="F148" s="129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129"/>
      <c r="D149" s="129"/>
      <c r="E149" s="129"/>
      <c r="F149" s="129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129"/>
      <c r="D150" s="129"/>
      <c r="E150" s="129"/>
      <c r="F150" s="129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129"/>
      <c r="D151" s="129"/>
      <c r="E151" s="129"/>
      <c r="F151" s="129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129"/>
      <c r="D152" s="129"/>
      <c r="E152" s="129"/>
      <c r="F152" s="129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129"/>
      <c r="D153" s="129"/>
      <c r="E153" s="129"/>
      <c r="F153" s="129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129"/>
      <c r="D154" s="129"/>
      <c r="E154" s="129"/>
      <c r="F154" s="129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129"/>
      <c r="D155" s="129"/>
      <c r="E155" s="129"/>
      <c r="F155" s="129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129"/>
      <c r="D156" s="129"/>
      <c r="E156" s="129"/>
      <c r="F156" s="129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129"/>
      <c r="D157" s="129"/>
      <c r="E157" s="129"/>
      <c r="F157" s="129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129"/>
      <c r="D158" s="129"/>
      <c r="E158" s="129"/>
      <c r="F158" s="129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129"/>
      <c r="D159" s="129"/>
      <c r="E159" s="129"/>
      <c r="F159" s="129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129"/>
      <c r="D160" s="129"/>
      <c r="E160" s="129"/>
      <c r="F160" s="129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129"/>
      <c r="D161" s="129"/>
      <c r="E161" s="129"/>
      <c r="F161" s="129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129"/>
      <c r="D162" s="129"/>
      <c r="E162" s="129"/>
      <c r="F162" s="129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129"/>
      <c r="D163" s="129"/>
      <c r="E163" s="129"/>
      <c r="F163" s="129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129"/>
      <c r="D164" s="129"/>
      <c r="E164" s="129"/>
      <c r="F164" s="129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129"/>
      <c r="D165" s="129"/>
      <c r="E165" s="129"/>
      <c r="F165" s="129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129"/>
      <c r="D166" s="129"/>
      <c r="E166" s="129"/>
      <c r="F166" s="129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129"/>
      <c r="D167" s="129"/>
      <c r="E167" s="129"/>
      <c r="F167" s="129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129"/>
      <c r="D168" s="129"/>
      <c r="E168" s="129"/>
      <c r="F168" s="129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129"/>
      <c r="D169" s="129"/>
      <c r="E169" s="129"/>
      <c r="F169" s="129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129"/>
      <c r="D170" s="129"/>
      <c r="E170" s="129"/>
      <c r="F170" s="129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129"/>
      <c r="D171" s="129"/>
      <c r="E171" s="129"/>
      <c r="F171" s="129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 horizontalCentered="1"/>
  <pageMargins left="0.2362204724409449" right="0.31496062992125984" top="0.31496062992125984" bottom="0.3937007874015748" header="0.15748031496062992" footer="0.15748031496062992"/>
  <pageSetup fitToHeight="1" fitToWidth="1" horizontalDpi="300" verticalDpi="300" orientation="portrait" paperSize="9" scale="42" r:id="rId1"/>
  <headerFooter alignWithMargins="0">
    <oddHeader>&amp;R6.sz.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F171"/>
  <sheetViews>
    <sheetView zoomScale="85" zoomScaleNormal="85" zoomScalePageLayoutView="0" workbookViewId="0" topLeftCell="A1">
      <pane xSplit="2" ySplit="5" topLeftCell="C6" activePane="bottomRight" state="frozen"/>
      <selection pane="topLeft" activeCell="F122" sqref="F122:K122"/>
      <selection pane="topRight" activeCell="F122" sqref="F122:K122"/>
      <selection pane="bottomLeft" activeCell="F122" sqref="F122:K122"/>
      <selection pane="bottomRight" activeCell="A17" sqref="A17"/>
    </sheetView>
  </sheetViews>
  <sheetFormatPr defaultColWidth="9.140625" defaultRowHeight="15"/>
  <cols>
    <col min="1" max="1" width="105.140625" style="0" customWidth="1"/>
    <col min="3" max="5" width="17.140625" style="120" customWidth="1"/>
    <col min="6" max="8" width="20.140625" style="120" customWidth="1"/>
    <col min="9" max="11" width="18.8515625" style="120" customWidth="1"/>
    <col min="12" max="14" width="15.7109375" style="120" customWidth="1"/>
    <col min="15" max="15" width="14.7109375" style="0" customWidth="1"/>
  </cols>
  <sheetData>
    <row r="1" spans="1:14" ht="20.25" customHeight="1">
      <c r="A1" s="330" t="s">
        <v>766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172"/>
      <c r="N1" s="172"/>
    </row>
    <row r="2" spans="1:14" ht="19.5" customHeight="1">
      <c r="A2" s="337" t="s">
        <v>117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5"/>
      <c r="M2" s="172"/>
      <c r="N2" s="172"/>
    </row>
    <row r="3" ht="18">
      <c r="A3" s="119"/>
    </row>
    <row r="4" ht="15">
      <c r="A4" s="127" t="s">
        <v>209</v>
      </c>
    </row>
    <row r="5" spans="1:15" ht="75">
      <c r="A5" s="2" t="s">
        <v>309</v>
      </c>
      <c r="B5" s="3" t="s">
        <v>310</v>
      </c>
      <c r="C5" s="121" t="s">
        <v>1019</v>
      </c>
      <c r="D5" s="121" t="s">
        <v>1018</v>
      </c>
      <c r="E5" s="121" t="s">
        <v>1029</v>
      </c>
      <c r="F5" s="121" t="s">
        <v>1020</v>
      </c>
      <c r="G5" s="121" t="s">
        <v>1021</v>
      </c>
      <c r="H5" s="121" t="s">
        <v>1022</v>
      </c>
      <c r="I5" s="121" t="s">
        <v>1023</v>
      </c>
      <c r="J5" s="121" t="s">
        <v>1024</v>
      </c>
      <c r="K5" s="121" t="s">
        <v>1025</v>
      </c>
      <c r="L5" s="122" t="s">
        <v>1026</v>
      </c>
      <c r="M5" s="122" t="s">
        <v>1027</v>
      </c>
      <c r="N5" s="122" t="s">
        <v>1028</v>
      </c>
      <c r="O5" s="175" t="s">
        <v>1047</v>
      </c>
    </row>
    <row r="6" spans="1:15" ht="15">
      <c r="A6" s="28" t="s">
        <v>311</v>
      </c>
      <c r="B6" s="29" t="s">
        <v>312</v>
      </c>
      <c r="C6" s="128">
        <f>'2.kiadások Ök'!C6+'3.kiadások Faluház '!C6+'4.kiadások Óvoda'!C6+'5.kiadások PMH'!C6</f>
        <v>128018</v>
      </c>
      <c r="D6" s="128">
        <f>'2.kiadások Ök'!D6+'3.kiadások Faluház '!D6+'4.kiadások Óvoda'!D6+'5.kiadások PMH'!D6+'6.Bölcsőde'!C6</f>
        <v>126387</v>
      </c>
      <c r="E6" s="128">
        <f>'2.kiadások Ök'!E6+'3.kiadások Faluház '!E6+'4.kiadások Óvoda'!E6+'5.kiadások PMH'!E6+'6.Bölcsőde'!D6</f>
        <v>104930</v>
      </c>
      <c r="F6" s="128">
        <f>'2.kiadások Ök'!F6+'3.kiadások Faluház '!F6+'4.kiadások Óvoda'!F6+'5.kiadások PMH'!F6+'6.Bölcsőde'!E6</f>
        <v>9591</v>
      </c>
      <c r="G6" s="128">
        <f>'2.kiadások Ök'!G6+'3.kiadások Faluház '!G6+'4.kiadások Óvoda'!G6+'5.kiadások PMH'!G6+'6.Bölcsőde'!F6</f>
        <v>13374</v>
      </c>
      <c r="H6" s="128">
        <f>'2.kiadások Ök'!H6+'3.kiadások Faluház '!H6+'4.kiadások Óvoda'!H6+'5.kiadások PMH'!H6+'6.Bölcsőde'!G6</f>
        <v>9273</v>
      </c>
      <c r="I6" s="128">
        <f>'2.kiadások Ök'!I6+'3.kiadások Faluház '!I6+'4.kiadások Óvoda'!I6+'5.kiadások PMH'!I6</f>
        <v>0</v>
      </c>
      <c r="J6" s="128">
        <f>'2.kiadások Ök'!J6+'3.kiadások Faluház '!J6+'4.kiadások Óvoda'!J6+'5.kiadások PMH'!J6</f>
        <v>0</v>
      </c>
      <c r="K6" s="128">
        <f>'2.kiadások Ök'!K6+'3.kiadások Faluház '!K6+'4.kiadások Óvoda'!K6+'5.kiadások PMH'!K6</f>
        <v>0</v>
      </c>
      <c r="L6" s="128">
        <f>'2.kiadások Ök'!L6+'3.kiadások Faluház '!L6+'4.kiadások Óvoda'!L6+'5.kiadások PMH'!L6+'6.Bölcsőde'!K6</f>
        <v>137609</v>
      </c>
      <c r="M6" s="128">
        <f>'2.kiadások Ök'!M6+'3.kiadások Faluház '!M6+'4.kiadások Óvoda'!M6+'5.kiadások PMH'!M6+'6.Bölcsőde'!L6</f>
        <v>139761</v>
      </c>
      <c r="N6" s="128">
        <f>'2.kiadások Ök'!N6+'3.kiadások Faluház '!N6+'4.kiadások Óvoda'!N6+'5.kiadások PMH'!N6+'6.Bölcsőde'!M6</f>
        <v>114203</v>
      </c>
      <c r="O6" s="128">
        <f>'2.kiadások Ök'!O6+'3.kiadások Faluház '!O6+'4.kiadások Óvoda'!O6+'5.kiadások PMH'!O6</f>
        <v>0</v>
      </c>
    </row>
    <row r="7" spans="1:15" ht="15">
      <c r="A7" s="28" t="s">
        <v>313</v>
      </c>
      <c r="B7" s="30" t="s">
        <v>314</v>
      </c>
      <c r="C7" s="128">
        <f>'2.kiadások Ök'!C7+'3.kiadások Faluház '!C7+'4.kiadások Óvoda'!C7+'5.kiadások PMH'!C7</f>
        <v>0</v>
      </c>
      <c r="D7" s="128">
        <f>'2.kiadások Ök'!D7+'3.kiadások Faluház '!D7+'4.kiadások Óvoda'!D7+'5.kiadások PMH'!D7+'6.Bölcsőde'!C7</f>
        <v>0</v>
      </c>
      <c r="E7" s="128">
        <f>'2.kiadások Ök'!E7+'3.kiadások Faluház '!E7+'4.kiadások Óvoda'!E7+'5.kiadások PMH'!E7+'6.Bölcsőde'!D7</f>
        <v>0</v>
      </c>
      <c r="F7" s="128">
        <f>'2.kiadások Ök'!F7+'3.kiadások Faluház '!F7+'4.kiadások Óvoda'!F7+'5.kiadások PMH'!F7+'6.Bölcsőde'!E7</f>
        <v>0</v>
      </c>
      <c r="G7" s="128">
        <f>'2.kiadások Ök'!G7+'3.kiadások Faluház '!G7+'4.kiadások Óvoda'!G7+'5.kiadások PMH'!G7+'6.Bölcsőde'!F7</f>
        <v>0</v>
      </c>
      <c r="H7" s="128">
        <f>'2.kiadások Ök'!H7+'3.kiadások Faluház '!H7+'4.kiadások Óvoda'!H7+'5.kiadások PMH'!H7+'6.Bölcsőde'!G7</f>
        <v>0</v>
      </c>
      <c r="I7" s="128">
        <f>'2.kiadások Ök'!I7+'3.kiadások Faluház '!I7+'4.kiadások Óvoda'!I7+'5.kiadások PMH'!I7</f>
        <v>0</v>
      </c>
      <c r="J7" s="128">
        <f>'2.kiadások Ök'!J7+'3.kiadások Faluház '!J7+'4.kiadások Óvoda'!J7+'5.kiadások PMH'!J7</f>
        <v>0</v>
      </c>
      <c r="K7" s="128">
        <f>'2.kiadások Ök'!K7+'3.kiadások Faluház '!K7+'4.kiadások Óvoda'!K7+'5.kiadások PMH'!K7</f>
        <v>0</v>
      </c>
      <c r="L7" s="128">
        <f>'2.kiadások Ök'!L7+'3.kiadások Faluház '!L7+'4.kiadások Óvoda'!L7+'5.kiadások PMH'!L7+'6.Bölcsőde'!K7</f>
        <v>0</v>
      </c>
      <c r="M7" s="128">
        <f>'2.kiadások Ök'!M7+'3.kiadások Faluház '!M7+'4.kiadások Óvoda'!M7+'5.kiadások PMH'!M7+'6.Bölcsőde'!L7</f>
        <v>0</v>
      </c>
      <c r="N7" s="128">
        <f>'2.kiadások Ök'!N7+'3.kiadások Faluház '!N7+'4.kiadások Óvoda'!N7+'5.kiadások PMH'!N7+'6.Bölcsőde'!M7</f>
        <v>0</v>
      </c>
      <c r="O7" s="128">
        <f>'2.kiadások Ök'!O7+'3.kiadások Faluház '!O7+'4.kiadások Óvoda'!O7+'5.kiadások PMH'!O7</f>
        <v>0</v>
      </c>
    </row>
    <row r="8" spans="1:15" ht="15">
      <c r="A8" s="28" t="s">
        <v>315</v>
      </c>
      <c r="B8" s="30" t="s">
        <v>316</v>
      </c>
      <c r="C8" s="128">
        <f>'2.kiadások Ök'!C8+'3.kiadások Faluház '!C8+'4.kiadások Óvoda'!C8+'5.kiadások PMH'!C8</f>
        <v>0</v>
      </c>
      <c r="D8" s="128">
        <f>'2.kiadások Ök'!D8+'3.kiadások Faluház '!D8+'4.kiadások Óvoda'!D8+'5.kiadások PMH'!D8+'6.Bölcsőde'!C8</f>
        <v>4870</v>
      </c>
      <c r="E8" s="128">
        <f>'2.kiadások Ök'!E8+'3.kiadások Faluház '!E8+'4.kiadások Óvoda'!E8+'5.kiadások PMH'!E8+'6.Bölcsőde'!D8</f>
        <v>446</v>
      </c>
      <c r="F8" s="128">
        <f>'2.kiadások Ök'!F8+'3.kiadások Faluház '!F8+'4.kiadások Óvoda'!F8+'5.kiadások PMH'!F8+'6.Bölcsőde'!E8</f>
        <v>0</v>
      </c>
      <c r="G8" s="128">
        <f>'2.kiadások Ök'!G8+'3.kiadások Faluház '!G8+'4.kiadások Óvoda'!G8+'5.kiadások PMH'!G8+'6.Bölcsőde'!F8</f>
        <v>709</v>
      </c>
      <c r="H8" s="128">
        <f>'2.kiadások Ök'!H8+'3.kiadások Faluház '!H8+'4.kiadások Óvoda'!H8+'5.kiadások PMH'!H8+'6.Bölcsőde'!G8</f>
        <v>0</v>
      </c>
      <c r="I8" s="128">
        <f>'2.kiadások Ök'!I8+'3.kiadások Faluház '!I8+'4.kiadások Óvoda'!I8+'5.kiadások PMH'!I8</f>
        <v>0</v>
      </c>
      <c r="J8" s="128">
        <f>'2.kiadások Ök'!J8+'3.kiadások Faluház '!J8+'4.kiadások Óvoda'!J8+'5.kiadások PMH'!J8</f>
        <v>0</v>
      </c>
      <c r="K8" s="128">
        <f>'2.kiadások Ök'!K8+'3.kiadások Faluház '!K8+'4.kiadások Óvoda'!K8+'5.kiadások PMH'!K8</f>
        <v>0</v>
      </c>
      <c r="L8" s="128">
        <f>'2.kiadások Ök'!L8+'3.kiadások Faluház '!L8+'4.kiadások Óvoda'!L8+'5.kiadások PMH'!L8+'6.Bölcsőde'!K8</f>
        <v>0</v>
      </c>
      <c r="M8" s="128">
        <f>'2.kiadások Ök'!M8+'3.kiadások Faluház '!M8+'4.kiadások Óvoda'!M8+'5.kiadások PMH'!M8+'6.Bölcsőde'!L8</f>
        <v>5579</v>
      </c>
      <c r="N8" s="128">
        <f>'2.kiadások Ök'!N8+'3.kiadások Faluház '!N8+'4.kiadások Óvoda'!N8+'5.kiadások PMH'!N8+'6.Bölcsőde'!M8</f>
        <v>446</v>
      </c>
      <c r="O8" s="128">
        <f>'2.kiadások Ök'!O8+'3.kiadások Faluház '!O8+'4.kiadások Óvoda'!O8+'5.kiadások PMH'!O8</f>
        <v>0</v>
      </c>
    </row>
    <row r="9" spans="1:15" ht="15">
      <c r="A9" s="31" t="s">
        <v>317</v>
      </c>
      <c r="B9" s="30" t="s">
        <v>318</v>
      </c>
      <c r="C9" s="128">
        <f>'2.kiadások Ök'!C9+'3.kiadások Faluház '!C9+'4.kiadások Óvoda'!C9+'5.kiadások PMH'!C9</f>
        <v>3401</v>
      </c>
      <c r="D9" s="128">
        <f>'2.kiadások Ök'!D9+'3.kiadások Faluház '!D9+'4.kiadások Óvoda'!D9+'5.kiadások PMH'!D9+'6.Bölcsőde'!C9</f>
        <v>1670</v>
      </c>
      <c r="E9" s="128">
        <f>'2.kiadások Ök'!E9+'3.kiadások Faluház '!E9+'4.kiadások Óvoda'!E9+'5.kiadások PMH'!E9+'6.Bölcsőde'!D9</f>
        <v>1071</v>
      </c>
      <c r="F9" s="128">
        <f>'2.kiadások Ök'!F9+'3.kiadások Faluház '!F9+'4.kiadások Óvoda'!F9+'5.kiadások PMH'!F9+'6.Bölcsőde'!E9</f>
        <v>0</v>
      </c>
      <c r="G9" s="128">
        <f>'2.kiadások Ök'!G9+'3.kiadások Faluház '!G9+'4.kiadások Óvoda'!G9+'5.kiadások PMH'!G9+'6.Bölcsőde'!F9</f>
        <v>244</v>
      </c>
      <c r="H9" s="128">
        <f>'2.kiadások Ök'!H9+'3.kiadások Faluház '!H9+'4.kiadások Óvoda'!H9+'5.kiadások PMH'!H9+'6.Bölcsőde'!G9</f>
        <v>61</v>
      </c>
      <c r="I9" s="128">
        <f>'2.kiadások Ök'!I9+'3.kiadások Faluház '!I9+'4.kiadások Óvoda'!I9+'5.kiadások PMH'!I9</f>
        <v>0</v>
      </c>
      <c r="J9" s="128">
        <f>'2.kiadások Ök'!J9+'3.kiadások Faluház '!J9+'4.kiadások Óvoda'!J9+'5.kiadások PMH'!J9</f>
        <v>0</v>
      </c>
      <c r="K9" s="128">
        <f>'2.kiadások Ök'!K9+'3.kiadások Faluház '!K9+'4.kiadások Óvoda'!K9+'5.kiadások PMH'!K9</f>
        <v>0</v>
      </c>
      <c r="L9" s="128">
        <f>'2.kiadások Ök'!L9+'3.kiadások Faluház '!L9+'4.kiadások Óvoda'!L9+'5.kiadások PMH'!L9+'6.Bölcsőde'!K9</f>
        <v>3401</v>
      </c>
      <c r="M9" s="128">
        <f>'2.kiadások Ök'!M9+'3.kiadások Faluház '!M9+'4.kiadások Óvoda'!M9+'5.kiadások PMH'!M9+'6.Bölcsőde'!L9</f>
        <v>1914</v>
      </c>
      <c r="N9" s="128">
        <f>'2.kiadások Ök'!N9+'3.kiadások Faluház '!N9+'4.kiadások Óvoda'!N9+'5.kiadások PMH'!N9+'6.Bölcsőde'!M9</f>
        <v>1132</v>
      </c>
      <c r="O9" s="128">
        <f>'2.kiadások Ök'!O9+'3.kiadások Faluház '!O9+'4.kiadások Óvoda'!O9+'5.kiadások PMH'!O9</f>
        <v>0</v>
      </c>
    </row>
    <row r="10" spans="1:15" ht="15">
      <c r="A10" s="31" t="s">
        <v>319</v>
      </c>
      <c r="B10" s="30" t="s">
        <v>320</v>
      </c>
      <c r="C10" s="128">
        <f>'2.kiadások Ök'!C10+'3.kiadások Faluház '!C10+'4.kiadások Óvoda'!C10+'5.kiadások PMH'!C10</f>
        <v>200</v>
      </c>
      <c r="D10" s="128">
        <f>'2.kiadások Ök'!D10+'3.kiadások Faluház '!D10+'4.kiadások Óvoda'!D10+'5.kiadások PMH'!D10+'6.Bölcsőde'!C10</f>
        <v>200</v>
      </c>
      <c r="E10" s="128">
        <f>'2.kiadások Ök'!E10+'3.kiadások Faluház '!E10+'4.kiadások Óvoda'!E10+'5.kiadások PMH'!E10+'6.Bölcsőde'!D10</f>
        <v>0</v>
      </c>
      <c r="F10" s="128">
        <f>'2.kiadások Ök'!F10+'3.kiadások Faluház '!F10+'4.kiadások Óvoda'!F10+'5.kiadások PMH'!F10+'6.Bölcsőde'!E10</f>
        <v>0</v>
      </c>
      <c r="G10" s="128">
        <f>'2.kiadások Ök'!G10+'3.kiadások Faluház '!G10+'4.kiadások Óvoda'!G10+'5.kiadások PMH'!G10+'6.Bölcsőde'!F10</f>
        <v>0</v>
      </c>
      <c r="H10" s="128">
        <f>'2.kiadások Ök'!H10+'3.kiadások Faluház '!H10+'4.kiadások Óvoda'!H10+'5.kiadások PMH'!H10+'6.Bölcsőde'!G10</f>
        <v>0</v>
      </c>
      <c r="I10" s="128">
        <f>'2.kiadások Ök'!I10+'3.kiadások Faluház '!I10+'4.kiadások Óvoda'!I10+'5.kiadások PMH'!I10</f>
        <v>0</v>
      </c>
      <c r="J10" s="128">
        <f>'2.kiadások Ök'!J10+'3.kiadások Faluház '!J10+'4.kiadások Óvoda'!J10+'5.kiadások PMH'!J10</f>
        <v>0</v>
      </c>
      <c r="K10" s="128">
        <f>'2.kiadások Ök'!K10+'3.kiadások Faluház '!K10+'4.kiadások Óvoda'!K10+'5.kiadások PMH'!K10</f>
        <v>0</v>
      </c>
      <c r="L10" s="128">
        <f>'2.kiadások Ök'!L10+'3.kiadások Faluház '!L10+'4.kiadások Óvoda'!L10+'5.kiadások PMH'!L10+'6.Bölcsőde'!K10</f>
        <v>200</v>
      </c>
      <c r="M10" s="128">
        <f>'2.kiadások Ök'!M10+'3.kiadások Faluház '!M10+'4.kiadások Óvoda'!M10+'5.kiadások PMH'!M10+'6.Bölcsőde'!L10</f>
        <v>200</v>
      </c>
      <c r="N10" s="128">
        <f>'2.kiadások Ök'!N10+'3.kiadások Faluház '!N10+'4.kiadások Óvoda'!N10+'5.kiadások PMH'!N10+'6.Bölcsőde'!M10</f>
        <v>0</v>
      </c>
      <c r="O10" s="128">
        <f>'2.kiadások Ök'!O10+'3.kiadások Faluház '!O10+'4.kiadások Óvoda'!O10+'5.kiadások PMH'!O10</f>
        <v>0</v>
      </c>
    </row>
    <row r="11" spans="1:15" ht="15">
      <c r="A11" s="31" t="s">
        <v>321</v>
      </c>
      <c r="B11" s="30" t="s">
        <v>322</v>
      </c>
      <c r="C11" s="128">
        <f>'2.kiadások Ök'!C11+'3.kiadások Faluház '!C11+'4.kiadások Óvoda'!C11+'5.kiadások PMH'!C11</f>
        <v>146</v>
      </c>
      <c r="D11" s="128">
        <f>'2.kiadások Ök'!D11+'3.kiadások Faluház '!D11+'4.kiadások Óvoda'!D11+'5.kiadások PMH'!D11+'6.Bölcsőde'!C11</f>
        <v>146</v>
      </c>
      <c r="E11" s="128">
        <f>'2.kiadások Ök'!E11+'3.kiadások Faluház '!E11+'4.kiadások Óvoda'!E11+'5.kiadások PMH'!E11+'6.Bölcsőde'!D11</f>
        <v>0</v>
      </c>
      <c r="F11" s="128">
        <f>'2.kiadások Ök'!F11+'3.kiadások Faluház '!F11+'4.kiadások Óvoda'!F11+'5.kiadások PMH'!F11+'6.Bölcsőde'!E11</f>
        <v>0</v>
      </c>
      <c r="G11" s="128">
        <f>'2.kiadások Ök'!G11+'3.kiadások Faluház '!G11+'4.kiadások Óvoda'!G11+'5.kiadások PMH'!G11+'6.Bölcsőde'!F11</f>
        <v>556</v>
      </c>
      <c r="H11" s="128">
        <f>'2.kiadások Ök'!H11+'3.kiadások Faluház '!H11+'4.kiadások Óvoda'!H11+'5.kiadások PMH'!H11+'6.Bölcsőde'!G11</f>
        <v>278</v>
      </c>
      <c r="I11" s="128">
        <f>'2.kiadások Ök'!I11+'3.kiadások Faluház '!I11+'4.kiadások Óvoda'!I11+'5.kiadások PMH'!I11</f>
        <v>0</v>
      </c>
      <c r="J11" s="128">
        <f>'2.kiadások Ök'!J11+'3.kiadások Faluház '!J11+'4.kiadások Óvoda'!J11+'5.kiadások PMH'!J11</f>
        <v>0</v>
      </c>
      <c r="K11" s="128">
        <f>'2.kiadások Ök'!K11+'3.kiadások Faluház '!K11+'4.kiadások Óvoda'!K11+'5.kiadások PMH'!K11</f>
        <v>0</v>
      </c>
      <c r="L11" s="128">
        <f>'2.kiadások Ök'!L11+'3.kiadások Faluház '!L11+'4.kiadások Óvoda'!L11+'5.kiadások PMH'!L11+'6.Bölcsőde'!K11</f>
        <v>146</v>
      </c>
      <c r="M11" s="128">
        <f>'2.kiadások Ök'!M11+'3.kiadások Faluház '!M11+'4.kiadások Óvoda'!M11+'5.kiadások PMH'!M11+'6.Bölcsőde'!L11</f>
        <v>702</v>
      </c>
      <c r="N11" s="128">
        <f>'2.kiadások Ök'!N11+'3.kiadások Faluház '!N11+'4.kiadások Óvoda'!N11+'5.kiadások PMH'!N11+'6.Bölcsőde'!M11</f>
        <v>278</v>
      </c>
      <c r="O11" s="128">
        <f>'2.kiadások Ök'!O11+'3.kiadások Faluház '!O11+'4.kiadások Óvoda'!O11+'5.kiadások PMH'!O11</f>
        <v>0</v>
      </c>
    </row>
    <row r="12" spans="1:15" ht="15">
      <c r="A12" s="31" t="s">
        <v>323</v>
      </c>
      <c r="B12" s="30" t="s">
        <v>324</v>
      </c>
      <c r="C12" s="128">
        <f>'2.kiadások Ök'!C12+'3.kiadások Faluház '!C12+'4.kiadások Óvoda'!C12+'5.kiadások PMH'!C12</f>
        <v>6725</v>
      </c>
      <c r="D12" s="128">
        <f>'2.kiadások Ök'!D12+'3.kiadások Faluház '!D12+'4.kiadások Óvoda'!D12+'5.kiadások PMH'!D12+'6.Bölcsőde'!C12</f>
        <v>7694</v>
      </c>
      <c r="E12" s="128">
        <f>'2.kiadások Ök'!E12+'3.kiadások Faluház '!E12+'4.kiadások Óvoda'!E12+'5.kiadások PMH'!E12+'6.Bölcsőde'!D12</f>
        <v>5103</v>
      </c>
      <c r="F12" s="128">
        <f>'2.kiadások Ök'!F12+'3.kiadások Faluház '!F12+'4.kiadások Óvoda'!F12+'5.kiadások PMH'!F12+'6.Bölcsőde'!E12</f>
        <v>1032</v>
      </c>
      <c r="G12" s="128">
        <f>'2.kiadások Ök'!G12+'3.kiadások Faluház '!G12+'4.kiadások Óvoda'!G12+'5.kiadások PMH'!G12+'6.Bölcsőde'!F12</f>
        <v>836</v>
      </c>
      <c r="H12" s="128">
        <f>'2.kiadások Ök'!H12+'3.kiadások Faluház '!H12+'4.kiadások Óvoda'!H12+'5.kiadások PMH'!H12+'6.Bölcsőde'!G12</f>
        <v>291</v>
      </c>
      <c r="I12" s="128">
        <f>'2.kiadások Ök'!I12+'3.kiadások Faluház '!I12+'4.kiadások Óvoda'!I12+'5.kiadások PMH'!I12</f>
        <v>0</v>
      </c>
      <c r="J12" s="128">
        <f>'2.kiadások Ök'!J12+'3.kiadások Faluház '!J12+'4.kiadások Óvoda'!J12+'5.kiadások PMH'!J12</f>
        <v>0</v>
      </c>
      <c r="K12" s="128">
        <f>'2.kiadások Ök'!K12+'3.kiadások Faluház '!K12+'4.kiadások Óvoda'!K12+'5.kiadások PMH'!K12</f>
        <v>0</v>
      </c>
      <c r="L12" s="128">
        <f>'2.kiadások Ök'!L12+'3.kiadások Faluház '!L12+'4.kiadások Óvoda'!L12+'5.kiadások PMH'!L12+'6.Bölcsőde'!K12</f>
        <v>7757</v>
      </c>
      <c r="M12" s="128">
        <f>'2.kiadások Ök'!M12+'3.kiadások Faluház '!M12+'4.kiadások Óvoda'!M12+'5.kiadások PMH'!M12+'6.Bölcsőde'!L12</f>
        <v>8530</v>
      </c>
      <c r="N12" s="128">
        <f>'2.kiadások Ök'!N12+'3.kiadások Faluház '!N12+'4.kiadások Óvoda'!N12+'5.kiadások PMH'!N12+'6.Bölcsőde'!M12</f>
        <v>5394</v>
      </c>
      <c r="O12" s="128">
        <f>'2.kiadások Ök'!O12+'3.kiadások Faluház '!O12+'4.kiadások Óvoda'!O12+'5.kiadások PMH'!O12</f>
        <v>0</v>
      </c>
    </row>
    <row r="13" spans="1:15" ht="15">
      <c r="A13" s="31" t="s">
        <v>325</v>
      </c>
      <c r="B13" s="30" t="s">
        <v>326</v>
      </c>
      <c r="C13" s="128">
        <f>'2.kiadások Ök'!C13+'3.kiadások Faluház '!C13+'4.kiadások Óvoda'!C13+'5.kiadások PMH'!C13</f>
        <v>0</v>
      </c>
      <c r="D13" s="128">
        <f>'2.kiadások Ök'!D13+'3.kiadások Faluház '!D13+'4.kiadások Óvoda'!D13+'5.kiadások PMH'!D13+'6.Bölcsőde'!C13</f>
        <v>0</v>
      </c>
      <c r="E13" s="128">
        <f>'2.kiadások Ök'!E13+'3.kiadások Faluház '!E13+'4.kiadások Óvoda'!E13+'5.kiadások PMH'!E13+'6.Bölcsőde'!D13</f>
        <v>0</v>
      </c>
      <c r="F13" s="128">
        <f>'2.kiadások Ök'!F13+'3.kiadások Faluház '!F13+'4.kiadások Óvoda'!F13+'5.kiadások PMH'!F13+'6.Bölcsőde'!E13</f>
        <v>0</v>
      </c>
      <c r="G13" s="128">
        <f>'2.kiadások Ök'!G13+'3.kiadások Faluház '!G13+'4.kiadások Óvoda'!G13+'5.kiadások PMH'!G13+'6.Bölcsőde'!F13</f>
        <v>0</v>
      </c>
      <c r="H13" s="128">
        <f>'2.kiadások Ök'!H13+'3.kiadások Faluház '!H13+'4.kiadások Óvoda'!H13+'5.kiadások PMH'!H13+'6.Bölcsőde'!G13</f>
        <v>0</v>
      </c>
      <c r="I13" s="128">
        <f>'2.kiadások Ök'!I13+'3.kiadások Faluház '!I13+'4.kiadások Óvoda'!I13+'5.kiadások PMH'!I13</f>
        <v>0</v>
      </c>
      <c r="J13" s="128">
        <f>'2.kiadások Ök'!J13+'3.kiadások Faluház '!J13+'4.kiadások Óvoda'!J13+'5.kiadások PMH'!J13</f>
        <v>0</v>
      </c>
      <c r="K13" s="128">
        <f>'2.kiadások Ök'!K13+'3.kiadások Faluház '!K13+'4.kiadások Óvoda'!K13+'5.kiadások PMH'!K13</f>
        <v>0</v>
      </c>
      <c r="L13" s="128">
        <f>'2.kiadások Ök'!L13+'3.kiadások Faluház '!L13+'4.kiadások Óvoda'!L13+'5.kiadások PMH'!L13+'6.Bölcsőde'!K13</f>
        <v>0</v>
      </c>
      <c r="M13" s="128">
        <f>'2.kiadások Ök'!M13+'3.kiadások Faluház '!M13+'4.kiadások Óvoda'!M13+'5.kiadások PMH'!M13+'6.Bölcsőde'!L13</f>
        <v>0</v>
      </c>
      <c r="N13" s="128">
        <f>'2.kiadások Ök'!N13+'3.kiadások Faluház '!N13+'4.kiadások Óvoda'!N13+'5.kiadások PMH'!N13+'6.Bölcsőde'!M13</f>
        <v>0</v>
      </c>
      <c r="O13" s="128">
        <f>'2.kiadások Ök'!O13+'3.kiadások Faluház '!O13+'4.kiadások Óvoda'!O13+'5.kiadások PMH'!O13</f>
        <v>0</v>
      </c>
    </row>
    <row r="14" spans="1:15" ht="15">
      <c r="A14" s="5" t="s">
        <v>327</v>
      </c>
      <c r="B14" s="30" t="s">
        <v>328</v>
      </c>
      <c r="C14" s="128">
        <f>'2.kiadások Ök'!C14+'3.kiadások Faluház '!C14+'4.kiadások Óvoda'!C14+'5.kiadások PMH'!C14</f>
        <v>1397</v>
      </c>
      <c r="D14" s="128">
        <f>'2.kiadások Ök'!D14+'3.kiadások Faluház '!D14+'4.kiadások Óvoda'!D14+'5.kiadások PMH'!D14+'6.Bölcsőde'!C14</f>
        <v>1431</v>
      </c>
      <c r="E14" s="128">
        <f>'2.kiadások Ök'!E14+'3.kiadások Faluház '!E14+'4.kiadások Óvoda'!E14+'5.kiadások PMH'!E14+'6.Bölcsőde'!D14</f>
        <v>212</v>
      </c>
      <c r="F14" s="128">
        <f>'2.kiadások Ök'!F14+'3.kiadások Faluház '!F14+'4.kiadások Óvoda'!F14+'5.kiadások PMH'!F14+'6.Bölcsőde'!E14</f>
        <v>74</v>
      </c>
      <c r="G14" s="128">
        <f>'2.kiadások Ök'!G14+'3.kiadások Faluház '!G14+'4.kiadások Óvoda'!G14+'5.kiadások PMH'!G14+'6.Bölcsőde'!F14</f>
        <v>158</v>
      </c>
      <c r="H14" s="128">
        <f>'2.kiadások Ök'!H14+'3.kiadások Faluház '!H14+'4.kiadások Óvoda'!H14+'5.kiadások PMH'!H14+'6.Bölcsőde'!G14</f>
        <v>37</v>
      </c>
      <c r="I14" s="128">
        <f>'2.kiadások Ök'!I14+'3.kiadások Faluház '!I14+'4.kiadások Óvoda'!I14+'5.kiadások PMH'!I14</f>
        <v>0</v>
      </c>
      <c r="J14" s="128">
        <f>'2.kiadások Ök'!J14+'3.kiadások Faluház '!J14+'4.kiadások Óvoda'!J14+'5.kiadások PMH'!J14</f>
        <v>0</v>
      </c>
      <c r="K14" s="128">
        <f>'2.kiadások Ök'!K14+'3.kiadások Faluház '!K14+'4.kiadások Óvoda'!K14+'5.kiadások PMH'!K14</f>
        <v>0</v>
      </c>
      <c r="L14" s="128">
        <f>'2.kiadások Ök'!L14+'3.kiadások Faluház '!L14+'4.kiadások Óvoda'!L14+'5.kiadások PMH'!L14+'6.Bölcsőde'!K14</f>
        <v>1471</v>
      </c>
      <c r="M14" s="128">
        <f>'2.kiadások Ök'!M14+'3.kiadások Faluház '!M14+'4.kiadások Óvoda'!M14+'5.kiadások PMH'!M14+'6.Bölcsőde'!L14</f>
        <v>1589</v>
      </c>
      <c r="N14" s="128">
        <f>'2.kiadások Ök'!N14+'3.kiadások Faluház '!N14+'4.kiadások Óvoda'!N14+'5.kiadások PMH'!N14+'6.Bölcsőde'!M14</f>
        <v>249</v>
      </c>
      <c r="O14" s="128">
        <f>'2.kiadások Ök'!O14+'3.kiadások Faluház '!O14+'4.kiadások Óvoda'!O14+'5.kiadások PMH'!O14</f>
        <v>0</v>
      </c>
    </row>
    <row r="15" spans="1:15" ht="15">
      <c r="A15" s="5" t="s">
        <v>329</v>
      </c>
      <c r="B15" s="30" t="s">
        <v>330</v>
      </c>
      <c r="C15" s="128">
        <f>'2.kiadások Ök'!C15+'3.kiadások Faluház '!C15+'4.kiadások Óvoda'!C15+'5.kiadások PMH'!C15</f>
        <v>0</v>
      </c>
      <c r="D15" s="128">
        <f>'2.kiadások Ök'!D15+'3.kiadások Faluház '!D15+'4.kiadások Óvoda'!D15+'5.kiadások PMH'!D15+'6.Bölcsőde'!C15</f>
        <v>504</v>
      </c>
      <c r="E15" s="128">
        <f>'2.kiadások Ök'!E15+'3.kiadások Faluház '!E15+'4.kiadások Óvoda'!E15+'5.kiadások PMH'!E15+'6.Bölcsőde'!D15</f>
        <v>246</v>
      </c>
      <c r="F15" s="128">
        <f>'2.kiadások Ök'!F15+'3.kiadások Faluház '!F15+'4.kiadások Óvoda'!F15+'5.kiadások PMH'!F15+'6.Bölcsőde'!E15</f>
        <v>0</v>
      </c>
      <c r="G15" s="128">
        <f>'2.kiadások Ök'!G15+'3.kiadások Faluház '!G15+'4.kiadások Óvoda'!G15+'5.kiadások PMH'!G15+'6.Bölcsőde'!F15</f>
        <v>18</v>
      </c>
      <c r="H15" s="128">
        <f>'2.kiadások Ök'!H15+'3.kiadások Faluház '!H15+'4.kiadások Óvoda'!H15+'5.kiadások PMH'!H15+'6.Bölcsőde'!G15</f>
        <v>12</v>
      </c>
      <c r="I15" s="128">
        <f>'2.kiadások Ök'!I15+'3.kiadások Faluház '!I15+'4.kiadások Óvoda'!I15+'5.kiadások PMH'!I15</f>
        <v>0</v>
      </c>
      <c r="J15" s="128">
        <f>'2.kiadások Ök'!J15+'3.kiadások Faluház '!J15+'4.kiadások Óvoda'!J15+'5.kiadások PMH'!J15</f>
        <v>0</v>
      </c>
      <c r="K15" s="128">
        <f>'2.kiadások Ök'!K15+'3.kiadások Faluház '!K15+'4.kiadások Óvoda'!K15+'5.kiadások PMH'!K15</f>
        <v>0</v>
      </c>
      <c r="L15" s="128">
        <f>'2.kiadások Ök'!L15+'3.kiadások Faluház '!L15+'4.kiadások Óvoda'!L15+'5.kiadások PMH'!L15+'6.Bölcsőde'!K15</f>
        <v>0</v>
      </c>
      <c r="M15" s="128">
        <f>'2.kiadások Ök'!M15+'3.kiadások Faluház '!M15+'4.kiadások Óvoda'!M15+'5.kiadások PMH'!M15+'6.Bölcsőde'!L15</f>
        <v>522</v>
      </c>
      <c r="N15" s="128">
        <f>'2.kiadások Ök'!N15+'3.kiadások Faluház '!N15+'4.kiadások Óvoda'!N15+'5.kiadások PMH'!N15+'6.Bölcsőde'!M15</f>
        <v>258</v>
      </c>
      <c r="O15" s="128">
        <f>'2.kiadások Ök'!O15+'3.kiadások Faluház '!O15+'4.kiadások Óvoda'!O15+'5.kiadások PMH'!O15</f>
        <v>0</v>
      </c>
    </row>
    <row r="16" spans="1:15" ht="15">
      <c r="A16" s="5" t="s">
        <v>331</v>
      </c>
      <c r="B16" s="30" t="s">
        <v>332</v>
      </c>
      <c r="C16" s="128">
        <f>'2.kiadások Ök'!C16+'3.kiadások Faluház '!C16+'4.kiadások Óvoda'!C16+'5.kiadások PMH'!C16</f>
        <v>0</v>
      </c>
      <c r="D16" s="128">
        <f>'2.kiadások Ök'!D16+'3.kiadások Faluház '!D16+'4.kiadások Óvoda'!D16+'5.kiadások PMH'!D16+'6.Bölcsőde'!C16</f>
        <v>0</v>
      </c>
      <c r="E16" s="128">
        <f>'2.kiadások Ök'!E16+'3.kiadások Faluház '!E16+'4.kiadások Óvoda'!E16+'5.kiadások PMH'!E16+'6.Bölcsőde'!D16</f>
        <v>0</v>
      </c>
      <c r="F16" s="128">
        <f>'2.kiadások Ök'!F16+'3.kiadások Faluház '!F16+'4.kiadások Óvoda'!F16+'5.kiadások PMH'!F16+'6.Bölcsőde'!E16</f>
        <v>0</v>
      </c>
      <c r="G16" s="128">
        <f>'2.kiadások Ök'!G16+'3.kiadások Faluház '!G16+'4.kiadások Óvoda'!G16+'5.kiadások PMH'!G16+'6.Bölcsőde'!F16</f>
        <v>0</v>
      </c>
      <c r="H16" s="128">
        <f>'2.kiadások Ök'!H16+'3.kiadások Faluház '!H16+'4.kiadások Óvoda'!H16+'5.kiadások PMH'!H16+'6.Bölcsőde'!G16</f>
        <v>0</v>
      </c>
      <c r="I16" s="128">
        <f>'2.kiadások Ök'!I16+'3.kiadások Faluház '!I16+'4.kiadások Óvoda'!I16+'5.kiadások PMH'!I16</f>
        <v>0</v>
      </c>
      <c r="J16" s="128">
        <f>'2.kiadások Ök'!J16+'3.kiadások Faluház '!J16+'4.kiadások Óvoda'!J16+'5.kiadások PMH'!J16</f>
        <v>0</v>
      </c>
      <c r="K16" s="128">
        <f>'2.kiadások Ök'!K16+'3.kiadások Faluház '!K16+'4.kiadások Óvoda'!K16+'5.kiadások PMH'!K16</f>
        <v>0</v>
      </c>
      <c r="L16" s="128">
        <f>'2.kiadások Ök'!L16+'3.kiadások Faluház '!L16+'4.kiadások Óvoda'!L16+'5.kiadások PMH'!L16+'6.Bölcsőde'!K16</f>
        <v>0</v>
      </c>
      <c r="M16" s="128">
        <f>'2.kiadások Ök'!M16+'3.kiadások Faluház '!M16+'4.kiadások Óvoda'!M16+'5.kiadások PMH'!M16+'6.Bölcsőde'!L16</f>
        <v>0</v>
      </c>
      <c r="N16" s="128">
        <f>'2.kiadások Ök'!N16+'3.kiadások Faluház '!N16+'4.kiadások Óvoda'!N16+'5.kiadások PMH'!N16+'6.Bölcsőde'!M16</f>
        <v>0</v>
      </c>
      <c r="O16" s="128">
        <f>'2.kiadások Ök'!O16+'3.kiadások Faluház '!O16+'4.kiadások Óvoda'!O16+'5.kiadások PMH'!O16</f>
        <v>0</v>
      </c>
    </row>
    <row r="17" spans="1:15" ht="15">
      <c r="A17" s="5" t="s">
        <v>333</v>
      </c>
      <c r="B17" s="30" t="s">
        <v>334</v>
      </c>
      <c r="C17" s="128">
        <f>'2.kiadások Ök'!C17+'3.kiadások Faluház '!C17+'4.kiadások Óvoda'!C17+'5.kiadások PMH'!C17</f>
        <v>0</v>
      </c>
      <c r="D17" s="128">
        <f>'2.kiadások Ök'!D17+'3.kiadások Faluház '!D17+'4.kiadások Óvoda'!D17+'5.kiadások PMH'!D17+'6.Bölcsőde'!C17</f>
        <v>74</v>
      </c>
      <c r="E17" s="128">
        <f>'2.kiadások Ök'!E17+'3.kiadások Faluház '!E17+'4.kiadások Óvoda'!E17+'5.kiadások PMH'!E17+'6.Bölcsőde'!D17</f>
        <v>100</v>
      </c>
      <c r="F17" s="128">
        <f>'2.kiadások Ök'!F17+'3.kiadások Faluház '!F17+'4.kiadások Óvoda'!F17+'5.kiadások PMH'!F17+'6.Bölcsőde'!E17</f>
        <v>0</v>
      </c>
      <c r="G17" s="128">
        <f>'2.kiadások Ök'!G17+'3.kiadások Faluház '!G17+'4.kiadások Óvoda'!G17+'5.kiadások PMH'!G17+'6.Bölcsőde'!F17</f>
        <v>26</v>
      </c>
      <c r="H17" s="128">
        <f>'2.kiadások Ök'!H17+'3.kiadások Faluház '!H17+'4.kiadások Óvoda'!H17+'5.kiadások PMH'!H17+'6.Bölcsőde'!G17</f>
        <v>0</v>
      </c>
      <c r="I17" s="128">
        <f>'2.kiadások Ök'!I17+'3.kiadások Faluház '!I17+'4.kiadások Óvoda'!I17+'5.kiadások PMH'!I17</f>
        <v>0</v>
      </c>
      <c r="J17" s="128">
        <f>'2.kiadások Ök'!J17+'3.kiadások Faluház '!J17+'4.kiadások Óvoda'!J17+'5.kiadások PMH'!J17</f>
        <v>0</v>
      </c>
      <c r="K17" s="128">
        <f>'2.kiadások Ök'!K17+'3.kiadások Faluház '!K17+'4.kiadások Óvoda'!K17+'5.kiadások PMH'!K17</f>
        <v>0</v>
      </c>
      <c r="L17" s="128">
        <f>'2.kiadások Ök'!L17+'3.kiadások Faluház '!L17+'4.kiadások Óvoda'!L17+'5.kiadások PMH'!L17+'6.Bölcsőde'!K17</f>
        <v>0</v>
      </c>
      <c r="M17" s="128">
        <f>'2.kiadások Ök'!M17+'3.kiadások Faluház '!M17+'4.kiadások Óvoda'!M17+'5.kiadások PMH'!M17+'6.Bölcsőde'!L17</f>
        <v>100</v>
      </c>
      <c r="N17" s="128">
        <f>'2.kiadások Ök'!N17+'3.kiadások Faluház '!N17+'4.kiadások Óvoda'!N17+'5.kiadások PMH'!N17+'6.Bölcsőde'!M17</f>
        <v>100</v>
      </c>
      <c r="O17" s="128">
        <f>'2.kiadások Ök'!O17+'3.kiadások Faluház '!O17+'4.kiadások Óvoda'!O17+'5.kiadások PMH'!O17</f>
        <v>0</v>
      </c>
    </row>
    <row r="18" spans="1:15" ht="15">
      <c r="A18" s="5" t="s">
        <v>0</v>
      </c>
      <c r="B18" s="30" t="s">
        <v>335</v>
      </c>
      <c r="C18" s="128">
        <f>'2.kiadások Ök'!C18+'3.kiadások Faluház '!C18+'4.kiadások Óvoda'!C18+'5.kiadások PMH'!C18</f>
        <v>0</v>
      </c>
      <c r="D18" s="128">
        <f>'2.kiadások Ök'!D18+'3.kiadások Faluház '!D18+'4.kiadások Óvoda'!D18+'5.kiadások PMH'!D18+'6.Bölcsőde'!C18</f>
        <v>2898</v>
      </c>
      <c r="E18" s="128">
        <f>'2.kiadások Ök'!E18+'3.kiadások Faluház '!E18+'4.kiadások Óvoda'!E18+'5.kiadások PMH'!E18+'6.Bölcsőde'!D18</f>
        <v>2571</v>
      </c>
      <c r="F18" s="128">
        <f>'2.kiadások Ök'!F18+'3.kiadások Faluház '!F18+'4.kiadások Óvoda'!F18+'5.kiadások PMH'!F18+'6.Bölcsőde'!E18</f>
        <v>0</v>
      </c>
      <c r="G18" s="128">
        <f>'2.kiadások Ök'!G18+'3.kiadások Faluház '!G18+'4.kiadások Óvoda'!G18+'5.kiadások PMH'!G18+'6.Bölcsőde'!F18</f>
        <v>51</v>
      </c>
      <c r="H18" s="128">
        <f>'2.kiadások Ök'!H18+'3.kiadások Faluház '!H18+'4.kiadások Óvoda'!H18+'5.kiadások PMH'!H18+'6.Bölcsőde'!G18</f>
        <v>34</v>
      </c>
      <c r="I18" s="128">
        <f>'2.kiadások Ök'!I18+'3.kiadások Faluház '!I18+'4.kiadások Óvoda'!I18+'5.kiadások PMH'!I18</f>
        <v>0</v>
      </c>
      <c r="J18" s="128">
        <f>'2.kiadások Ök'!J18+'3.kiadások Faluház '!J18+'4.kiadások Óvoda'!J18+'5.kiadások PMH'!J18</f>
        <v>0</v>
      </c>
      <c r="K18" s="128">
        <f>'2.kiadások Ök'!K18+'3.kiadások Faluház '!K18+'4.kiadások Óvoda'!K18+'5.kiadások PMH'!K18</f>
        <v>0</v>
      </c>
      <c r="L18" s="128">
        <f>'2.kiadások Ök'!L18+'3.kiadások Faluház '!L18+'4.kiadások Óvoda'!L18+'5.kiadások PMH'!L18+'6.Bölcsőde'!K18</f>
        <v>0</v>
      </c>
      <c r="M18" s="128">
        <f>'2.kiadások Ök'!M18+'3.kiadások Faluház '!M18+'4.kiadások Óvoda'!M18+'5.kiadások PMH'!M18+'6.Bölcsőde'!L18</f>
        <v>2949</v>
      </c>
      <c r="N18" s="128">
        <f>'2.kiadások Ök'!N18+'3.kiadások Faluház '!N18+'4.kiadások Óvoda'!N18+'5.kiadások PMH'!N18+'6.Bölcsőde'!M18</f>
        <v>2605</v>
      </c>
      <c r="O18" s="128">
        <f>'2.kiadások Ök'!O18+'3.kiadások Faluház '!O18+'4.kiadások Óvoda'!O18+'5.kiadások PMH'!O18</f>
        <v>0</v>
      </c>
    </row>
    <row r="19" spans="1:15" ht="15">
      <c r="A19" s="32" t="s">
        <v>615</v>
      </c>
      <c r="B19" s="33" t="s">
        <v>336</v>
      </c>
      <c r="C19" s="128">
        <f>'2.kiadások Ök'!C19+'3.kiadások Faluház '!C19+'4.kiadások Óvoda'!C19+'5.kiadások PMH'!C19</f>
        <v>139887</v>
      </c>
      <c r="D19" s="128">
        <f>'2.kiadások Ök'!D19+'3.kiadások Faluház '!D19+'4.kiadások Óvoda'!D19+'5.kiadások PMH'!D19+'6.Bölcsőde'!C19</f>
        <v>145874</v>
      </c>
      <c r="E19" s="128">
        <f>'2.kiadások Ök'!E19+'3.kiadások Faluház '!E19+'4.kiadások Óvoda'!E19+'5.kiadások PMH'!E19+'6.Bölcsőde'!D19</f>
        <v>114679</v>
      </c>
      <c r="F19" s="128">
        <f>'2.kiadások Ök'!F19+'3.kiadások Faluház '!F19+'4.kiadások Óvoda'!F19+'5.kiadások PMH'!F19+'6.Bölcsőde'!E19</f>
        <v>10697</v>
      </c>
      <c r="G19" s="128">
        <f>'2.kiadások Ök'!G19+'3.kiadások Faluház '!G19+'4.kiadások Óvoda'!G19+'5.kiadások PMH'!G19+'6.Bölcsőde'!F19</f>
        <v>15972</v>
      </c>
      <c r="H19" s="128">
        <f>'2.kiadások Ök'!H19+'3.kiadások Faluház '!H19+'4.kiadások Óvoda'!H19+'5.kiadások PMH'!H19+'6.Bölcsőde'!G19</f>
        <v>9986</v>
      </c>
      <c r="I19" s="128">
        <f>'2.kiadások Ök'!I19+'3.kiadások Faluház '!I19+'4.kiadások Óvoda'!I19+'5.kiadások PMH'!I19</f>
        <v>0</v>
      </c>
      <c r="J19" s="128">
        <f>'2.kiadások Ök'!J19+'3.kiadások Faluház '!J19+'4.kiadások Óvoda'!J19+'5.kiadások PMH'!J19</f>
        <v>0</v>
      </c>
      <c r="K19" s="128">
        <f>'2.kiadások Ök'!K19+'3.kiadások Faluház '!K19+'4.kiadások Óvoda'!K19+'5.kiadások PMH'!K19</f>
        <v>0</v>
      </c>
      <c r="L19" s="128">
        <f>'2.kiadások Ök'!L19+'3.kiadások Faluház '!L19+'4.kiadások Óvoda'!L19+'5.kiadások PMH'!L19+'6.Bölcsőde'!K19</f>
        <v>150584</v>
      </c>
      <c r="M19" s="128">
        <f>'2.kiadások Ök'!M19+'3.kiadások Faluház '!M19+'4.kiadások Óvoda'!M19+'5.kiadások PMH'!M19+'6.Bölcsőde'!L19</f>
        <v>161846</v>
      </c>
      <c r="N19" s="128">
        <f>'2.kiadások Ök'!N19+'3.kiadások Faluház '!N19+'4.kiadások Óvoda'!N19+'5.kiadások PMH'!N19+'6.Bölcsőde'!M19</f>
        <v>124665</v>
      </c>
      <c r="O19" s="128">
        <f>'2.kiadások Ök'!O19+'3.kiadások Faluház '!O19+'4.kiadások Óvoda'!O19+'5.kiadások PMH'!O19</f>
        <v>0</v>
      </c>
    </row>
    <row r="20" spans="1:15" ht="15">
      <c r="A20" s="5" t="s">
        <v>337</v>
      </c>
      <c r="B20" s="30" t="s">
        <v>338</v>
      </c>
      <c r="C20" s="128">
        <f>'2.kiadások Ök'!C20+'3.kiadások Faluház '!C20+'4.kiadások Óvoda'!C20+'5.kiadások PMH'!C20</f>
        <v>0</v>
      </c>
      <c r="D20" s="128">
        <f>'2.kiadások Ök'!D20+'3.kiadások Faluház '!D20+'4.kiadások Óvoda'!D20+'5.kiadások PMH'!D20+'6.Bölcsőde'!C20</f>
        <v>10798</v>
      </c>
      <c r="E20" s="128">
        <f>'2.kiadások Ök'!E20+'3.kiadások Faluház '!E20+'4.kiadások Óvoda'!E20+'5.kiadások PMH'!E20+'6.Bölcsőde'!D20</f>
        <v>9693</v>
      </c>
      <c r="F20" s="128">
        <f>'2.kiadások Ök'!F20+'3.kiadások Faluház '!F20+'4.kiadások Óvoda'!F20+'5.kiadások PMH'!F20+'6.Bölcsőde'!E20</f>
        <v>0</v>
      </c>
      <c r="G20" s="128">
        <f>'2.kiadások Ök'!G20+'3.kiadások Faluház '!G20+'4.kiadások Óvoda'!G20+'5.kiadások PMH'!G20+'6.Bölcsőde'!F20</f>
        <v>0</v>
      </c>
      <c r="H20" s="128">
        <f>'2.kiadások Ök'!H20+'3.kiadások Faluház '!H20+'4.kiadások Óvoda'!H20+'5.kiadások PMH'!H20+'6.Bölcsőde'!G20</f>
        <v>0</v>
      </c>
      <c r="I20" s="128">
        <f>'2.kiadások Ök'!I20+'3.kiadások Faluház '!I20+'4.kiadások Óvoda'!I20+'5.kiadások PMH'!I20</f>
        <v>0</v>
      </c>
      <c r="J20" s="128">
        <f>'2.kiadások Ök'!J20+'3.kiadások Faluház '!J20+'4.kiadások Óvoda'!J20+'5.kiadások PMH'!J20</f>
        <v>0</v>
      </c>
      <c r="K20" s="128">
        <f>'2.kiadások Ök'!K20+'3.kiadások Faluház '!K20+'4.kiadások Óvoda'!K20+'5.kiadások PMH'!K20</f>
        <v>0</v>
      </c>
      <c r="L20" s="128">
        <f>'2.kiadások Ök'!L20+'3.kiadások Faluház '!L20+'4.kiadások Óvoda'!L20+'5.kiadások PMH'!L20+'6.Bölcsőde'!K20</f>
        <v>0</v>
      </c>
      <c r="M20" s="128">
        <f>'2.kiadások Ök'!M20+'3.kiadások Faluház '!M20+'4.kiadások Óvoda'!M20+'5.kiadások PMH'!M20+'6.Bölcsőde'!L20</f>
        <v>10798</v>
      </c>
      <c r="N20" s="128">
        <f>'2.kiadások Ök'!N20+'3.kiadások Faluház '!N20+'4.kiadások Óvoda'!N20+'5.kiadások PMH'!N20+'6.Bölcsőde'!M20</f>
        <v>9693</v>
      </c>
      <c r="O20" s="128">
        <f>'2.kiadások Ök'!O20+'3.kiadások Faluház '!O20+'4.kiadások Óvoda'!O20+'5.kiadások PMH'!O20</f>
        <v>0</v>
      </c>
    </row>
    <row r="21" spans="1:15" ht="15">
      <c r="A21" s="5" t="s">
        <v>339</v>
      </c>
      <c r="B21" s="30" t="s">
        <v>340</v>
      </c>
      <c r="C21" s="128">
        <f>'2.kiadások Ök'!C21+'3.kiadások Faluház '!C21+'4.kiadások Óvoda'!C21+'5.kiadások PMH'!C21</f>
        <v>2700</v>
      </c>
      <c r="D21" s="128">
        <f>'2.kiadások Ök'!D21+'3.kiadások Faluház '!D21+'4.kiadások Óvoda'!D21+'5.kiadások PMH'!D21+'6.Bölcsőde'!C21</f>
        <v>3178</v>
      </c>
      <c r="E21" s="128">
        <f>'2.kiadások Ök'!E21+'3.kiadások Faluház '!E21+'4.kiadások Óvoda'!E21+'5.kiadások PMH'!E21+'6.Bölcsőde'!D21</f>
        <v>1484</v>
      </c>
      <c r="F21" s="128">
        <f>'2.kiadások Ök'!F21+'3.kiadások Faluház '!F21+'4.kiadások Óvoda'!F21+'5.kiadások PMH'!F21+'6.Bölcsőde'!E21</f>
        <v>0</v>
      </c>
      <c r="G21" s="128">
        <f>'2.kiadások Ök'!G21+'3.kiadások Faluház '!G21+'4.kiadások Óvoda'!G21+'5.kiadások PMH'!G21+'6.Bölcsőde'!F21</f>
        <v>250</v>
      </c>
      <c r="H21" s="128">
        <f>'2.kiadások Ök'!H21+'3.kiadások Faluház '!H21+'4.kiadások Óvoda'!H21+'5.kiadások PMH'!H21+'6.Bölcsőde'!G21</f>
        <v>250</v>
      </c>
      <c r="I21" s="128">
        <f>'2.kiadások Ök'!I21+'3.kiadások Faluház '!I21+'4.kiadások Óvoda'!I21+'5.kiadások PMH'!I21</f>
        <v>0</v>
      </c>
      <c r="J21" s="128">
        <f>'2.kiadások Ök'!J21+'3.kiadások Faluház '!J21+'4.kiadások Óvoda'!J21+'5.kiadások PMH'!J21</f>
        <v>0</v>
      </c>
      <c r="K21" s="128">
        <f>'2.kiadások Ök'!K21+'3.kiadások Faluház '!K21+'4.kiadások Óvoda'!K21+'5.kiadások PMH'!K21</f>
        <v>0</v>
      </c>
      <c r="L21" s="128">
        <f>'2.kiadások Ök'!L21+'3.kiadások Faluház '!L21+'4.kiadások Óvoda'!L21+'5.kiadások PMH'!L21+'6.Bölcsőde'!K21</f>
        <v>2700</v>
      </c>
      <c r="M21" s="128">
        <f>'2.kiadások Ök'!M21+'3.kiadások Faluház '!M21+'4.kiadások Óvoda'!M21+'5.kiadások PMH'!M21+'6.Bölcsőde'!L21</f>
        <v>3428</v>
      </c>
      <c r="N21" s="128">
        <f>'2.kiadások Ök'!N21+'3.kiadások Faluház '!N21+'4.kiadások Óvoda'!N21+'5.kiadások PMH'!N21+'6.Bölcsőde'!M21</f>
        <v>1734</v>
      </c>
      <c r="O21" s="128">
        <f>'2.kiadások Ök'!O21+'3.kiadások Faluház '!O21+'4.kiadások Óvoda'!O21+'5.kiadások PMH'!O21</f>
        <v>0</v>
      </c>
    </row>
    <row r="22" spans="1:15" ht="15">
      <c r="A22" s="6" t="s">
        <v>341</v>
      </c>
      <c r="B22" s="30" t="s">
        <v>342</v>
      </c>
      <c r="C22" s="128">
        <f>'2.kiadások Ök'!C22+'3.kiadások Faluház '!C22+'4.kiadások Óvoda'!C22+'5.kiadások PMH'!C22</f>
        <v>500</v>
      </c>
      <c r="D22" s="128">
        <f>'2.kiadások Ök'!D22+'3.kiadások Faluház '!D22+'4.kiadások Óvoda'!D22+'5.kiadások PMH'!D22+'6.Bölcsőde'!C22</f>
        <v>1831</v>
      </c>
      <c r="E22" s="128">
        <f>'2.kiadások Ök'!E22+'3.kiadások Faluház '!E22+'4.kiadások Óvoda'!E22+'5.kiadások PMH'!E22+'6.Bölcsőde'!D22</f>
        <v>1054</v>
      </c>
      <c r="F22" s="128">
        <f>'2.kiadások Ök'!F22+'3.kiadások Faluház '!F22+'4.kiadások Óvoda'!F22+'5.kiadások PMH'!F22+'6.Bölcsőde'!E22</f>
        <v>0</v>
      </c>
      <c r="G22" s="128">
        <f>'2.kiadások Ök'!G22+'3.kiadások Faluház '!G22+'4.kiadások Óvoda'!G22+'5.kiadások PMH'!G22+'6.Bölcsőde'!F22</f>
        <v>50</v>
      </c>
      <c r="H22" s="128">
        <f>'2.kiadások Ök'!H22+'3.kiadások Faluház '!H22+'4.kiadások Óvoda'!H22+'5.kiadások PMH'!H22+'6.Bölcsőde'!G22</f>
        <v>0</v>
      </c>
      <c r="I22" s="128">
        <f>'2.kiadások Ök'!I22+'3.kiadások Faluház '!I22+'4.kiadások Óvoda'!I22+'5.kiadások PMH'!I22</f>
        <v>0</v>
      </c>
      <c r="J22" s="128">
        <f>'2.kiadások Ök'!J22+'3.kiadások Faluház '!J22+'4.kiadások Óvoda'!J22+'5.kiadások PMH'!J22</f>
        <v>0</v>
      </c>
      <c r="K22" s="128">
        <f>'2.kiadások Ök'!K22+'3.kiadások Faluház '!K22+'4.kiadások Óvoda'!K22+'5.kiadások PMH'!K22</f>
        <v>0</v>
      </c>
      <c r="L22" s="128">
        <f>'2.kiadások Ök'!L22+'3.kiadások Faluház '!L22+'4.kiadások Óvoda'!L22+'5.kiadások PMH'!L22+'6.Bölcsőde'!K22</f>
        <v>500</v>
      </c>
      <c r="M22" s="128">
        <f>'2.kiadások Ök'!M22+'3.kiadások Faluház '!M22+'4.kiadások Óvoda'!M22+'5.kiadások PMH'!M22+'6.Bölcsőde'!L22</f>
        <v>1881</v>
      </c>
      <c r="N22" s="128">
        <f>'2.kiadások Ök'!N22+'3.kiadások Faluház '!N22+'4.kiadások Óvoda'!N22+'5.kiadások PMH'!N22+'6.Bölcsőde'!M22</f>
        <v>1054</v>
      </c>
      <c r="O22" s="128">
        <f>'2.kiadások Ök'!O22+'3.kiadások Faluház '!O22+'4.kiadások Óvoda'!O22+'5.kiadások PMH'!O22</f>
        <v>0</v>
      </c>
    </row>
    <row r="23" spans="1:15" ht="15">
      <c r="A23" s="7" t="s">
        <v>616</v>
      </c>
      <c r="B23" s="33" t="s">
        <v>343</v>
      </c>
      <c r="C23" s="128">
        <f>'2.kiadások Ök'!C23+'3.kiadások Faluház '!C23+'4.kiadások Óvoda'!C23+'5.kiadások PMH'!C23</f>
        <v>3200</v>
      </c>
      <c r="D23" s="128">
        <f>'2.kiadások Ök'!D23+'3.kiadások Faluház '!D23+'4.kiadások Óvoda'!D23+'5.kiadások PMH'!D23+'6.Bölcsőde'!C23</f>
        <v>15807</v>
      </c>
      <c r="E23" s="128">
        <f>'2.kiadások Ök'!E23+'3.kiadások Faluház '!E23+'4.kiadások Óvoda'!E23+'5.kiadások PMH'!E23+'6.Bölcsőde'!D23</f>
        <v>12231</v>
      </c>
      <c r="F23" s="128">
        <f>'2.kiadások Ök'!F23+'3.kiadások Faluház '!F23+'4.kiadások Óvoda'!F23+'5.kiadások PMH'!F23+'6.Bölcsőde'!E23</f>
        <v>0</v>
      </c>
      <c r="G23" s="128">
        <f>'2.kiadások Ök'!G23+'3.kiadások Faluház '!G23+'4.kiadások Óvoda'!G23+'5.kiadások PMH'!G23+'6.Bölcsőde'!F23</f>
        <v>300</v>
      </c>
      <c r="H23" s="128">
        <f>'2.kiadások Ök'!H23+'3.kiadások Faluház '!H23+'4.kiadások Óvoda'!H23+'5.kiadások PMH'!H23+'6.Bölcsőde'!G23</f>
        <v>250</v>
      </c>
      <c r="I23" s="128">
        <f>'2.kiadások Ök'!I23+'3.kiadások Faluház '!I23+'4.kiadások Óvoda'!I23+'5.kiadások PMH'!I23</f>
        <v>0</v>
      </c>
      <c r="J23" s="128">
        <f>'2.kiadások Ök'!J23+'3.kiadások Faluház '!J23+'4.kiadások Óvoda'!J23+'5.kiadások PMH'!J23</f>
        <v>0</v>
      </c>
      <c r="K23" s="128">
        <f>'2.kiadások Ök'!K23+'3.kiadások Faluház '!K23+'4.kiadások Óvoda'!K23+'5.kiadások PMH'!K23</f>
        <v>0</v>
      </c>
      <c r="L23" s="128">
        <f>'2.kiadások Ök'!L23+'3.kiadások Faluház '!L23+'4.kiadások Óvoda'!L23+'5.kiadások PMH'!L23+'6.Bölcsőde'!K23</f>
        <v>3200</v>
      </c>
      <c r="M23" s="128">
        <f>'2.kiadások Ök'!M23+'3.kiadások Faluház '!M23+'4.kiadások Óvoda'!M23+'5.kiadások PMH'!M23+'6.Bölcsőde'!L23</f>
        <v>16107</v>
      </c>
      <c r="N23" s="128">
        <f>'2.kiadások Ök'!N23+'3.kiadások Faluház '!N23+'4.kiadások Óvoda'!N23+'5.kiadások PMH'!N23+'6.Bölcsőde'!M23</f>
        <v>12481</v>
      </c>
      <c r="O23" s="128">
        <f>'2.kiadások Ök'!O23+'3.kiadások Faluház '!O23+'4.kiadások Óvoda'!O23+'5.kiadások PMH'!O23</f>
        <v>0</v>
      </c>
    </row>
    <row r="24" spans="1:15" ht="15">
      <c r="A24" s="51" t="s">
        <v>30</v>
      </c>
      <c r="B24" s="52" t="s">
        <v>344</v>
      </c>
      <c r="C24" s="128">
        <f>'2.kiadások Ök'!C24+'3.kiadások Faluház '!C24+'4.kiadások Óvoda'!C24+'5.kiadások PMH'!C24</f>
        <v>143087</v>
      </c>
      <c r="D24" s="128">
        <f>'2.kiadások Ök'!D24+'3.kiadások Faluház '!D24+'4.kiadások Óvoda'!D24+'5.kiadások PMH'!D24+'6.Bölcsőde'!C24</f>
        <v>161681</v>
      </c>
      <c r="E24" s="128">
        <f>'2.kiadások Ök'!E24+'3.kiadások Faluház '!E24+'4.kiadások Óvoda'!E24+'5.kiadások PMH'!E24+'6.Bölcsőde'!D24</f>
        <v>126910</v>
      </c>
      <c r="F24" s="128">
        <f>'2.kiadások Ök'!F24+'3.kiadások Faluház '!F24+'4.kiadások Óvoda'!F24+'5.kiadások PMH'!F24+'6.Bölcsőde'!E24</f>
        <v>10697</v>
      </c>
      <c r="G24" s="128">
        <f>'2.kiadások Ök'!G24+'3.kiadások Faluház '!G24+'4.kiadások Óvoda'!G24+'5.kiadások PMH'!G24+'6.Bölcsőde'!F24</f>
        <v>16272</v>
      </c>
      <c r="H24" s="128">
        <f>'2.kiadások Ök'!H24+'3.kiadások Faluház '!H24+'4.kiadások Óvoda'!H24+'5.kiadások PMH'!H24+'6.Bölcsőde'!G24</f>
        <v>10236</v>
      </c>
      <c r="I24" s="128">
        <f>'2.kiadások Ök'!I24+'3.kiadások Faluház '!I24+'4.kiadások Óvoda'!I24+'5.kiadások PMH'!I24</f>
        <v>0</v>
      </c>
      <c r="J24" s="128">
        <f>'2.kiadások Ök'!J24+'3.kiadások Faluház '!J24+'4.kiadások Óvoda'!J24+'5.kiadások PMH'!J24</f>
        <v>0</v>
      </c>
      <c r="K24" s="128">
        <f>'2.kiadások Ök'!K24+'3.kiadások Faluház '!K24+'4.kiadások Óvoda'!K24+'5.kiadások PMH'!K24</f>
        <v>0</v>
      </c>
      <c r="L24" s="128">
        <f>'2.kiadások Ök'!L24+'3.kiadások Faluház '!L24+'4.kiadások Óvoda'!L24+'5.kiadások PMH'!L24+'6.Bölcsőde'!K24</f>
        <v>153784</v>
      </c>
      <c r="M24" s="128">
        <f>'2.kiadások Ök'!M24+'3.kiadások Faluház '!M24+'4.kiadások Óvoda'!M24+'5.kiadások PMH'!M24+'6.Bölcsőde'!L24</f>
        <v>177953</v>
      </c>
      <c r="N24" s="128">
        <f>'2.kiadások Ök'!N24+'3.kiadások Faluház '!N24+'4.kiadások Óvoda'!N24+'5.kiadások PMH'!N24+'6.Bölcsőde'!M24</f>
        <v>137146</v>
      </c>
      <c r="O24" s="128">
        <f>'2.kiadások Ök'!O24+'3.kiadások Faluház '!O24+'4.kiadások Óvoda'!O24+'5.kiadások PMH'!O24</f>
        <v>0</v>
      </c>
    </row>
    <row r="25" spans="1:15" ht="15">
      <c r="A25" s="39" t="s">
        <v>1</v>
      </c>
      <c r="B25" s="52" t="s">
        <v>345</v>
      </c>
      <c r="C25" s="128">
        <f>'2.kiadások Ök'!C25+'3.kiadások Faluház '!C25+'4.kiadások Óvoda'!C25+'5.kiadások PMH'!C25</f>
        <v>37890</v>
      </c>
      <c r="D25" s="128">
        <f>'2.kiadások Ök'!D25+'3.kiadások Faluház '!D25+'4.kiadások Óvoda'!D25+'5.kiadások PMH'!D25+'6.Bölcsőde'!C25</f>
        <v>44072</v>
      </c>
      <c r="E25" s="128">
        <f>'2.kiadások Ök'!E25+'3.kiadások Faluház '!E25+'4.kiadások Óvoda'!E25+'5.kiadások PMH'!E25+'6.Bölcsőde'!D25</f>
        <v>32646</v>
      </c>
      <c r="F25" s="128">
        <f>'2.kiadások Ök'!F25+'3.kiadások Faluház '!F25+'4.kiadások Óvoda'!F25+'5.kiadások PMH'!F25+'6.Bölcsőde'!E25</f>
        <v>2977</v>
      </c>
      <c r="G25" s="128">
        <f>'2.kiadások Ök'!G25+'3.kiadások Faluház '!G25+'4.kiadások Óvoda'!G25+'5.kiadások PMH'!G25+'6.Bölcsőde'!F25</f>
        <v>4993</v>
      </c>
      <c r="H25" s="128">
        <f>'2.kiadások Ök'!H25+'3.kiadások Faluház '!H25+'4.kiadások Óvoda'!H25+'5.kiadások PMH'!H25+'6.Bölcsőde'!G25</f>
        <v>3096</v>
      </c>
      <c r="I25" s="128">
        <f>'2.kiadások Ök'!I25+'3.kiadások Faluház '!I25+'4.kiadások Óvoda'!I25+'5.kiadások PMH'!I25</f>
        <v>0</v>
      </c>
      <c r="J25" s="128">
        <f>'2.kiadások Ök'!J25+'3.kiadások Faluház '!J25+'4.kiadások Óvoda'!J25+'5.kiadások PMH'!J25</f>
        <v>0</v>
      </c>
      <c r="K25" s="128">
        <f>'2.kiadások Ök'!K25+'3.kiadások Faluház '!K25+'4.kiadások Óvoda'!K25+'5.kiadások PMH'!K25</f>
        <v>0</v>
      </c>
      <c r="L25" s="128">
        <f>'2.kiadások Ök'!L25+'3.kiadások Faluház '!L25+'4.kiadások Óvoda'!L25+'5.kiadások PMH'!L25+'6.Bölcsőde'!K25</f>
        <v>40867</v>
      </c>
      <c r="M25" s="128">
        <f>'2.kiadások Ök'!M25+'3.kiadások Faluház '!M25+'4.kiadások Óvoda'!M25+'5.kiadások PMH'!M25+'6.Bölcsőde'!L25</f>
        <v>49065</v>
      </c>
      <c r="N25" s="128">
        <f>'2.kiadások Ök'!N25+'3.kiadások Faluház '!N25+'4.kiadások Óvoda'!N25+'5.kiadások PMH'!N25+'6.Bölcsőde'!M25</f>
        <v>35742</v>
      </c>
      <c r="O25" s="128">
        <f>'2.kiadások Ök'!O25+'3.kiadások Faluház '!O25+'4.kiadások Óvoda'!O25+'5.kiadások PMH'!O25</f>
        <v>0</v>
      </c>
    </row>
    <row r="26" spans="1:15" ht="15">
      <c r="A26" s="5" t="s">
        <v>346</v>
      </c>
      <c r="B26" s="30" t="s">
        <v>347</v>
      </c>
      <c r="C26" s="128">
        <f>'2.kiadások Ök'!C26+'3.kiadások Faluház '!C26+'4.kiadások Óvoda'!C26+'5.kiadások PMH'!C26</f>
        <v>1617</v>
      </c>
      <c r="D26" s="128">
        <f>'2.kiadások Ök'!D26+'3.kiadások Faluház '!D26+'4.kiadások Óvoda'!D26+'5.kiadások PMH'!D26+'6.Bölcsőde'!C26</f>
        <v>2422</v>
      </c>
      <c r="E26" s="128">
        <f>'2.kiadások Ök'!E26+'3.kiadások Faluház '!E26+'4.kiadások Óvoda'!E26+'5.kiadások PMH'!E26+'6.Bölcsőde'!D26</f>
        <v>1887</v>
      </c>
      <c r="F26" s="128">
        <f>'2.kiadások Ök'!F26+'3.kiadások Faluház '!F26+'4.kiadások Óvoda'!F26+'5.kiadások PMH'!F26+'6.Bölcsőde'!E26</f>
        <v>450</v>
      </c>
      <c r="G26" s="128">
        <f>'2.kiadások Ök'!G26+'3.kiadások Faluház '!G26+'4.kiadások Óvoda'!G26+'5.kiadások PMH'!G26+'6.Bölcsőde'!F26</f>
        <v>270</v>
      </c>
      <c r="H26" s="128">
        <f>'2.kiadások Ök'!H26+'3.kiadások Faluház '!H26+'4.kiadások Óvoda'!H26+'5.kiadások PMH'!H26+'6.Bölcsőde'!G26</f>
        <v>31</v>
      </c>
      <c r="I26" s="128">
        <f>'2.kiadások Ök'!I26+'3.kiadások Faluház '!I26+'4.kiadások Óvoda'!I26+'5.kiadások PMH'!I26</f>
        <v>0</v>
      </c>
      <c r="J26" s="128">
        <f>'2.kiadások Ök'!J26+'3.kiadások Faluház '!J26+'4.kiadások Óvoda'!J26+'5.kiadások PMH'!J26</f>
        <v>0</v>
      </c>
      <c r="K26" s="128">
        <f>'2.kiadások Ök'!K26+'3.kiadások Faluház '!K26+'4.kiadások Óvoda'!K26+'5.kiadások PMH'!K26</f>
        <v>0</v>
      </c>
      <c r="L26" s="128">
        <f>'2.kiadások Ök'!L26+'3.kiadások Faluház '!L26+'4.kiadások Óvoda'!L26+'5.kiadások PMH'!L26+'6.Bölcsőde'!K26</f>
        <v>2067</v>
      </c>
      <c r="M26" s="128">
        <f>'2.kiadások Ök'!M26+'3.kiadások Faluház '!M26+'4.kiadások Óvoda'!M26+'5.kiadások PMH'!M26+'6.Bölcsőde'!L26</f>
        <v>2692</v>
      </c>
      <c r="N26" s="128">
        <f>'2.kiadások Ök'!N26+'3.kiadások Faluház '!N26+'4.kiadások Óvoda'!N26+'5.kiadások PMH'!N26+'6.Bölcsőde'!M26</f>
        <v>1918</v>
      </c>
      <c r="O26" s="128">
        <f>'2.kiadások Ök'!O26+'3.kiadások Faluház '!O26+'4.kiadások Óvoda'!O26+'5.kiadások PMH'!O26</f>
        <v>0</v>
      </c>
    </row>
    <row r="27" spans="1:15" ht="15">
      <c r="A27" s="5" t="s">
        <v>348</v>
      </c>
      <c r="B27" s="30" t="s">
        <v>349</v>
      </c>
      <c r="C27" s="128">
        <f>'2.kiadások Ök'!C27+'3.kiadások Faluház '!C27+'4.kiadások Óvoda'!C27+'5.kiadások PMH'!C27</f>
        <v>36836</v>
      </c>
      <c r="D27" s="128">
        <f>'2.kiadások Ök'!D27+'3.kiadások Faluház '!D27+'4.kiadások Óvoda'!D27+'5.kiadások PMH'!D27+'6.Bölcsőde'!C27</f>
        <v>36861</v>
      </c>
      <c r="E27" s="128">
        <f>'2.kiadások Ök'!E27+'3.kiadások Faluház '!E27+'4.kiadások Óvoda'!E27+'5.kiadások PMH'!E27+'6.Bölcsőde'!D27</f>
        <v>33625</v>
      </c>
      <c r="F27" s="128">
        <f>'2.kiadások Ök'!F27+'3.kiadások Faluház '!F27+'4.kiadások Óvoda'!F27+'5.kiadások PMH'!F27+'6.Bölcsőde'!E27</f>
        <v>3600</v>
      </c>
      <c r="G27" s="128">
        <f>'2.kiadások Ök'!G27+'3.kiadások Faluház '!G27+'4.kiadások Óvoda'!G27+'5.kiadások PMH'!G27+'6.Bölcsőde'!F27</f>
        <v>2226</v>
      </c>
      <c r="H27" s="128">
        <f>'2.kiadások Ök'!H27+'3.kiadások Faluház '!H27+'4.kiadások Óvoda'!H27+'5.kiadások PMH'!H27+'6.Bölcsőde'!G27</f>
        <v>2220</v>
      </c>
      <c r="I27" s="128">
        <f>'2.kiadások Ök'!I27+'3.kiadások Faluház '!I27+'4.kiadások Óvoda'!I27+'5.kiadások PMH'!I27</f>
        <v>0</v>
      </c>
      <c r="J27" s="128">
        <f>'2.kiadások Ök'!J27+'3.kiadások Faluház '!J27+'4.kiadások Óvoda'!J27+'5.kiadások PMH'!J27</f>
        <v>0</v>
      </c>
      <c r="K27" s="128">
        <f>'2.kiadások Ök'!K27+'3.kiadások Faluház '!K27+'4.kiadások Óvoda'!K27+'5.kiadások PMH'!K27</f>
        <v>0</v>
      </c>
      <c r="L27" s="128">
        <f>'2.kiadások Ök'!L27+'3.kiadások Faluház '!L27+'4.kiadások Óvoda'!L27+'5.kiadások PMH'!L27+'6.Bölcsőde'!K27</f>
        <v>40436</v>
      </c>
      <c r="M27" s="128">
        <f>'2.kiadások Ök'!M27+'3.kiadások Faluház '!M27+'4.kiadások Óvoda'!M27+'5.kiadások PMH'!M27+'6.Bölcsőde'!L27</f>
        <v>39087</v>
      </c>
      <c r="N27" s="128">
        <f>'2.kiadások Ök'!N27+'3.kiadások Faluház '!N27+'4.kiadások Óvoda'!N27+'5.kiadások PMH'!N27+'6.Bölcsőde'!M27</f>
        <v>35845</v>
      </c>
      <c r="O27" s="128">
        <f>'2.kiadások Ök'!O27+'3.kiadások Faluház '!O27+'4.kiadások Óvoda'!O27+'5.kiadások PMH'!O27</f>
        <v>0</v>
      </c>
    </row>
    <row r="28" spans="1:15" ht="15">
      <c r="A28" s="5" t="s">
        <v>350</v>
      </c>
      <c r="B28" s="30" t="s">
        <v>351</v>
      </c>
      <c r="C28" s="128">
        <f>'2.kiadások Ök'!C28+'3.kiadások Faluház '!C28+'4.kiadások Óvoda'!C28+'5.kiadások PMH'!C28</f>
        <v>0</v>
      </c>
      <c r="D28" s="128">
        <f>'2.kiadások Ök'!D28+'3.kiadások Faluház '!D28+'4.kiadások Óvoda'!D28+'5.kiadások PMH'!D28+'6.Bölcsőde'!C28</f>
        <v>0</v>
      </c>
      <c r="E28" s="128">
        <f>'2.kiadások Ök'!E28+'3.kiadások Faluház '!E28+'4.kiadások Óvoda'!E28+'5.kiadások PMH'!E28+'6.Bölcsőde'!D28</f>
        <v>0</v>
      </c>
      <c r="F28" s="128">
        <f>'2.kiadások Ök'!F28+'3.kiadások Faluház '!F28+'4.kiadások Óvoda'!F28+'5.kiadások PMH'!F28+'6.Bölcsőde'!E28</f>
        <v>0</v>
      </c>
      <c r="G28" s="128">
        <f>'2.kiadások Ök'!G28+'3.kiadások Faluház '!G28+'4.kiadások Óvoda'!G28+'5.kiadások PMH'!G28+'6.Bölcsőde'!F28</f>
        <v>0</v>
      </c>
      <c r="H28" s="128">
        <f>'2.kiadások Ök'!H28+'3.kiadások Faluház '!H28+'4.kiadások Óvoda'!H28+'5.kiadások PMH'!H28+'6.Bölcsőde'!G28</f>
        <v>0</v>
      </c>
      <c r="I28" s="128">
        <f>'2.kiadások Ök'!I28+'3.kiadások Faluház '!I28+'4.kiadások Óvoda'!I28+'5.kiadások PMH'!I28</f>
        <v>0</v>
      </c>
      <c r="J28" s="128">
        <f>'2.kiadások Ök'!J28+'3.kiadások Faluház '!J28+'4.kiadások Óvoda'!J28+'5.kiadások PMH'!J28</f>
        <v>0</v>
      </c>
      <c r="K28" s="128">
        <f>'2.kiadások Ök'!K28+'3.kiadások Faluház '!K28+'4.kiadások Óvoda'!K28+'5.kiadások PMH'!K28</f>
        <v>0</v>
      </c>
      <c r="L28" s="128">
        <f>'2.kiadások Ök'!L28+'3.kiadások Faluház '!L28+'4.kiadások Óvoda'!L28+'5.kiadások PMH'!L28+'6.Bölcsőde'!K28</f>
        <v>0</v>
      </c>
      <c r="M28" s="128">
        <f>'2.kiadások Ök'!M28+'3.kiadások Faluház '!M28+'4.kiadások Óvoda'!M28+'5.kiadások PMH'!M28+'6.Bölcsőde'!L28</f>
        <v>0</v>
      </c>
      <c r="N28" s="128">
        <f>'2.kiadások Ök'!N28+'3.kiadások Faluház '!N28+'4.kiadások Óvoda'!N28+'5.kiadások PMH'!N28+'6.Bölcsőde'!M28</f>
        <v>0</v>
      </c>
      <c r="O28" s="128">
        <f>'2.kiadások Ök'!O28+'3.kiadások Faluház '!O28+'4.kiadások Óvoda'!O28+'5.kiadások PMH'!O28</f>
        <v>0</v>
      </c>
    </row>
    <row r="29" spans="1:15" ht="15">
      <c r="A29" s="7" t="s">
        <v>617</v>
      </c>
      <c r="B29" s="33" t="s">
        <v>352</v>
      </c>
      <c r="C29" s="128">
        <f>'2.kiadások Ök'!C29+'3.kiadások Faluház '!C29+'4.kiadások Óvoda'!C29+'5.kiadások PMH'!C29</f>
        <v>38903</v>
      </c>
      <c r="D29" s="128">
        <f>'2.kiadások Ök'!D29+'3.kiadások Faluház '!D29+'4.kiadások Óvoda'!D29+'5.kiadások PMH'!D29+'6.Bölcsőde'!C29</f>
        <v>39283</v>
      </c>
      <c r="E29" s="128">
        <f>'2.kiadások Ök'!E29+'3.kiadások Faluház '!E29+'4.kiadások Óvoda'!E29+'5.kiadások PMH'!E29+'6.Bölcsőde'!D29</f>
        <v>35512</v>
      </c>
      <c r="F29" s="128">
        <f>'2.kiadások Ök'!F29+'3.kiadások Faluház '!F29+'4.kiadások Óvoda'!F29+'5.kiadások PMH'!F29+'6.Bölcsőde'!E29</f>
        <v>3600</v>
      </c>
      <c r="G29" s="128">
        <f>'2.kiadások Ök'!G29+'3.kiadások Faluház '!G29+'4.kiadások Óvoda'!G29+'5.kiadások PMH'!G29+'6.Bölcsőde'!F29</f>
        <v>2496</v>
      </c>
      <c r="H29" s="128">
        <f>'2.kiadások Ök'!H29+'3.kiadások Faluház '!H29+'4.kiadások Óvoda'!H29+'5.kiadások PMH'!H29+'6.Bölcsőde'!G29</f>
        <v>2251</v>
      </c>
      <c r="I29" s="128">
        <f>'2.kiadások Ök'!I29+'3.kiadások Faluház '!I29+'4.kiadások Óvoda'!I29+'5.kiadások PMH'!I29</f>
        <v>0</v>
      </c>
      <c r="J29" s="128">
        <f>'2.kiadások Ök'!J29+'3.kiadások Faluház '!J29+'4.kiadások Óvoda'!J29+'5.kiadások PMH'!J29</f>
        <v>0</v>
      </c>
      <c r="K29" s="128">
        <f>'2.kiadások Ök'!K29+'3.kiadások Faluház '!K29+'4.kiadások Óvoda'!K29+'5.kiadások PMH'!K29</f>
        <v>0</v>
      </c>
      <c r="L29" s="128">
        <f>'2.kiadások Ök'!L29+'3.kiadások Faluház '!L29+'4.kiadások Óvoda'!L29+'5.kiadások PMH'!L29+'6.Bölcsőde'!K29</f>
        <v>42503</v>
      </c>
      <c r="M29" s="128">
        <f>'2.kiadások Ök'!M29+'3.kiadások Faluház '!M29+'4.kiadások Óvoda'!M29+'5.kiadások PMH'!M29+'6.Bölcsőde'!L29</f>
        <v>41779</v>
      </c>
      <c r="N29" s="128">
        <f>'2.kiadások Ök'!N29+'3.kiadások Faluház '!N29+'4.kiadások Óvoda'!N29+'5.kiadások PMH'!N29+'6.Bölcsőde'!M29</f>
        <v>37763</v>
      </c>
      <c r="O29" s="128">
        <f>'2.kiadások Ök'!O29+'3.kiadások Faluház '!O29+'4.kiadások Óvoda'!O29+'5.kiadások PMH'!O29</f>
        <v>0</v>
      </c>
    </row>
    <row r="30" spans="1:15" ht="15">
      <c r="A30" s="5" t="s">
        <v>353</v>
      </c>
      <c r="B30" s="30" t="s">
        <v>354</v>
      </c>
      <c r="C30" s="128">
        <f>'2.kiadások Ök'!C30+'3.kiadások Faluház '!C30+'4.kiadások Óvoda'!C30+'5.kiadások PMH'!C30</f>
        <v>695</v>
      </c>
      <c r="D30" s="128">
        <f>'2.kiadások Ök'!D30+'3.kiadások Faluház '!D30+'4.kiadások Óvoda'!D30+'5.kiadások PMH'!D30+'6.Bölcsőde'!C30</f>
        <v>837</v>
      </c>
      <c r="E30" s="128">
        <f>'2.kiadások Ök'!E30+'3.kiadások Faluház '!E30+'4.kiadások Óvoda'!E30+'5.kiadások PMH'!E30+'6.Bölcsőde'!D30</f>
        <v>703</v>
      </c>
      <c r="F30" s="128">
        <f>'2.kiadások Ök'!F30+'3.kiadások Faluház '!F30+'4.kiadások Óvoda'!F30+'5.kiadások PMH'!F30+'6.Bölcsőde'!E30</f>
        <v>0</v>
      </c>
      <c r="G30" s="128">
        <f>'2.kiadások Ök'!G30+'3.kiadások Faluház '!G30+'4.kiadások Óvoda'!G30+'5.kiadások PMH'!G30+'6.Bölcsőde'!F30</f>
        <v>100</v>
      </c>
      <c r="H30" s="128">
        <f>'2.kiadások Ök'!H30+'3.kiadások Faluház '!H30+'4.kiadások Óvoda'!H30+'5.kiadások PMH'!H30+'6.Bölcsőde'!G30</f>
        <v>0</v>
      </c>
      <c r="I30" s="128">
        <f>'2.kiadások Ök'!I30+'3.kiadások Faluház '!I30+'4.kiadások Óvoda'!I30+'5.kiadások PMH'!I30</f>
        <v>0</v>
      </c>
      <c r="J30" s="128">
        <f>'2.kiadások Ök'!J30+'3.kiadások Faluház '!J30+'4.kiadások Óvoda'!J30+'5.kiadások PMH'!J30</f>
        <v>0</v>
      </c>
      <c r="K30" s="128">
        <f>'2.kiadások Ök'!K30+'3.kiadások Faluház '!K30+'4.kiadások Óvoda'!K30+'5.kiadások PMH'!K30</f>
        <v>0</v>
      </c>
      <c r="L30" s="128">
        <f>'2.kiadások Ök'!L30+'3.kiadások Faluház '!L30+'4.kiadások Óvoda'!L30+'5.kiadások PMH'!L30+'6.Bölcsőde'!K30</f>
        <v>695</v>
      </c>
      <c r="M30" s="128">
        <f>'2.kiadások Ök'!M30+'3.kiadások Faluház '!M30+'4.kiadások Óvoda'!M30+'5.kiadások PMH'!M30+'6.Bölcsőde'!L30</f>
        <v>937</v>
      </c>
      <c r="N30" s="128">
        <f>'2.kiadások Ök'!N30+'3.kiadások Faluház '!N30+'4.kiadások Óvoda'!N30+'5.kiadások PMH'!N30+'6.Bölcsőde'!M30</f>
        <v>703</v>
      </c>
      <c r="O30" s="128">
        <f>'2.kiadások Ök'!O30+'3.kiadások Faluház '!O30+'4.kiadások Óvoda'!O30+'5.kiadások PMH'!O30</f>
        <v>0</v>
      </c>
    </row>
    <row r="31" spans="1:15" ht="15">
      <c r="A31" s="5" t="s">
        <v>355</v>
      </c>
      <c r="B31" s="30" t="s">
        <v>356</v>
      </c>
      <c r="C31" s="128">
        <f>'2.kiadások Ök'!C31+'3.kiadások Faluház '!C31+'4.kiadások Óvoda'!C31+'5.kiadások PMH'!C31</f>
        <v>1773</v>
      </c>
      <c r="D31" s="128">
        <f>'2.kiadások Ök'!D31+'3.kiadások Faluház '!D31+'4.kiadások Óvoda'!D31+'5.kiadások PMH'!D31+'6.Bölcsőde'!C31</f>
        <v>1629</v>
      </c>
      <c r="E31" s="128">
        <f>'2.kiadások Ök'!E31+'3.kiadások Faluház '!E31+'4.kiadások Óvoda'!E31+'5.kiadások PMH'!E31+'6.Bölcsőde'!D31</f>
        <v>1290</v>
      </c>
      <c r="F31" s="128">
        <f>'2.kiadások Ök'!F31+'3.kiadások Faluház '!F31+'4.kiadások Óvoda'!F31+'5.kiadások PMH'!F31+'6.Bölcsőde'!E31</f>
        <v>0</v>
      </c>
      <c r="G31" s="128">
        <f>'2.kiadások Ök'!G31+'3.kiadások Faluház '!G31+'4.kiadások Óvoda'!G31+'5.kiadások PMH'!G31+'6.Bölcsőde'!F31</f>
        <v>131</v>
      </c>
      <c r="H31" s="128">
        <f>'2.kiadások Ök'!H31+'3.kiadások Faluház '!H31+'4.kiadások Óvoda'!H31+'5.kiadások PMH'!H31+'6.Bölcsőde'!G31</f>
        <v>31</v>
      </c>
      <c r="I31" s="128">
        <f>'2.kiadások Ök'!I31+'3.kiadások Faluház '!I31+'4.kiadások Óvoda'!I31+'5.kiadások PMH'!I31</f>
        <v>0</v>
      </c>
      <c r="J31" s="128">
        <f>'2.kiadások Ök'!J31+'3.kiadások Faluház '!J31+'4.kiadások Óvoda'!J31+'5.kiadások PMH'!J31</f>
        <v>0</v>
      </c>
      <c r="K31" s="128">
        <f>'2.kiadások Ök'!K31+'3.kiadások Faluház '!K31+'4.kiadások Óvoda'!K31+'5.kiadások PMH'!K31</f>
        <v>0</v>
      </c>
      <c r="L31" s="128">
        <f>'2.kiadások Ök'!L31+'3.kiadások Faluház '!L31+'4.kiadások Óvoda'!L31+'5.kiadások PMH'!L31+'6.Bölcsőde'!K31</f>
        <v>1773</v>
      </c>
      <c r="M31" s="128">
        <f>'2.kiadások Ök'!M31+'3.kiadások Faluház '!M31+'4.kiadások Óvoda'!M31+'5.kiadások PMH'!M31+'6.Bölcsőde'!L31</f>
        <v>1760</v>
      </c>
      <c r="N31" s="128">
        <f>'2.kiadások Ök'!N31+'3.kiadások Faluház '!N31+'4.kiadások Óvoda'!N31+'5.kiadások PMH'!N31+'6.Bölcsőde'!M31</f>
        <v>1321</v>
      </c>
      <c r="O31" s="128">
        <f>'2.kiadások Ök'!O31+'3.kiadások Faluház '!O31+'4.kiadások Óvoda'!O31+'5.kiadások PMH'!O31</f>
        <v>0</v>
      </c>
    </row>
    <row r="32" spans="1:15" ht="15" customHeight="1">
      <c r="A32" s="7" t="s">
        <v>31</v>
      </c>
      <c r="B32" s="33" t="s">
        <v>357</v>
      </c>
      <c r="C32" s="128">
        <f>'2.kiadások Ök'!C32+'3.kiadások Faluház '!C32+'4.kiadások Óvoda'!C32+'5.kiadások PMH'!C32</f>
        <v>2468</v>
      </c>
      <c r="D32" s="128">
        <f>'2.kiadások Ök'!D32+'3.kiadások Faluház '!D32+'4.kiadások Óvoda'!D32+'5.kiadások PMH'!D32+'6.Bölcsőde'!C32</f>
        <v>2466</v>
      </c>
      <c r="E32" s="128">
        <f>'2.kiadások Ök'!E32+'3.kiadások Faluház '!E32+'4.kiadások Óvoda'!E32+'5.kiadások PMH'!E32+'6.Bölcsőde'!D32</f>
        <v>1993</v>
      </c>
      <c r="F32" s="128">
        <f>'2.kiadások Ök'!F32+'3.kiadások Faluház '!F32+'4.kiadások Óvoda'!F32+'5.kiadások PMH'!F32+'6.Bölcsőde'!E32</f>
        <v>0</v>
      </c>
      <c r="G32" s="128">
        <f>'2.kiadások Ök'!G32+'3.kiadások Faluház '!G32+'4.kiadások Óvoda'!G32+'5.kiadások PMH'!G32+'6.Bölcsőde'!F32</f>
        <v>231</v>
      </c>
      <c r="H32" s="128">
        <f>'2.kiadások Ök'!H32+'3.kiadások Faluház '!H32+'4.kiadások Óvoda'!H32+'5.kiadások PMH'!H32+'6.Bölcsőde'!G32</f>
        <v>31</v>
      </c>
      <c r="I32" s="128">
        <f>'2.kiadások Ök'!I32+'3.kiadások Faluház '!I32+'4.kiadások Óvoda'!I32+'5.kiadások PMH'!I32</f>
        <v>0</v>
      </c>
      <c r="J32" s="128">
        <f>'2.kiadások Ök'!J32+'3.kiadások Faluház '!J32+'4.kiadások Óvoda'!J32+'5.kiadások PMH'!J32</f>
        <v>0</v>
      </c>
      <c r="K32" s="128">
        <f>'2.kiadások Ök'!K32+'3.kiadások Faluház '!K32+'4.kiadások Óvoda'!K32+'5.kiadások PMH'!K32</f>
        <v>0</v>
      </c>
      <c r="L32" s="128">
        <f>'2.kiadások Ök'!L32+'3.kiadások Faluház '!L32+'4.kiadások Óvoda'!L32+'5.kiadások PMH'!L32+'6.Bölcsőde'!K32</f>
        <v>2468</v>
      </c>
      <c r="M32" s="128">
        <f>'2.kiadások Ök'!M32+'3.kiadások Faluház '!M32+'4.kiadások Óvoda'!M32+'5.kiadások PMH'!M32+'6.Bölcsőde'!L32</f>
        <v>2697</v>
      </c>
      <c r="N32" s="128">
        <f>'2.kiadások Ök'!N32+'3.kiadások Faluház '!N32+'4.kiadások Óvoda'!N32+'5.kiadások PMH'!N32+'6.Bölcsőde'!M32</f>
        <v>2024</v>
      </c>
      <c r="O32" s="128">
        <f>'2.kiadások Ök'!O32+'3.kiadások Faluház '!O32+'4.kiadások Óvoda'!O32+'5.kiadások PMH'!O32</f>
        <v>0</v>
      </c>
    </row>
    <row r="33" spans="1:15" ht="15">
      <c r="A33" s="5" t="s">
        <v>358</v>
      </c>
      <c r="B33" s="30" t="s">
        <v>359</v>
      </c>
      <c r="C33" s="128">
        <f>'2.kiadások Ök'!C33+'3.kiadások Faluház '!C33+'4.kiadások Óvoda'!C33+'5.kiadások PMH'!C33</f>
        <v>17269</v>
      </c>
      <c r="D33" s="128">
        <f>'2.kiadások Ök'!D33+'3.kiadások Faluház '!D33+'4.kiadások Óvoda'!D33+'5.kiadások PMH'!D33+'6.Bölcsőde'!C33</f>
        <v>19417</v>
      </c>
      <c r="E33" s="128">
        <f>'2.kiadások Ök'!E33+'3.kiadások Faluház '!E33+'4.kiadások Óvoda'!E33+'5.kiadások PMH'!E33+'6.Bölcsőde'!D33</f>
        <v>17126</v>
      </c>
      <c r="F33" s="128">
        <f>'2.kiadások Ök'!F33+'3.kiadások Faluház '!F33+'4.kiadások Óvoda'!F33+'5.kiadások PMH'!F33+'6.Bölcsőde'!E33</f>
        <v>2126</v>
      </c>
      <c r="G33" s="128">
        <f>'2.kiadások Ök'!G33+'3.kiadások Faluház '!G33+'4.kiadások Óvoda'!G33+'5.kiadások PMH'!G33+'6.Bölcsőde'!F33</f>
        <v>501</v>
      </c>
      <c r="H33" s="128">
        <f>'2.kiadások Ök'!H33+'3.kiadások Faluház '!H33+'4.kiadások Óvoda'!H33+'5.kiadások PMH'!H33+'6.Bölcsőde'!G33</f>
        <v>501</v>
      </c>
      <c r="I33" s="128">
        <f>'2.kiadások Ök'!I33+'3.kiadások Faluház '!I33+'4.kiadások Óvoda'!I33+'5.kiadások PMH'!I33</f>
        <v>0</v>
      </c>
      <c r="J33" s="128">
        <f>'2.kiadások Ök'!J33+'3.kiadások Faluház '!J33+'4.kiadások Óvoda'!J33+'5.kiadások PMH'!J33</f>
        <v>0</v>
      </c>
      <c r="K33" s="128">
        <f>'2.kiadások Ök'!K33+'3.kiadások Faluház '!K33+'4.kiadások Óvoda'!K33+'5.kiadások PMH'!K33</f>
        <v>0</v>
      </c>
      <c r="L33" s="128">
        <f>'2.kiadások Ök'!L33+'3.kiadások Faluház '!L33+'4.kiadások Óvoda'!L33+'5.kiadások PMH'!L33+'6.Bölcsőde'!K33</f>
        <v>19395</v>
      </c>
      <c r="M33" s="128">
        <f>'2.kiadások Ök'!M33+'3.kiadások Faluház '!M33+'4.kiadások Óvoda'!M33+'5.kiadások PMH'!M33+'6.Bölcsőde'!L33</f>
        <v>19918</v>
      </c>
      <c r="N33" s="128">
        <f>'2.kiadások Ök'!N33+'3.kiadások Faluház '!N33+'4.kiadások Óvoda'!N33+'5.kiadások PMH'!N33+'6.Bölcsőde'!M33</f>
        <v>17627</v>
      </c>
      <c r="O33" s="128">
        <f>'2.kiadások Ök'!O33+'3.kiadások Faluház '!O33+'4.kiadások Óvoda'!O33+'5.kiadások PMH'!O33</f>
        <v>0</v>
      </c>
    </row>
    <row r="34" spans="1:15" ht="15">
      <c r="A34" s="5" t="s">
        <v>360</v>
      </c>
      <c r="B34" s="30" t="s">
        <v>361</v>
      </c>
      <c r="C34" s="128">
        <f>'2.kiadások Ök'!C34+'3.kiadások Faluház '!C34+'4.kiadások Óvoda'!C34+'5.kiadások PMH'!C34</f>
        <v>0</v>
      </c>
      <c r="D34" s="128">
        <f>'2.kiadások Ök'!D34+'3.kiadások Faluház '!D34+'4.kiadások Óvoda'!D34+'5.kiadások PMH'!D34+'6.Bölcsőde'!C34</f>
        <v>0</v>
      </c>
      <c r="E34" s="128">
        <f>'2.kiadások Ök'!E34+'3.kiadások Faluház '!E34+'4.kiadások Óvoda'!E34+'5.kiadások PMH'!E34+'6.Bölcsőde'!D34</f>
        <v>0</v>
      </c>
      <c r="F34" s="128">
        <f>'2.kiadások Ök'!F34+'3.kiadások Faluház '!F34+'4.kiadások Óvoda'!F34+'5.kiadások PMH'!F34+'6.Bölcsőde'!E34</f>
        <v>0</v>
      </c>
      <c r="G34" s="128">
        <f>'2.kiadások Ök'!G34+'3.kiadások Faluház '!G34+'4.kiadások Óvoda'!G34+'5.kiadások PMH'!G34+'6.Bölcsőde'!F34</f>
        <v>0</v>
      </c>
      <c r="H34" s="128">
        <f>'2.kiadások Ök'!H34+'3.kiadások Faluház '!H34+'4.kiadások Óvoda'!H34+'5.kiadások PMH'!H34+'6.Bölcsőde'!G34</f>
        <v>0</v>
      </c>
      <c r="I34" s="128">
        <f>'2.kiadások Ök'!I34+'3.kiadások Faluház '!I34+'4.kiadások Óvoda'!I34+'5.kiadások PMH'!I34</f>
        <v>0</v>
      </c>
      <c r="J34" s="128">
        <f>'2.kiadások Ök'!J34+'3.kiadások Faluház '!J34+'4.kiadások Óvoda'!J34+'5.kiadások PMH'!J34</f>
        <v>0</v>
      </c>
      <c r="K34" s="128">
        <f>'2.kiadások Ök'!K34+'3.kiadások Faluház '!K34+'4.kiadások Óvoda'!K34+'5.kiadások PMH'!K34</f>
        <v>0</v>
      </c>
      <c r="L34" s="128">
        <f>'2.kiadások Ök'!L34+'3.kiadások Faluház '!L34+'4.kiadások Óvoda'!L34+'5.kiadások PMH'!L34+'6.Bölcsőde'!K34</f>
        <v>0</v>
      </c>
      <c r="M34" s="128">
        <f>'2.kiadások Ök'!M34+'3.kiadások Faluház '!M34+'4.kiadások Óvoda'!M34+'5.kiadások PMH'!M34+'6.Bölcsőde'!L34</f>
        <v>0</v>
      </c>
      <c r="N34" s="128">
        <f>'2.kiadások Ök'!N34+'3.kiadások Faluház '!N34+'4.kiadások Óvoda'!N34+'5.kiadások PMH'!N34+'6.Bölcsőde'!M34</f>
        <v>0</v>
      </c>
      <c r="O34" s="128">
        <f>'2.kiadások Ök'!O34+'3.kiadások Faluház '!O34+'4.kiadások Óvoda'!O34+'5.kiadások PMH'!O34</f>
        <v>0</v>
      </c>
    </row>
    <row r="35" spans="1:15" ht="15">
      <c r="A35" s="5" t="s">
        <v>2</v>
      </c>
      <c r="B35" s="30" t="s">
        <v>362</v>
      </c>
      <c r="C35" s="128">
        <f>'2.kiadások Ök'!C35+'3.kiadások Faluház '!C35+'4.kiadások Óvoda'!C35+'5.kiadások PMH'!C35</f>
        <v>764</v>
      </c>
      <c r="D35" s="128">
        <f>'2.kiadások Ök'!D35+'3.kiadások Faluház '!D35+'4.kiadások Óvoda'!D35+'5.kiadások PMH'!D35+'6.Bölcsőde'!C35</f>
        <v>1195</v>
      </c>
      <c r="E35" s="128">
        <f>'2.kiadások Ök'!E35+'3.kiadások Faluház '!E35+'4.kiadások Óvoda'!E35+'5.kiadások PMH'!E35+'6.Bölcsőde'!D35</f>
        <v>1050</v>
      </c>
      <c r="F35" s="128">
        <f>'2.kiadások Ök'!F35+'3.kiadások Faluház '!F35+'4.kiadások Óvoda'!F35+'5.kiadások PMH'!F35+'6.Bölcsőde'!E35</f>
        <v>0</v>
      </c>
      <c r="G35" s="128">
        <f>'2.kiadások Ök'!G35+'3.kiadások Faluház '!G35+'4.kiadások Óvoda'!G35+'5.kiadások PMH'!G35+'6.Bölcsőde'!F35</f>
        <v>100</v>
      </c>
      <c r="H35" s="128">
        <f>'2.kiadások Ök'!H35+'3.kiadások Faluház '!H35+'4.kiadások Óvoda'!H35+'5.kiadások PMH'!H35+'6.Bölcsőde'!G35</f>
        <v>100</v>
      </c>
      <c r="I35" s="128">
        <f>'2.kiadások Ök'!I35+'3.kiadások Faluház '!I35+'4.kiadások Óvoda'!I35+'5.kiadások PMH'!I35</f>
        <v>0</v>
      </c>
      <c r="J35" s="128">
        <f>'2.kiadások Ök'!J35+'3.kiadások Faluház '!J35+'4.kiadások Óvoda'!J35+'5.kiadások PMH'!J35</f>
        <v>0</v>
      </c>
      <c r="K35" s="128">
        <f>'2.kiadások Ök'!K35+'3.kiadások Faluház '!K35+'4.kiadások Óvoda'!K35+'5.kiadások PMH'!K35</f>
        <v>0</v>
      </c>
      <c r="L35" s="128">
        <f>'2.kiadások Ök'!L35+'3.kiadások Faluház '!L35+'4.kiadások Óvoda'!L35+'5.kiadások PMH'!L35+'6.Bölcsőde'!K35</f>
        <v>764</v>
      </c>
      <c r="M35" s="128">
        <f>'2.kiadások Ök'!M35+'3.kiadások Faluház '!M35+'4.kiadások Óvoda'!M35+'5.kiadások PMH'!M35+'6.Bölcsőde'!L35</f>
        <v>1295</v>
      </c>
      <c r="N35" s="128">
        <f>'2.kiadások Ök'!N35+'3.kiadások Faluház '!N35+'4.kiadások Óvoda'!N35+'5.kiadások PMH'!N35+'6.Bölcsőde'!M35</f>
        <v>1150</v>
      </c>
      <c r="O35" s="128">
        <f>'2.kiadások Ök'!O35+'3.kiadások Faluház '!O35+'4.kiadások Óvoda'!O35+'5.kiadások PMH'!O35</f>
        <v>0</v>
      </c>
    </row>
    <row r="36" spans="1:15" ht="15">
      <c r="A36" s="5" t="s">
        <v>363</v>
      </c>
      <c r="B36" s="30" t="s">
        <v>364</v>
      </c>
      <c r="C36" s="128">
        <f>'2.kiadások Ök'!C36+'3.kiadások Faluház '!C36+'4.kiadások Óvoda'!C36+'5.kiadások PMH'!C36</f>
        <v>8629</v>
      </c>
      <c r="D36" s="128">
        <f>'2.kiadások Ök'!D36+'3.kiadások Faluház '!D36+'4.kiadások Óvoda'!D36+'5.kiadások PMH'!D36+'6.Bölcsőde'!C36</f>
        <v>7640</v>
      </c>
      <c r="E36" s="128">
        <f>'2.kiadások Ök'!E36+'3.kiadások Faluház '!E36+'4.kiadások Óvoda'!E36+'5.kiadások PMH'!E36+'6.Bölcsőde'!D36</f>
        <v>5300</v>
      </c>
      <c r="F36" s="128">
        <f>'2.kiadások Ök'!F36+'3.kiadások Faluház '!F36+'4.kiadások Óvoda'!F36+'5.kiadások PMH'!F36+'6.Bölcsőde'!E36</f>
        <v>0</v>
      </c>
      <c r="G36" s="128">
        <f>'2.kiadások Ök'!G36+'3.kiadások Faluház '!G36+'4.kiadások Óvoda'!G36+'5.kiadások PMH'!G36+'6.Bölcsőde'!F36</f>
        <v>8</v>
      </c>
      <c r="H36" s="128">
        <f>'2.kiadások Ök'!H36+'3.kiadások Faluház '!H36+'4.kiadások Óvoda'!H36+'5.kiadások PMH'!H36+'6.Bölcsőde'!G36</f>
        <v>8</v>
      </c>
      <c r="I36" s="128">
        <f>'2.kiadások Ök'!I36+'3.kiadások Faluház '!I36+'4.kiadások Óvoda'!I36+'5.kiadások PMH'!I36</f>
        <v>0</v>
      </c>
      <c r="J36" s="128">
        <f>'2.kiadások Ök'!J36+'3.kiadások Faluház '!J36+'4.kiadások Óvoda'!J36+'5.kiadások PMH'!J36</f>
        <v>0</v>
      </c>
      <c r="K36" s="128">
        <f>'2.kiadások Ök'!K36+'3.kiadások Faluház '!K36+'4.kiadások Óvoda'!K36+'5.kiadások PMH'!K36</f>
        <v>0</v>
      </c>
      <c r="L36" s="128">
        <f>'2.kiadások Ök'!L36+'3.kiadások Faluház '!L36+'4.kiadások Óvoda'!L36+'5.kiadások PMH'!L36+'6.Bölcsőde'!K36</f>
        <v>8629</v>
      </c>
      <c r="M36" s="128">
        <f>'2.kiadások Ök'!M36+'3.kiadások Faluház '!M36+'4.kiadások Óvoda'!M36+'5.kiadások PMH'!M36+'6.Bölcsőde'!L36</f>
        <v>7648</v>
      </c>
      <c r="N36" s="128">
        <f>'2.kiadások Ök'!N36+'3.kiadások Faluház '!N36+'4.kiadások Óvoda'!N36+'5.kiadások PMH'!N36+'6.Bölcsőde'!M36</f>
        <v>5308</v>
      </c>
      <c r="O36" s="128">
        <f>'2.kiadások Ök'!O36+'3.kiadások Faluház '!O36+'4.kiadások Óvoda'!O36+'5.kiadások PMH'!O36</f>
        <v>0</v>
      </c>
    </row>
    <row r="37" spans="1:15" ht="15">
      <c r="A37" s="10" t="s">
        <v>3</v>
      </c>
      <c r="B37" s="30" t="s">
        <v>365</v>
      </c>
      <c r="C37" s="128">
        <f>'2.kiadások Ök'!C37+'3.kiadások Faluház '!C37+'4.kiadások Óvoda'!C37+'5.kiadások PMH'!C37</f>
        <v>151</v>
      </c>
      <c r="D37" s="128">
        <f>'2.kiadások Ök'!D37+'3.kiadások Faluház '!D37+'4.kiadások Óvoda'!D37+'5.kiadások PMH'!D37+'6.Bölcsőde'!C37</f>
        <v>284</v>
      </c>
      <c r="E37" s="128">
        <f>'2.kiadások Ök'!E37+'3.kiadások Faluház '!E37+'4.kiadások Óvoda'!E37+'5.kiadások PMH'!E37+'6.Bölcsőde'!D37</f>
        <v>254</v>
      </c>
      <c r="F37" s="128">
        <f>'2.kiadások Ök'!F37+'3.kiadások Faluház '!F37+'4.kiadások Óvoda'!F37+'5.kiadások PMH'!F37+'6.Bölcsőde'!E37</f>
        <v>0</v>
      </c>
      <c r="G37" s="128">
        <f>'2.kiadások Ök'!G37+'3.kiadások Faluház '!G37+'4.kiadások Óvoda'!G37+'5.kiadások PMH'!G37+'6.Bölcsőde'!F37</f>
        <v>0</v>
      </c>
      <c r="H37" s="128">
        <f>'2.kiadások Ök'!H37+'3.kiadások Faluház '!H37+'4.kiadások Óvoda'!H37+'5.kiadások PMH'!H37+'6.Bölcsőde'!G37</f>
        <v>0</v>
      </c>
      <c r="I37" s="128">
        <f>'2.kiadások Ök'!I37+'3.kiadások Faluház '!I37+'4.kiadások Óvoda'!I37+'5.kiadások PMH'!I37</f>
        <v>0</v>
      </c>
      <c r="J37" s="128">
        <f>'2.kiadások Ök'!J37+'3.kiadások Faluház '!J37+'4.kiadások Óvoda'!J37+'5.kiadások PMH'!J37</f>
        <v>0</v>
      </c>
      <c r="K37" s="128">
        <f>'2.kiadások Ök'!K37+'3.kiadások Faluház '!K37+'4.kiadások Óvoda'!K37+'5.kiadások PMH'!K37</f>
        <v>0</v>
      </c>
      <c r="L37" s="128">
        <f>'2.kiadások Ök'!L37+'3.kiadások Faluház '!L37+'4.kiadások Óvoda'!L37+'5.kiadások PMH'!L37+'6.Bölcsőde'!K37</f>
        <v>151</v>
      </c>
      <c r="M37" s="128">
        <f>'2.kiadások Ök'!M37+'3.kiadások Faluház '!M37+'4.kiadások Óvoda'!M37+'5.kiadások PMH'!M37+'6.Bölcsőde'!L37</f>
        <v>284</v>
      </c>
      <c r="N37" s="128">
        <f>'2.kiadások Ök'!N37+'3.kiadások Faluház '!N37+'4.kiadások Óvoda'!N37+'5.kiadások PMH'!N37+'6.Bölcsőde'!M37</f>
        <v>254</v>
      </c>
      <c r="O37" s="128">
        <f>'2.kiadások Ök'!O37+'3.kiadások Faluház '!O37+'4.kiadások Óvoda'!O37+'5.kiadások PMH'!O37</f>
        <v>0</v>
      </c>
    </row>
    <row r="38" spans="1:15" ht="15">
      <c r="A38" s="6" t="s">
        <v>366</v>
      </c>
      <c r="B38" s="30" t="s">
        <v>367</v>
      </c>
      <c r="C38" s="128">
        <f>'2.kiadások Ök'!C38+'3.kiadások Faluház '!C38+'4.kiadások Óvoda'!C38+'5.kiadások PMH'!C38</f>
        <v>0</v>
      </c>
      <c r="D38" s="128">
        <f>'2.kiadások Ök'!D38+'3.kiadások Faluház '!D38+'4.kiadások Óvoda'!D38+'5.kiadások PMH'!D38+'6.Bölcsőde'!C38</f>
        <v>0</v>
      </c>
      <c r="E38" s="128">
        <f>'2.kiadások Ök'!E38+'3.kiadások Faluház '!E38+'4.kiadások Óvoda'!E38+'5.kiadások PMH'!E38+'6.Bölcsőde'!D38</f>
        <v>0</v>
      </c>
      <c r="F38" s="128">
        <f>'2.kiadások Ök'!F38+'3.kiadások Faluház '!F38+'4.kiadások Óvoda'!F38+'5.kiadások PMH'!F38+'6.Bölcsőde'!E38</f>
        <v>0</v>
      </c>
      <c r="G38" s="128">
        <f>'2.kiadások Ök'!G38+'3.kiadások Faluház '!G38+'4.kiadások Óvoda'!G38+'5.kiadások PMH'!G38+'6.Bölcsőde'!F38</f>
        <v>0</v>
      </c>
      <c r="H38" s="128">
        <f>'2.kiadások Ök'!H38+'3.kiadások Faluház '!H38+'4.kiadások Óvoda'!H38+'5.kiadások PMH'!H38+'6.Bölcsőde'!G38</f>
        <v>0</v>
      </c>
      <c r="I38" s="128">
        <f>'2.kiadások Ök'!I38+'3.kiadások Faluház '!I38+'4.kiadások Óvoda'!I38+'5.kiadások PMH'!I38</f>
        <v>0</v>
      </c>
      <c r="J38" s="128">
        <f>'2.kiadások Ök'!J38+'3.kiadások Faluház '!J38+'4.kiadások Óvoda'!J38+'5.kiadások PMH'!J38</f>
        <v>0</v>
      </c>
      <c r="K38" s="128">
        <f>'2.kiadások Ök'!K38+'3.kiadások Faluház '!K38+'4.kiadások Óvoda'!K38+'5.kiadások PMH'!K38</f>
        <v>0</v>
      </c>
      <c r="L38" s="128">
        <f>'2.kiadások Ök'!L38+'3.kiadások Faluház '!L38+'4.kiadások Óvoda'!L38+'5.kiadások PMH'!L38+'6.Bölcsőde'!K38</f>
        <v>0</v>
      </c>
      <c r="M38" s="128">
        <f>'2.kiadások Ök'!M38+'3.kiadások Faluház '!M38+'4.kiadások Óvoda'!M38+'5.kiadások PMH'!M38+'6.Bölcsőde'!L38</f>
        <v>0</v>
      </c>
      <c r="N38" s="128">
        <f>'2.kiadások Ök'!N38+'3.kiadások Faluház '!N38+'4.kiadások Óvoda'!N38+'5.kiadások PMH'!N38+'6.Bölcsőde'!M38</f>
        <v>0</v>
      </c>
      <c r="O38" s="128">
        <f>'2.kiadások Ök'!O38+'3.kiadások Faluház '!O38+'4.kiadások Óvoda'!O38+'5.kiadások PMH'!O38</f>
        <v>0</v>
      </c>
    </row>
    <row r="39" spans="1:15" ht="15">
      <c r="A39" s="5" t="s">
        <v>4</v>
      </c>
      <c r="B39" s="30" t="s">
        <v>368</v>
      </c>
      <c r="C39" s="128">
        <f>'2.kiadások Ök'!C39+'3.kiadások Faluház '!C39+'4.kiadások Óvoda'!C39+'5.kiadások PMH'!C39</f>
        <v>49299</v>
      </c>
      <c r="D39" s="128">
        <f>'2.kiadások Ök'!D39+'3.kiadások Faluház '!D39+'4.kiadások Óvoda'!D39+'5.kiadások PMH'!D39+'6.Bölcsőde'!C39</f>
        <v>48305</v>
      </c>
      <c r="E39" s="128">
        <f>'2.kiadások Ök'!E39+'3.kiadások Faluház '!E39+'4.kiadások Óvoda'!E39+'5.kiadások PMH'!E39+'6.Bölcsőde'!D39</f>
        <v>46904</v>
      </c>
      <c r="F39" s="128">
        <f>'2.kiadások Ök'!F39+'3.kiadások Faluház '!F39+'4.kiadások Óvoda'!F39+'5.kiadások PMH'!F39+'6.Bölcsőde'!E39</f>
        <v>1720</v>
      </c>
      <c r="G39" s="128">
        <f>'2.kiadások Ök'!G39+'3.kiadások Faluház '!G39+'4.kiadások Óvoda'!G39+'5.kiadások PMH'!G39+'6.Bölcsőde'!F39</f>
        <v>9974</v>
      </c>
      <c r="H39" s="128">
        <f>'2.kiadások Ök'!H39+'3.kiadások Faluház '!H39+'4.kiadások Óvoda'!H39+'5.kiadások PMH'!H39+'6.Bölcsőde'!G39</f>
        <v>9880</v>
      </c>
      <c r="I39" s="128">
        <f>'2.kiadások Ök'!I39+'3.kiadások Faluház '!I39+'4.kiadások Óvoda'!I39+'5.kiadások PMH'!I39</f>
        <v>0</v>
      </c>
      <c r="J39" s="128">
        <f>'2.kiadások Ök'!J39+'3.kiadások Faluház '!J39+'4.kiadások Óvoda'!J39+'5.kiadások PMH'!J39</f>
        <v>0</v>
      </c>
      <c r="K39" s="128">
        <f>'2.kiadások Ök'!K39+'3.kiadások Faluház '!K39+'4.kiadások Óvoda'!K39+'5.kiadások PMH'!K39</f>
        <v>0</v>
      </c>
      <c r="L39" s="128">
        <f>'2.kiadások Ök'!L39+'3.kiadások Faluház '!L39+'4.kiadások Óvoda'!L39+'5.kiadások PMH'!L39+'6.Bölcsőde'!K39</f>
        <v>51019</v>
      </c>
      <c r="M39" s="128">
        <f>'2.kiadások Ök'!M39+'3.kiadások Faluház '!M39+'4.kiadások Óvoda'!M39+'5.kiadások PMH'!M39+'6.Bölcsőde'!L39</f>
        <v>58279</v>
      </c>
      <c r="N39" s="128">
        <f>'2.kiadások Ök'!N39+'3.kiadások Faluház '!N39+'4.kiadások Óvoda'!N39+'5.kiadások PMH'!N39+'6.Bölcsőde'!M39</f>
        <v>56784</v>
      </c>
      <c r="O39" s="128">
        <f>'2.kiadások Ök'!O39+'3.kiadások Faluház '!O39+'4.kiadások Óvoda'!O39+'5.kiadások PMH'!O39</f>
        <v>0</v>
      </c>
    </row>
    <row r="40" spans="1:15" ht="15">
      <c r="A40" s="7" t="s">
        <v>618</v>
      </c>
      <c r="B40" s="33" t="s">
        <v>369</v>
      </c>
      <c r="C40" s="128">
        <f>'2.kiadások Ök'!C40+'3.kiadások Faluház '!C40+'4.kiadások Óvoda'!C40+'5.kiadások PMH'!C40</f>
        <v>76112</v>
      </c>
      <c r="D40" s="128">
        <f>'2.kiadások Ök'!D40+'3.kiadások Faluház '!D40+'4.kiadások Óvoda'!D40+'5.kiadások PMH'!D40+'6.Bölcsőde'!C40</f>
        <v>76841</v>
      </c>
      <c r="E40" s="128">
        <f>'2.kiadások Ök'!E40+'3.kiadások Faluház '!E40+'4.kiadások Óvoda'!E40+'5.kiadások PMH'!E40+'6.Bölcsőde'!D40</f>
        <v>70634</v>
      </c>
      <c r="F40" s="128">
        <f>'2.kiadások Ök'!F40+'3.kiadások Faluház '!F40+'4.kiadások Óvoda'!F40+'5.kiadások PMH'!F40+'6.Bölcsőde'!E40</f>
        <v>3846</v>
      </c>
      <c r="G40" s="128">
        <f>'2.kiadások Ök'!G40+'3.kiadások Faluház '!G40+'4.kiadások Óvoda'!G40+'5.kiadások PMH'!G40+'6.Bölcsőde'!F40</f>
        <v>10583</v>
      </c>
      <c r="H40" s="128">
        <f>'2.kiadások Ök'!H40+'3.kiadások Faluház '!H40+'4.kiadások Óvoda'!H40+'5.kiadások PMH'!H40+'6.Bölcsőde'!G40</f>
        <v>10489</v>
      </c>
      <c r="I40" s="128">
        <f>'2.kiadások Ök'!I40+'3.kiadások Faluház '!I40+'4.kiadások Óvoda'!I40+'5.kiadások PMH'!I40</f>
        <v>0</v>
      </c>
      <c r="J40" s="128">
        <f>'2.kiadások Ök'!J40+'3.kiadások Faluház '!J40+'4.kiadások Óvoda'!J40+'5.kiadások PMH'!J40</f>
        <v>0</v>
      </c>
      <c r="K40" s="128">
        <f>'2.kiadások Ök'!K40+'3.kiadások Faluház '!K40+'4.kiadások Óvoda'!K40+'5.kiadások PMH'!K40</f>
        <v>0</v>
      </c>
      <c r="L40" s="128">
        <f>'2.kiadások Ök'!L40+'3.kiadások Faluház '!L40+'4.kiadások Óvoda'!L40+'5.kiadások PMH'!L40+'6.Bölcsőde'!K40</f>
        <v>79958</v>
      </c>
      <c r="M40" s="128">
        <f>'2.kiadások Ök'!M40+'3.kiadások Faluház '!M40+'4.kiadások Óvoda'!M40+'5.kiadások PMH'!M40+'6.Bölcsőde'!L40</f>
        <v>87424</v>
      </c>
      <c r="N40" s="128">
        <f>'2.kiadások Ök'!N40+'3.kiadások Faluház '!N40+'4.kiadások Óvoda'!N40+'5.kiadások PMH'!N40+'6.Bölcsőde'!M40</f>
        <v>81123</v>
      </c>
      <c r="O40" s="128">
        <f>'2.kiadások Ök'!O40+'3.kiadások Faluház '!O40+'4.kiadások Óvoda'!O40+'5.kiadások PMH'!O40</f>
        <v>0</v>
      </c>
    </row>
    <row r="41" spans="1:15" ht="15">
      <c r="A41" s="5" t="s">
        <v>370</v>
      </c>
      <c r="B41" s="30" t="s">
        <v>371</v>
      </c>
      <c r="C41" s="128">
        <f>'2.kiadások Ök'!C41+'3.kiadások Faluház '!C41+'4.kiadások Óvoda'!C41+'5.kiadások PMH'!C41</f>
        <v>1639</v>
      </c>
      <c r="D41" s="128">
        <f>'2.kiadások Ök'!D41+'3.kiadások Faluház '!D41+'4.kiadások Óvoda'!D41+'5.kiadások PMH'!D41+'6.Bölcsőde'!C41</f>
        <v>1507</v>
      </c>
      <c r="E41" s="128">
        <f>'2.kiadások Ök'!E41+'3.kiadások Faluház '!E41+'4.kiadások Óvoda'!E41+'5.kiadások PMH'!E41+'6.Bölcsőde'!D41</f>
        <v>1351</v>
      </c>
      <c r="F41" s="128">
        <f>'2.kiadások Ök'!F41+'3.kiadások Faluház '!F41+'4.kiadások Óvoda'!F41+'5.kiadások PMH'!F41+'6.Bölcsőde'!E41</f>
        <v>0</v>
      </c>
      <c r="G41" s="128">
        <f>'2.kiadások Ök'!G41+'3.kiadások Faluház '!G41+'4.kiadások Óvoda'!G41+'5.kiadások PMH'!G41+'6.Bölcsőde'!F41</f>
        <v>162</v>
      </c>
      <c r="H41" s="128">
        <f>'2.kiadások Ök'!H41+'3.kiadások Faluház '!H41+'4.kiadások Óvoda'!H41+'5.kiadások PMH'!H41+'6.Bölcsőde'!G41</f>
        <v>135</v>
      </c>
      <c r="I41" s="128">
        <f>'2.kiadások Ök'!I41+'3.kiadások Faluház '!I41+'4.kiadások Óvoda'!I41+'5.kiadások PMH'!I41</f>
        <v>0</v>
      </c>
      <c r="J41" s="128">
        <f>'2.kiadások Ök'!J41+'3.kiadások Faluház '!J41+'4.kiadások Óvoda'!J41+'5.kiadások PMH'!J41</f>
        <v>0</v>
      </c>
      <c r="K41" s="128">
        <f>'2.kiadások Ök'!K41+'3.kiadások Faluház '!K41+'4.kiadások Óvoda'!K41+'5.kiadások PMH'!K41</f>
        <v>0</v>
      </c>
      <c r="L41" s="128">
        <f>'2.kiadások Ök'!L41+'3.kiadások Faluház '!L41+'4.kiadások Óvoda'!L41+'5.kiadások PMH'!L41+'6.Bölcsőde'!K41</f>
        <v>1639</v>
      </c>
      <c r="M41" s="128">
        <f>'2.kiadások Ök'!M41+'3.kiadások Faluház '!M41+'4.kiadások Óvoda'!M41+'5.kiadások PMH'!M41+'6.Bölcsőde'!L41</f>
        <v>1669</v>
      </c>
      <c r="N41" s="128">
        <f>'2.kiadások Ök'!N41+'3.kiadások Faluház '!N41+'4.kiadások Óvoda'!N41+'5.kiadások PMH'!N41+'6.Bölcsőde'!M41</f>
        <v>1486</v>
      </c>
      <c r="O41" s="128">
        <f>'2.kiadások Ök'!O41+'3.kiadások Faluház '!O41+'4.kiadások Óvoda'!O41+'5.kiadások PMH'!O41</f>
        <v>0</v>
      </c>
    </row>
    <row r="42" spans="1:15" ht="15">
      <c r="A42" s="5" t="s">
        <v>372</v>
      </c>
      <c r="B42" s="30" t="s">
        <v>373</v>
      </c>
      <c r="C42" s="128">
        <f>'2.kiadások Ök'!C42+'3.kiadások Faluház '!C42+'4.kiadások Óvoda'!C42+'5.kiadások PMH'!C42</f>
        <v>250</v>
      </c>
      <c r="D42" s="128">
        <f>'2.kiadások Ök'!D42+'3.kiadások Faluház '!D42+'4.kiadások Óvoda'!D42+'5.kiadások PMH'!D42+'6.Bölcsőde'!C42</f>
        <v>250</v>
      </c>
      <c r="E42" s="128">
        <f>'2.kiadások Ök'!E42+'3.kiadások Faluház '!E42+'4.kiadások Óvoda'!E42+'5.kiadások PMH'!E42+'6.Bölcsőde'!D42</f>
        <v>50</v>
      </c>
      <c r="F42" s="128">
        <f>'2.kiadások Ök'!F42+'3.kiadások Faluház '!F42+'4.kiadások Óvoda'!F42+'5.kiadások PMH'!F42+'6.Bölcsőde'!E42</f>
        <v>0</v>
      </c>
      <c r="G42" s="128">
        <f>'2.kiadások Ök'!G42+'3.kiadások Faluház '!G42+'4.kiadások Óvoda'!G42+'5.kiadások PMH'!G42+'6.Bölcsőde'!F42</f>
        <v>0</v>
      </c>
      <c r="H42" s="128">
        <f>'2.kiadások Ök'!H42+'3.kiadások Faluház '!H42+'4.kiadások Óvoda'!H42+'5.kiadások PMH'!H42+'6.Bölcsőde'!G42</f>
        <v>0</v>
      </c>
      <c r="I42" s="128">
        <f>'2.kiadások Ök'!I42+'3.kiadások Faluház '!I42+'4.kiadások Óvoda'!I42+'5.kiadások PMH'!I42</f>
        <v>0</v>
      </c>
      <c r="J42" s="128">
        <f>'2.kiadások Ök'!J42+'3.kiadások Faluház '!J42+'4.kiadások Óvoda'!J42+'5.kiadások PMH'!J42</f>
        <v>0</v>
      </c>
      <c r="K42" s="128">
        <f>'2.kiadások Ök'!K42+'3.kiadások Faluház '!K42+'4.kiadások Óvoda'!K42+'5.kiadások PMH'!K42</f>
        <v>0</v>
      </c>
      <c r="L42" s="128">
        <f>'2.kiadások Ök'!L42+'3.kiadások Faluház '!L42+'4.kiadások Óvoda'!L42+'5.kiadások PMH'!L42+'6.Bölcsőde'!K42</f>
        <v>250</v>
      </c>
      <c r="M42" s="128">
        <f>'2.kiadások Ök'!M42+'3.kiadások Faluház '!M42+'4.kiadások Óvoda'!M42+'5.kiadások PMH'!M42+'6.Bölcsőde'!L42</f>
        <v>250</v>
      </c>
      <c r="N42" s="128">
        <f>'2.kiadások Ök'!N42+'3.kiadások Faluház '!N42+'4.kiadások Óvoda'!N42+'5.kiadások PMH'!N42+'6.Bölcsőde'!M42</f>
        <v>50</v>
      </c>
      <c r="O42" s="128">
        <f>'2.kiadások Ök'!O42+'3.kiadások Faluház '!O42+'4.kiadások Óvoda'!O42+'5.kiadások PMH'!O42</f>
        <v>0</v>
      </c>
    </row>
    <row r="43" spans="1:15" ht="15">
      <c r="A43" s="7" t="s">
        <v>633</v>
      </c>
      <c r="B43" s="33" t="s">
        <v>374</v>
      </c>
      <c r="C43" s="128">
        <f>'2.kiadások Ök'!C43+'3.kiadások Faluház '!C43+'4.kiadások Óvoda'!C43+'5.kiadások PMH'!C43</f>
        <v>1889</v>
      </c>
      <c r="D43" s="128">
        <f>'2.kiadások Ök'!D43+'3.kiadások Faluház '!D43+'4.kiadások Óvoda'!D43+'5.kiadások PMH'!D43+'6.Bölcsőde'!C43</f>
        <v>1757</v>
      </c>
      <c r="E43" s="128">
        <f>'2.kiadások Ök'!E43+'3.kiadások Faluház '!E43+'4.kiadások Óvoda'!E43+'5.kiadások PMH'!E43+'6.Bölcsőde'!D43</f>
        <v>1401</v>
      </c>
      <c r="F43" s="128">
        <f>'2.kiadások Ök'!F43+'3.kiadások Faluház '!F43+'4.kiadások Óvoda'!F43+'5.kiadások PMH'!F43+'6.Bölcsőde'!E43</f>
        <v>0</v>
      </c>
      <c r="G43" s="128">
        <f>'2.kiadások Ök'!G43+'3.kiadások Faluház '!G43+'4.kiadások Óvoda'!G43+'5.kiadások PMH'!G43+'6.Bölcsőde'!F43</f>
        <v>162</v>
      </c>
      <c r="H43" s="128">
        <f>'2.kiadások Ök'!H43+'3.kiadások Faluház '!H43+'4.kiadások Óvoda'!H43+'5.kiadások PMH'!H43+'6.Bölcsőde'!G43</f>
        <v>135</v>
      </c>
      <c r="I43" s="128">
        <f>'2.kiadások Ök'!I43+'3.kiadások Faluház '!I43+'4.kiadások Óvoda'!I43+'5.kiadások PMH'!I43</f>
        <v>0</v>
      </c>
      <c r="J43" s="128">
        <f>'2.kiadások Ök'!J43+'3.kiadások Faluház '!J43+'4.kiadások Óvoda'!J43+'5.kiadások PMH'!J43</f>
        <v>0</v>
      </c>
      <c r="K43" s="128">
        <f>'2.kiadások Ök'!K43+'3.kiadások Faluház '!K43+'4.kiadások Óvoda'!K43+'5.kiadások PMH'!K43</f>
        <v>0</v>
      </c>
      <c r="L43" s="128">
        <f>'2.kiadások Ök'!L43+'3.kiadások Faluház '!L43+'4.kiadások Óvoda'!L43+'5.kiadások PMH'!L43+'6.Bölcsőde'!K43</f>
        <v>1889</v>
      </c>
      <c r="M43" s="128">
        <f>'2.kiadások Ök'!M43+'3.kiadások Faluház '!M43+'4.kiadások Óvoda'!M43+'5.kiadások PMH'!M43+'6.Bölcsőde'!L43</f>
        <v>1919</v>
      </c>
      <c r="N43" s="128">
        <f>'2.kiadások Ök'!N43+'3.kiadások Faluház '!N43+'4.kiadások Óvoda'!N43+'5.kiadások PMH'!N43+'6.Bölcsőde'!M43</f>
        <v>1536</v>
      </c>
      <c r="O43" s="128">
        <f>'2.kiadások Ök'!O43+'3.kiadások Faluház '!O43+'4.kiadások Óvoda'!O43+'5.kiadások PMH'!O43</f>
        <v>0</v>
      </c>
    </row>
    <row r="44" spans="1:15" ht="15">
      <c r="A44" s="5" t="s">
        <v>375</v>
      </c>
      <c r="B44" s="30" t="s">
        <v>376</v>
      </c>
      <c r="C44" s="128">
        <f>'2.kiadások Ök'!C44+'3.kiadások Faluház '!C44+'4.kiadások Óvoda'!C44+'5.kiadások PMH'!C44</f>
        <v>25753</v>
      </c>
      <c r="D44" s="128">
        <f>'2.kiadások Ök'!D44+'3.kiadások Faluház '!D44+'4.kiadások Óvoda'!D44+'5.kiadások PMH'!D44+'6.Bölcsőde'!C44</f>
        <v>28064</v>
      </c>
      <c r="E44" s="128">
        <f>'2.kiadások Ök'!E44+'3.kiadások Faluház '!E44+'4.kiadások Óvoda'!E44+'5.kiadások PMH'!E44+'6.Bölcsőde'!D44</f>
        <v>26922</v>
      </c>
      <c r="F44" s="128">
        <f>'2.kiadások Ök'!F44+'3.kiadások Faluház '!F44+'4.kiadások Óvoda'!F44+'5.kiadások PMH'!F44+'6.Bölcsőde'!E44</f>
        <v>1740</v>
      </c>
      <c r="G44" s="128">
        <f>'2.kiadások Ök'!G44+'3.kiadások Faluház '!G44+'4.kiadások Óvoda'!G44+'5.kiadások PMH'!G44+'6.Bölcsőde'!F44</f>
        <v>4824</v>
      </c>
      <c r="H44" s="128">
        <f>'2.kiadások Ök'!H44+'3.kiadások Faluház '!H44+'4.kiadások Óvoda'!H44+'5.kiadások PMH'!H44+'6.Bölcsőde'!G44</f>
        <v>3572</v>
      </c>
      <c r="I44" s="128">
        <f>'2.kiadások Ök'!I44+'3.kiadások Faluház '!I44+'4.kiadások Óvoda'!I44+'5.kiadások PMH'!I44</f>
        <v>0</v>
      </c>
      <c r="J44" s="128">
        <f>'2.kiadások Ök'!J44+'3.kiadások Faluház '!J44+'4.kiadások Óvoda'!J44+'5.kiadások PMH'!J44</f>
        <v>0</v>
      </c>
      <c r="K44" s="128">
        <f>'2.kiadások Ök'!K44+'3.kiadások Faluház '!K44+'4.kiadások Óvoda'!K44+'5.kiadások PMH'!K44</f>
        <v>0</v>
      </c>
      <c r="L44" s="128">
        <f>'2.kiadások Ök'!L44+'3.kiadások Faluház '!L44+'4.kiadások Óvoda'!L44+'5.kiadások PMH'!L44+'6.Bölcsőde'!K44</f>
        <v>27493</v>
      </c>
      <c r="M44" s="128">
        <f>'2.kiadások Ök'!M44+'3.kiadások Faluház '!M44+'4.kiadások Óvoda'!M44+'5.kiadások PMH'!M44+'6.Bölcsőde'!L44</f>
        <v>32888</v>
      </c>
      <c r="N44" s="128">
        <f>'2.kiadások Ök'!N44+'3.kiadások Faluház '!N44+'4.kiadások Óvoda'!N44+'5.kiadások PMH'!N44+'6.Bölcsőde'!M44</f>
        <v>30494</v>
      </c>
      <c r="O44" s="128">
        <f>'2.kiadások Ök'!O44+'3.kiadások Faluház '!O44+'4.kiadások Óvoda'!O44+'5.kiadások PMH'!O44</f>
        <v>0</v>
      </c>
    </row>
    <row r="45" spans="1:15" ht="15">
      <c r="A45" s="5" t="s">
        <v>377</v>
      </c>
      <c r="B45" s="30" t="s">
        <v>378</v>
      </c>
      <c r="C45" s="128">
        <f>'2.kiadások Ök'!C45+'3.kiadások Faluház '!C45+'4.kiadások Óvoda'!C45+'5.kiadások PMH'!C45</f>
        <v>0</v>
      </c>
      <c r="D45" s="128">
        <f>'2.kiadások Ök'!D45+'3.kiadások Faluház '!D45+'4.kiadások Óvoda'!D45+'5.kiadások PMH'!D45+'6.Bölcsőde'!C45</f>
        <v>452</v>
      </c>
      <c r="E45" s="128">
        <f>'2.kiadások Ök'!E45+'3.kiadások Faluház '!E45+'4.kiadások Óvoda'!E45+'5.kiadások PMH'!E45+'6.Bölcsőde'!D45</f>
        <v>375</v>
      </c>
      <c r="F45" s="128">
        <f>'2.kiadások Ök'!F45+'3.kiadások Faluház '!F45+'4.kiadások Óvoda'!F45+'5.kiadások PMH'!F45+'6.Bölcsőde'!E45</f>
        <v>0</v>
      </c>
      <c r="G45" s="128">
        <f>'2.kiadások Ök'!G45+'3.kiadások Faluház '!G45+'4.kiadások Óvoda'!G45+'5.kiadások PMH'!G45+'6.Bölcsőde'!F45</f>
        <v>22</v>
      </c>
      <c r="H45" s="128">
        <f>'2.kiadások Ök'!H45+'3.kiadások Faluház '!H45+'4.kiadások Óvoda'!H45+'5.kiadások PMH'!H45+'6.Bölcsőde'!G45</f>
        <v>22</v>
      </c>
      <c r="I45" s="128">
        <f>'2.kiadások Ök'!I45+'3.kiadások Faluház '!I45+'4.kiadások Óvoda'!I45+'5.kiadások PMH'!I45</f>
        <v>0</v>
      </c>
      <c r="J45" s="128">
        <f>'2.kiadások Ök'!J45+'3.kiadások Faluház '!J45+'4.kiadások Óvoda'!J45+'5.kiadások PMH'!J45</f>
        <v>0</v>
      </c>
      <c r="K45" s="128">
        <f>'2.kiadások Ök'!K45+'3.kiadások Faluház '!K45+'4.kiadások Óvoda'!K45+'5.kiadások PMH'!K45</f>
        <v>0</v>
      </c>
      <c r="L45" s="128">
        <f>'2.kiadások Ök'!L45+'3.kiadások Faluház '!L45+'4.kiadások Óvoda'!L45+'5.kiadások PMH'!L45+'6.Bölcsőde'!K45</f>
        <v>0</v>
      </c>
      <c r="M45" s="128">
        <f>'2.kiadások Ök'!M45+'3.kiadások Faluház '!M45+'4.kiadások Óvoda'!M45+'5.kiadások PMH'!M45+'6.Bölcsőde'!L45</f>
        <v>474</v>
      </c>
      <c r="N45" s="128">
        <f>'2.kiadások Ök'!N45+'3.kiadások Faluház '!N45+'4.kiadások Óvoda'!N45+'5.kiadások PMH'!N45+'6.Bölcsőde'!M45</f>
        <v>397</v>
      </c>
      <c r="O45" s="128">
        <f>'2.kiadások Ök'!O45+'3.kiadások Faluház '!O45+'4.kiadások Óvoda'!O45+'5.kiadások PMH'!O45</f>
        <v>0</v>
      </c>
    </row>
    <row r="46" spans="1:15" ht="15">
      <c r="A46" s="5" t="s">
        <v>5</v>
      </c>
      <c r="B46" s="30" t="s">
        <v>379</v>
      </c>
      <c r="C46" s="128">
        <f>'2.kiadások Ök'!C46+'3.kiadások Faluház '!C46+'4.kiadások Óvoda'!C46+'5.kiadások PMH'!C46</f>
        <v>56</v>
      </c>
      <c r="D46" s="128">
        <f>'2.kiadások Ök'!D46+'3.kiadások Faluház '!D46+'4.kiadások Óvoda'!D46+'5.kiadások PMH'!D46+'6.Bölcsőde'!C46</f>
        <v>82</v>
      </c>
      <c r="E46" s="128">
        <f>'2.kiadások Ök'!E46+'3.kiadások Faluház '!E46+'4.kiadások Óvoda'!E46+'5.kiadások PMH'!E46+'6.Bölcsőde'!D46</f>
        <v>81</v>
      </c>
      <c r="F46" s="128">
        <f>'2.kiadások Ök'!F46+'3.kiadások Faluház '!F46+'4.kiadások Óvoda'!F46+'5.kiadások PMH'!F46+'6.Bölcsőde'!E46</f>
        <v>0</v>
      </c>
      <c r="G46" s="128">
        <f>'2.kiadások Ök'!G46+'3.kiadások Faluház '!G46+'4.kiadások Óvoda'!G46+'5.kiadások PMH'!G46+'6.Bölcsőde'!F46</f>
        <v>0</v>
      </c>
      <c r="H46" s="128">
        <f>'2.kiadások Ök'!H46+'3.kiadások Faluház '!H46+'4.kiadások Óvoda'!H46+'5.kiadások PMH'!H46+'6.Bölcsőde'!G46</f>
        <v>0</v>
      </c>
      <c r="I46" s="128">
        <f>'2.kiadások Ök'!I46+'3.kiadások Faluház '!I46+'4.kiadások Óvoda'!I46+'5.kiadások PMH'!I46</f>
        <v>0</v>
      </c>
      <c r="J46" s="128">
        <f>'2.kiadások Ök'!J46+'3.kiadások Faluház '!J46+'4.kiadások Óvoda'!J46+'5.kiadások PMH'!J46</f>
        <v>0</v>
      </c>
      <c r="K46" s="128">
        <f>'2.kiadások Ök'!K46+'3.kiadások Faluház '!K46+'4.kiadások Óvoda'!K46+'5.kiadások PMH'!K46</f>
        <v>0</v>
      </c>
      <c r="L46" s="128">
        <f>'2.kiadások Ök'!L46+'3.kiadások Faluház '!L46+'4.kiadások Óvoda'!L46+'5.kiadások PMH'!L46+'6.Bölcsőde'!K46</f>
        <v>56</v>
      </c>
      <c r="M46" s="128">
        <f>'2.kiadások Ök'!M46+'3.kiadások Faluház '!M46+'4.kiadások Óvoda'!M46+'5.kiadások PMH'!M46+'6.Bölcsőde'!L46</f>
        <v>82</v>
      </c>
      <c r="N46" s="128">
        <f>'2.kiadások Ök'!N46+'3.kiadások Faluház '!N46+'4.kiadások Óvoda'!N46+'5.kiadások PMH'!N46+'6.Bölcsőde'!M46</f>
        <v>81</v>
      </c>
      <c r="O46" s="128">
        <f>'2.kiadások Ök'!O46+'3.kiadások Faluház '!O46+'4.kiadások Óvoda'!O46+'5.kiadások PMH'!O46</f>
        <v>0</v>
      </c>
    </row>
    <row r="47" spans="1:15" ht="15">
      <c r="A47" s="5" t="s">
        <v>6</v>
      </c>
      <c r="B47" s="30" t="s">
        <v>380</v>
      </c>
      <c r="C47" s="128">
        <f>'2.kiadások Ök'!C47+'3.kiadások Faluház '!C47+'4.kiadások Óvoda'!C47+'5.kiadások PMH'!C47</f>
        <v>0</v>
      </c>
      <c r="D47" s="128">
        <f>'2.kiadások Ök'!D47+'3.kiadások Faluház '!D47+'4.kiadások Óvoda'!D47+'5.kiadások PMH'!D47+'6.Bölcsőde'!C47</f>
        <v>0</v>
      </c>
      <c r="E47" s="128">
        <f>'2.kiadások Ök'!E47+'3.kiadások Faluház '!E47+'4.kiadások Óvoda'!E47+'5.kiadások PMH'!E47+'6.Bölcsőde'!D47</f>
        <v>0</v>
      </c>
      <c r="F47" s="128">
        <f>'2.kiadások Ök'!F47+'3.kiadások Faluház '!F47+'4.kiadások Óvoda'!F47+'5.kiadások PMH'!F47+'6.Bölcsőde'!E47</f>
        <v>0</v>
      </c>
      <c r="G47" s="128">
        <f>'2.kiadások Ök'!G47+'3.kiadások Faluház '!G47+'4.kiadások Óvoda'!G47+'5.kiadások PMH'!G47+'6.Bölcsőde'!F47</f>
        <v>0</v>
      </c>
      <c r="H47" s="128">
        <f>'2.kiadások Ök'!H47+'3.kiadások Faluház '!H47+'4.kiadások Óvoda'!H47+'5.kiadások PMH'!H47+'6.Bölcsőde'!G47</f>
        <v>0</v>
      </c>
      <c r="I47" s="128">
        <f>'2.kiadások Ök'!I47+'3.kiadások Faluház '!I47+'4.kiadások Óvoda'!I47+'5.kiadások PMH'!I47</f>
        <v>0</v>
      </c>
      <c r="J47" s="128">
        <f>'2.kiadások Ök'!J47+'3.kiadások Faluház '!J47+'4.kiadások Óvoda'!J47+'5.kiadások PMH'!J47</f>
        <v>0</v>
      </c>
      <c r="K47" s="128">
        <f>'2.kiadások Ök'!K47+'3.kiadások Faluház '!K47+'4.kiadások Óvoda'!K47+'5.kiadások PMH'!K47</f>
        <v>0</v>
      </c>
      <c r="L47" s="128">
        <f>'2.kiadások Ök'!L47+'3.kiadások Faluház '!L47+'4.kiadások Óvoda'!L47+'5.kiadások PMH'!L47+'6.Bölcsőde'!K47</f>
        <v>0</v>
      </c>
      <c r="M47" s="128">
        <f>'2.kiadások Ök'!M47+'3.kiadások Faluház '!M47+'4.kiadások Óvoda'!M47+'5.kiadások PMH'!M47+'6.Bölcsőde'!L47</f>
        <v>0</v>
      </c>
      <c r="N47" s="128">
        <f>'2.kiadások Ök'!N47+'3.kiadások Faluház '!N47+'4.kiadások Óvoda'!N47+'5.kiadások PMH'!N47+'6.Bölcsőde'!M47</f>
        <v>0</v>
      </c>
      <c r="O47" s="128">
        <f>'2.kiadások Ök'!O47+'3.kiadások Faluház '!O47+'4.kiadások Óvoda'!O47+'5.kiadások PMH'!O47</f>
        <v>0</v>
      </c>
    </row>
    <row r="48" spans="1:15" ht="15">
      <c r="A48" s="5" t="s">
        <v>381</v>
      </c>
      <c r="B48" s="30" t="s">
        <v>382</v>
      </c>
      <c r="C48" s="128">
        <f>'2.kiadások Ök'!C48+'3.kiadások Faluház '!C48+'4.kiadások Óvoda'!C48+'5.kiadások PMH'!C48</f>
        <v>5037</v>
      </c>
      <c r="D48" s="128">
        <f>'2.kiadások Ök'!D48+'3.kiadások Faluház '!D48+'4.kiadások Óvoda'!D48+'5.kiadások PMH'!D48+'6.Bölcsőde'!C48</f>
        <v>2936</v>
      </c>
      <c r="E48" s="128">
        <f>'2.kiadások Ök'!E48+'3.kiadások Faluház '!E48+'4.kiadások Óvoda'!E48+'5.kiadások PMH'!E48+'6.Bölcsőde'!D48</f>
        <v>2572</v>
      </c>
      <c r="F48" s="128">
        <f>'2.kiadások Ök'!F48+'3.kiadások Faluház '!F48+'4.kiadások Óvoda'!F48+'5.kiadások PMH'!F48+'6.Bölcsőde'!E48</f>
        <v>0</v>
      </c>
      <c r="G48" s="128">
        <f>'2.kiadások Ök'!G48+'3.kiadások Faluház '!G48+'4.kiadások Óvoda'!G48+'5.kiadások PMH'!G48+'6.Bölcsőde'!F48</f>
        <v>256</v>
      </c>
      <c r="H48" s="128">
        <f>'2.kiadások Ök'!H48+'3.kiadások Faluház '!H48+'4.kiadások Óvoda'!H48+'5.kiadások PMH'!H48+'6.Bölcsőde'!G48</f>
        <v>256</v>
      </c>
      <c r="I48" s="128">
        <f>'2.kiadások Ök'!I48+'3.kiadások Faluház '!I48+'4.kiadások Óvoda'!I48+'5.kiadások PMH'!I48</f>
        <v>0</v>
      </c>
      <c r="J48" s="128">
        <f>'2.kiadások Ök'!J48+'3.kiadások Faluház '!J48+'4.kiadások Óvoda'!J48+'5.kiadások PMH'!J48</f>
        <v>0</v>
      </c>
      <c r="K48" s="128">
        <f>'2.kiadások Ök'!K48+'3.kiadások Faluház '!K48+'4.kiadások Óvoda'!K48+'5.kiadások PMH'!K48</f>
        <v>0</v>
      </c>
      <c r="L48" s="128">
        <f>'2.kiadások Ök'!L48+'3.kiadások Faluház '!L48+'4.kiadások Óvoda'!L48+'5.kiadások PMH'!L48+'6.Bölcsőde'!K48</f>
        <v>5037</v>
      </c>
      <c r="M48" s="128">
        <f>'2.kiadások Ök'!M48+'3.kiadások Faluház '!M48+'4.kiadások Óvoda'!M48+'5.kiadások PMH'!M48+'6.Bölcsőde'!L48</f>
        <v>3192</v>
      </c>
      <c r="N48" s="128">
        <f>'2.kiadások Ök'!N48+'3.kiadások Faluház '!N48+'4.kiadások Óvoda'!N48+'5.kiadások PMH'!N48+'6.Bölcsőde'!M48</f>
        <v>2828</v>
      </c>
      <c r="O48" s="128">
        <f>'2.kiadások Ök'!O48+'3.kiadások Faluház '!O48+'4.kiadások Óvoda'!O48+'5.kiadások PMH'!O48</f>
        <v>0</v>
      </c>
    </row>
    <row r="49" spans="1:15" ht="15">
      <c r="A49" s="7" t="s">
        <v>634</v>
      </c>
      <c r="B49" s="33" t="s">
        <v>383</v>
      </c>
      <c r="C49" s="128">
        <f>'2.kiadások Ök'!C49+'3.kiadások Faluház '!C49+'4.kiadások Óvoda'!C49+'5.kiadások PMH'!C49</f>
        <v>30846</v>
      </c>
      <c r="D49" s="128">
        <f>'2.kiadások Ök'!D49+'3.kiadások Faluház '!D49+'4.kiadások Óvoda'!D49+'5.kiadások PMH'!D49+'6.Bölcsőde'!C49</f>
        <v>31534</v>
      </c>
      <c r="E49" s="128">
        <f>'2.kiadások Ök'!E49+'3.kiadások Faluház '!E49+'4.kiadások Óvoda'!E49+'5.kiadások PMH'!E49+'6.Bölcsőde'!D49</f>
        <v>29950</v>
      </c>
      <c r="F49" s="128">
        <f>'2.kiadások Ök'!F49+'3.kiadások Faluház '!F49+'4.kiadások Óvoda'!F49+'5.kiadások PMH'!F49+'6.Bölcsőde'!E49</f>
        <v>1740</v>
      </c>
      <c r="G49" s="128">
        <f>'2.kiadások Ök'!G49+'3.kiadások Faluház '!G49+'4.kiadások Óvoda'!G49+'5.kiadások PMH'!G49+'6.Bölcsőde'!F49</f>
        <v>5102</v>
      </c>
      <c r="H49" s="128">
        <f>'2.kiadások Ök'!H49+'3.kiadások Faluház '!H49+'4.kiadások Óvoda'!H49+'5.kiadások PMH'!H49+'6.Bölcsőde'!G49</f>
        <v>3850</v>
      </c>
      <c r="I49" s="128">
        <f>'2.kiadások Ök'!I49+'3.kiadások Faluház '!I49+'4.kiadások Óvoda'!I49+'5.kiadások PMH'!I49</f>
        <v>0</v>
      </c>
      <c r="J49" s="128">
        <f>'2.kiadások Ök'!J49+'3.kiadások Faluház '!J49+'4.kiadások Óvoda'!J49+'5.kiadások PMH'!J49</f>
        <v>0</v>
      </c>
      <c r="K49" s="128">
        <f>'2.kiadások Ök'!K49+'3.kiadások Faluház '!K49+'4.kiadások Óvoda'!K49+'5.kiadások PMH'!K49</f>
        <v>0</v>
      </c>
      <c r="L49" s="128">
        <f>'2.kiadások Ök'!L49+'3.kiadások Faluház '!L49+'4.kiadások Óvoda'!L49+'5.kiadások PMH'!L49+'6.Bölcsőde'!K49</f>
        <v>32586</v>
      </c>
      <c r="M49" s="128">
        <f>'2.kiadások Ök'!M49+'3.kiadások Faluház '!M49+'4.kiadások Óvoda'!M49+'5.kiadások PMH'!M49+'6.Bölcsőde'!L49</f>
        <v>36636</v>
      </c>
      <c r="N49" s="128">
        <f>'2.kiadások Ök'!N49+'3.kiadások Faluház '!N49+'4.kiadások Óvoda'!N49+'5.kiadások PMH'!N49+'6.Bölcsőde'!M49</f>
        <v>33800</v>
      </c>
      <c r="O49" s="128">
        <f>'2.kiadások Ök'!O49+'3.kiadások Faluház '!O49+'4.kiadások Óvoda'!O49+'5.kiadások PMH'!O49</f>
        <v>0</v>
      </c>
    </row>
    <row r="50" spans="1:15" ht="15">
      <c r="A50" s="39" t="s">
        <v>635</v>
      </c>
      <c r="B50" s="52" t="s">
        <v>384</v>
      </c>
      <c r="C50" s="128">
        <f>'2.kiadások Ök'!C50+'3.kiadások Faluház '!C50+'4.kiadások Óvoda'!C50+'5.kiadások PMH'!C50</f>
        <v>150218</v>
      </c>
      <c r="D50" s="128">
        <f>'2.kiadások Ök'!D50+'3.kiadások Faluház '!D50+'4.kiadások Óvoda'!D50+'5.kiadások PMH'!D50+'6.Bölcsőde'!C50</f>
        <v>151881</v>
      </c>
      <c r="E50" s="128">
        <f>'2.kiadások Ök'!E50+'3.kiadások Faluház '!E50+'4.kiadások Óvoda'!E50+'5.kiadások PMH'!E50+'6.Bölcsőde'!D50</f>
        <v>139490</v>
      </c>
      <c r="F50" s="128">
        <f>'2.kiadások Ök'!F50+'3.kiadások Faluház '!F50+'4.kiadások Óvoda'!F50+'5.kiadások PMH'!F50+'6.Bölcsőde'!E50</f>
        <v>9186</v>
      </c>
      <c r="G50" s="128">
        <f>'2.kiadások Ök'!G50+'3.kiadások Faluház '!G50+'4.kiadások Óvoda'!G50+'5.kiadások PMH'!G50+'6.Bölcsőde'!F50</f>
        <v>18574</v>
      </c>
      <c r="H50" s="128">
        <f>'2.kiadások Ök'!H50+'3.kiadások Faluház '!H50+'4.kiadások Óvoda'!H50+'5.kiadások PMH'!H50+'6.Bölcsőde'!G50</f>
        <v>16756</v>
      </c>
      <c r="I50" s="128">
        <f>'2.kiadások Ök'!I50+'3.kiadások Faluház '!I50+'4.kiadások Óvoda'!I50+'5.kiadások PMH'!I50</f>
        <v>0</v>
      </c>
      <c r="J50" s="128">
        <f>'2.kiadások Ök'!J50+'3.kiadások Faluház '!J50+'4.kiadások Óvoda'!J50+'5.kiadások PMH'!J50</f>
        <v>0</v>
      </c>
      <c r="K50" s="128">
        <f>'2.kiadások Ök'!K50+'3.kiadások Faluház '!K50+'4.kiadások Óvoda'!K50+'5.kiadások PMH'!K50</f>
        <v>0</v>
      </c>
      <c r="L50" s="128">
        <f>'2.kiadások Ök'!L50+'3.kiadások Faluház '!L50+'4.kiadások Óvoda'!L50+'5.kiadások PMH'!L50+'6.Bölcsőde'!K50</f>
        <v>159404</v>
      </c>
      <c r="M50" s="128">
        <f>'2.kiadások Ök'!M50+'3.kiadások Faluház '!M50+'4.kiadások Óvoda'!M50+'5.kiadások PMH'!M50+'6.Bölcsőde'!L50</f>
        <v>170455</v>
      </c>
      <c r="N50" s="128">
        <f>'2.kiadások Ök'!N50+'3.kiadások Faluház '!N50+'4.kiadások Óvoda'!N50+'5.kiadások PMH'!N50+'6.Bölcsőde'!M50</f>
        <v>156246</v>
      </c>
      <c r="O50" s="128">
        <f>'2.kiadások Ök'!O50+'3.kiadások Faluház '!O50+'4.kiadások Óvoda'!O50+'5.kiadások PMH'!O50</f>
        <v>0</v>
      </c>
    </row>
    <row r="51" spans="1:15" ht="15">
      <c r="A51" s="13" t="s">
        <v>385</v>
      </c>
      <c r="B51" s="30" t="s">
        <v>386</v>
      </c>
      <c r="C51" s="128">
        <f>'2.kiadások Ök'!C51+'3.kiadások Faluház '!C51+'4.kiadások Óvoda'!C51+'5.kiadások PMH'!C51</f>
        <v>0</v>
      </c>
      <c r="D51" s="128">
        <f>'2.kiadások Ök'!D51+'3.kiadások Faluház '!D51+'4.kiadások Óvoda'!D51+'5.kiadások PMH'!D51+'6.Bölcsőde'!C51</f>
        <v>0</v>
      </c>
      <c r="E51" s="128">
        <f>'2.kiadások Ök'!E51+'3.kiadások Faluház '!E51+'4.kiadások Óvoda'!E51+'5.kiadások PMH'!E51+'6.Bölcsőde'!D51</f>
        <v>0</v>
      </c>
      <c r="F51" s="128">
        <f>'2.kiadások Ök'!F51+'3.kiadások Faluház '!F51+'4.kiadások Óvoda'!F51+'5.kiadások PMH'!F51+'6.Bölcsőde'!E51</f>
        <v>0</v>
      </c>
      <c r="G51" s="128">
        <f>'2.kiadások Ök'!G51+'3.kiadások Faluház '!G51+'4.kiadások Óvoda'!G51+'5.kiadások PMH'!G51+'6.Bölcsőde'!F51</f>
        <v>0</v>
      </c>
      <c r="H51" s="128">
        <f>'2.kiadások Ök'!H51+'3.kiadások Faluház '!H51+'4.kiadások Óvoda'!H51+'5.kiadások PMH'!H51+'6.Bölcsőde'!G51</f>
        <v>0</v>
      </c>
      <c r="I51" s="128">
        <f>'2.kiadások Ök'!I51+'3.kiadások Faluház '!I51+'4.kiadások Óvoda'!I51+'5.kiadások PMH'!I51</f>
        <v>0</v>
      </c>
      <c r="J51" s="128">
        <f>'2.kiadások Ök'!J51+'3.kiadások Faluház '!J51+'4.kiadások Óvoda'!J51+'5.kiadások PMH'!J51</f>
        <v>0</v>
      </c>
      <c r="K51" s="128">
        <f>'2.kiadások Ök'!K51+'3.kiadások Faluház '!K51+'4.kiadások Óvoda'!K51+'5.kiadások PMH'!K51</f>
        <v>0</v>
      </c>
      <c r="L51" s="128">
        <f>'2.kiadások Ök'!L51+'3.kiadások Faluház '!L51+'4.kiadások Óvoda'!L51+'5.kiadások PMH'!L51+'6.Bölcsőde'!K51</f>
        <v>0</v>
      </c>
      <c r="M51" s="128">
        <f>'2.kiadások Ök'!M51+'3.kiadások Faluház '!M51+'4.kiadások Óvoda'!M51+'5.kiadások PMH'!M51+'6.Bölcsőde'!L51</f>
        <v>0</v>
      </c>
      <c r="N51" s="128">
        <f>'2.kiadások Ök'!N51+'3.kiadások Faluház '!N51+'4.kiadások Óvoda'!N51+'5.kiadások PMH'!N51+'6.Bölcsőde'!M51</f>
        <v>0</v>
      </c>
      <c r="O51" s="128">
        <f>'2.kiadások Ök'!O51+'3.kiadások Faluház '!O51+'4.kiadások Óvoda'!O51+'5.kiadások PMH'!O51</f>
        <v>0</v>
      </c>
    </row>
    <row r="52" spans="1:15" ht="15">
      <c r="A52" s="13" t="s">
        <v>636</v>
      </c>
      <c r="B52" s="30" t="s">
        <v>387</v>
      </c>
      <c r="C52" s="128">
        <f>'2.kiadások Ök'!C52+'3.kiadások Faluház '!C52+'4.kiadások Óvoda'!C52+'5.kiadások PMH'!C52</f>
        <v>0</v>
      </c>
      <c r="D52" s="128">
        <f>'2.kiadások Ök'!D52+'3.kiadások Faluház '!D52+'4.kiadások Óvoda'!D52+'5.kiadások PMH'!D52+'6.Bölcsőde'!C52</f>
        <v>0</v>
      </c>
      <c r="E52" s="128">
        <f>'2.kiadások Ök'!E52+'3.kiadások Faluház '!E52+'4.kiadások Óvoda'!E52+'5.kiadások PMH'!E52+'6.Bölcsőde'!D52</f>
        <v>0</v>
      </c>
      <c r="F52" s="128">
        <f>'2.kiadások Ök'!F52+'3.kiadások Faluház '!F52+'4.kiadások Óvoda'!F52+'5.kiadások PMH'!F52+'6.Bölcsőde'!E52</f>
        <v>0</v>
      </c>
      <c r="G52" s="128">
        <f>'2.kiadások Ök'!G52+'3.kiadások Faluház '!G52+'4.kiadások Óvoda'!G52+'5.kiadások PMH'!G52+'6.Bölcsőde'!F52</f>
        <v>0</v>
      </c>
      <c r="H52" s="128">
        <f>'2.kiadások Ök'!H52+'3.kiadások Faluház '!H52+'4.kiadások Óvoda'!H52+'5.kiadások PMH'!H52+'6.Bölcsőde'!G52</f>
        <v>0</v>
      </c>
      <c r="I52" s="128">
        <f>'2.kiadások Ök'!I52+'3.kiadások Faluház '!I52+'4.kiadások Óvoda'!I52+'5.kiadások PMH'!I52</f>
        <v>0</v>
      </c>
      <c r="J52" s="128">
        <f>'2.kiadások Ök'!J52+'3.kiadások Faluház '!J52+'4.kiadások Óvoda'!J52+'5.kiadások PMH'!J52</f>
        <v>0</v>
      </c>
      <c r="K52" s="128">
        <f>'2.kiadások Ök'!K52+'3.kiadások Faluház '!K52+'4.kiadások Óvoda'!K52+'5.kiadások PMH'!K52</f>
        <v>0</v>
      </c>
      <c r="L52" s="128">
        <f>'2.kiadások Ök'!L52+'3.kiadások Faluház '!L52+'4.kiadások Óvoda'!L52+'5.kiadások PMH'!L52+'6.Bölcsőde'!K52</f>
        <v>0</v>
      </c>
      <c r="M52" s="128">
        <f>'2.kiadások Ök'!M52+'3.kiadások Faluház '!M52+'4.kiadások Óvoda'!M52+'5.kiadások PMH'!M52+'6.Bölcsőde'!L52</f>
        <v>0</v>
      </c>
      <c r="N52" s="128">
        <f>'2.kiadások Ök'!N52+'3.kiadások Faluház '!N52+'4.kiadások Óvoda'!N52+'5.kiadások PMH'!N52+'6.Bölcsőde'!M52</f>
        <v>0</v>
      </c>
      <c r="O52" s="128">
        <f>'2.kiadások Ök'!O52+'3.kiadások Faluház '!O52+'4.kiadások Óvoda'!O52+'5.kiadások PMH'!O52</f>
        <v>0</v>
      </c>
    </row>
    <row r="53" spans="1:15" ht="15">
      <c r="A53" s="17" t="s">
        <v>7</v>
      </c>
      <c r="B53" s="30" t="s">
        <v>388</v>
      </c>
      <c r="C53" s="128">
        <f>'2.kiadások Ök'!C53+'3.kiadások Faluház '!C53+'4.kiadások Óvoda'!C53+'5.kiadások PMH'!C53</f>
        <v>0</v>
      </c>
      <c r="D53" s="128">
        <f>'2.kiadások Ök'!D53+'3.kiadások Faluház '!D53+'4.kiadások Óvoda'!D53+'5.kiadások PMH'!D53+'6.Bölcsőde'!C53</f>
        <v>0</v>
      </c>
      <c r="E53" s="128">
        <f>'2.kiadások Ök'!E53+'3.kiadások Faluház '!E53+'4.kiadások Óvoda'!E53+'5.kiadások PMH'!E53+'6.Bölcsőde'!D53</f>
        <v>0</v>
      </c>
      <c r="F53" s="128">
        <f>'2.kiadások Ök'!F53+'3.kiadások Faluház '!F53+'4.kiadások Óvoda'!F53+'5.kiadások PMH'!F53+'6.Bölcsőde'!E53</f>
        <v>0</v>
      </c>
      <c r="G53" s="128">
        <f>'2.kiadások Ök'!G53+'3.kiadások Faluház '!G53+'4.kiadások Óvoda'!G53+'5.kiadások PMH'!G53+'6.Bölcsőde'!F53</f>
        <v>0</v>
      </c>
      <c r="H53" s="128">
        <f>'2.kiadások Ök'!H53+'3.kiadások Faluház '!H53+'4.kiadások Óvoda'!H53+'5.kiadások PMH'!H53+'6.Bölcsőde'!G53</f>
        <v>0</v>
      </c>
      <c r="I53" s="128">
        <f>'2.kiadások Ök'!I53+'3.kiadások Faluház '!I53+'4.kiadások Óvoda'!I53+'5.kiadások PMH'!I53</f>
        <v>0</v>
      </c>
      <c r="J53" s="128">
        <f>'2.kiadások Ök'!J53+'3.kiadások Faluház '!J53+'4.kiadások Óvoda'!J53+'5.kiadások PMH'!J53</f>
        <v>0</v>
      </c>
      <c r="K53" s="128">
        <f>'2.kiadások Ök'!K53+'3.kiadások Faluház '!K53+'4.kiadások Óvoda'!K53+'5.kiadások PMH'!K53</f>
        <v>0</v>
      </c>
      <c r="L53" s="128">
        <f>'2.kiadások Ök'!L53+'3.kiadások Faluház '!L53+'4.kiadások Óvoda'!L53+'5.kiadások PMH'!L53+'6.Bölcsőde'!K53</f>
        <v>0</v>
      </c>
      <c r="M53" s="128">
        <f>'2.kiadások Ök'!M53+'3.kiadások Faluház '!M53+'4.kiadások Óvoda'!M53+'5.kiadások PMH'!M53+'6.Bölcsőde'!L53</f>
        <v>0</v>
      </c>
      <c r="N53" s="128">
        <f>'2.kiadások Ök'!N53+'3.kiadások Faluház '!N53+'4.kiadások Óvoda'!N53+'5.kiadások PMH'!N53+'6.Bölcsőde'!M53</f>
        <v>0</v>
      </c>
      <c r="O53" s="128">
        <f>'2.kiadások Ök'!O53+'3.kiadások Faluház '!O53+'4.kiadások Óvoda'!O53+'5.kiadások PMH'!O53</f>
        <v>0</v>
      </c>
    </row>
    <row r="54" spans="1:15" ht="15">
      <c r="A54" s="17" t="s">
        <v>8</v>
      </c>
      <c r="B54" s="30" t="s">
        <v>389</v>
      </c>
      <c r="C54" s="128">
        <f>'2.kiadások Ök'!C54+'3.kiadások Faluház '!C54+'4.kiadások Óvoda'!C54+'5.kiadások PMH'!C54</f>
        <v>87</v>
      </c>
      <c r="D54" s="128">
        <f>'2.kiadások Ök'!D54+'3.kiadások Faluház '!D54+'4.kiadások Óvoda'!D54+'5.kiadások PMH'!D54+'6.Bölcsőde'!C54</f>
        <v>87</v>
      </c>
      <c r="E54" s="128">
        <f>'2.kiadások Ök'!E54+'3.kiadások Faluház '!E54+'4.kiadások Óvoda'!E54+'5.kiadások PMH'!E54+'6.Bölcsőde'!D54</f>
        <v>0</v>
      </c>
      <c r="F54" s="128">
        <f>'2.kiadások Ök'!F54+'3.kiadások Faluház '!F54+'4.kiadások Óvoda'!F54+'5.kiadások PMH'!F54+'6.Bölcsőde'!E54</f>
        <v>0</v>
      </c>
      <c r="G54" s="128">
        <f>'2.kiadások Ök'!G54+'3.kiadások Faluház '!G54+'4.kiadások Óvoda'!G54+'5.kiadások PMH'!G54+'6.Bölcsőde'!F54</f>
        <v>0</v>
      </c>
      <c r="H54" s="128">
        <f>'2.kiadások Ök'!H54+'3.kiadások Faluház '!H54+'4.kiadások Óvoda'!H54+'5.kiadások PMH'!H54+'6.Bölcsőde'!G54</f>
        <v>0</v>
      </c>
      <c r="I54" s="128">
        <f>'2.kiadások Ök'!I54+'3.kiadások Faluház '!I54+'4.kiadások Óvoda'!I54+'5.kiadások PMH'!I54</f>
        <v>0</v>
      </c>
      <c r="J54" s="128">
        <f>'2.kiadások Ök'!J54+'3.kiadások Faluház '!J54+'4.kiadások Óvoda'!J54+'5.kiadások PMH'!J54</f>
        <v>0</v>
      </c>
      <c r="K54" s="128">
        <f>'2.kiadások Ök'!K54+'3.kiadások Faluház '!K54+'4.kiadások Óvoda'!K54+'5.kiadások PMH'!K54</f>
        <v>0</v>
      </c>
      <c r="L54" s="128">
        <f>'2.kiadások Ök'!L54+'3.kiadások Faluház '!L54+'4.kiadások Óvoda'!L54+'5.kiadások PMH'!L54+'6.Bölcsőde'!K54</f>
        <v>87</v>
      </c>
      <c r="M54" s="128">
        <f>'2.kiadások Ök'!M54+'3.kiadások Faluház '!M54+'4.kiadások Óvoda'!M54+'5.kiadások PMH'!M54+'6.Bölcsőde'!L54</f>
        <v>87</v>
      </c>
      <c r="N54" s="128">
        <f>'2.kiadások Ök'!N54+'3.kiadások Faluház '!N54+'4.kiadások Óvoda'!N54+'5.kiadások PMH'!N54+'6.Bölcsőde'!M54</f>
        <v>0</v>
      </c>
      <c r="O54" s="128">
        <f>'2.kiadások Ök'!O54+'3.kiadások Faluház '!O54+'4.kiadások Óvoda'!O54+'5.kiadások PMH'!O54</f>
        <v>0</v>
      </c>
    </row>
    <row r="55" spans="1:15" ht="15">
      <c r="A55" s="17" t="s">
        <v>9</v>
      </c>
      <c r="B55" s="30" t="s">
        <v>390</v>
      </c>
      <c r="C55" s="128">
        <f>'2.kiadások Ök'!C55+'3.kiadások Faluház '!C55+'4.kiadások Óvoda'!C55+'5.kiadások PMH'!C55</f>
        <v>600</v>
      </c>
      <c r="D55" s="128">
        <f>'2.kiadások Ök'!D55+'3.kiadások Faluház '!D55+'4.kiadások Óvoda'!D55+'5.kiadások PMH'!D55+'6.Bölcsőde'!C55</f>
        <v>810</v>
      </c>
      <c r="E55" s="128">
        <f>'2.kiadások Ök'!E55+'3.kiadások Faluház '!E55+'4.kiadások Óvoda'!E55+'5.kiadások PMH'!E55+'6.Bölcsőde'!D55</f>
        <v>810</v>
      </c>
      <c r="F55" s="128">
        <f>'2.kiadások Ök'!F55+'3.kiadások Faluház '!F55+'4.kiadások Óvoda'!F55+'5.kiadások PMH'!F55+'6.Bölcsőde'!E55</f>
        <v>0</v>
      </c>
      <c r="G55" s="128">
        <f>'2.kiadások Ök'!G55+'3.kiadások Faluház '!G55+'4.kiadások Óvoda'!G55+'5.kiadások PMH'!G55+'6.Bölcsőde'!F55</f>
        <v>0</v>
      </c>
      <c r="H55" s="128">
        <f>'2.kiadások Ök'!H55+'3.kiadások Faluház '!H55+'4.kiadások Óvoda'!H55+'5.kiadások PMH'!H55+'6.Bölcsőde'!G55</f>
        <v>0</v>
      </c>
      <c r="I55" s="128">
        <f>'2.kiadások Ök'!I55+'3.kiadások Faluház '!I55+'4.kiadások Óvoda'!I55+'5.kiadások PMH'!I55</f>
        <v>0</v>
      </c>
      <c r="J55" s="128">
        <f>'2.kiadások Ök'!J55+'3.kiadások Faluház '!J55+'4.kiadások Óvoda'!J55+'5.kiadások PMH'!J55</f>
        <v>0</v>
      </c>
      <c r="K55" s="128">
        <f>'2.kiadások Ök'!K55+'3.kiadások Faluház '!K55+'4.kiadások Óvoda'!K55+'5.kiadások PMH'!K55</f>
        <v>0</v>
      </c>
      <c r="L55" s="128">
        <f>'2.kiadások Ök'!L55+'3.kiadások Faluház '!L55+'4.kiadások Óvoda'!L55+'5.kiadások PMH'!L55+'6.Bölcsőde'!K55</f>
        <v>600</v>
      </c>
      <c r="M55" s="128">
        <f>'2.kiadások Ök'!M55+'3.kiadások Faluház '!M55+'4.kiadások Óvoda'!M55+'5.kiadások PMH'!M55+'6.Bölcsőde'!L55</f>
        <v>810</v>
      </c>
      <c r="N55" s="128">
        <f>'2.kiadások Ök'!N55+'3.kiadások Faluház '!N55+'4.kiadások Óvoda'!N55+'5.kiadások PMH'!N55+'6.Bölcsőde'!M55</f>
        <v>810</v>
      </c>
      <c r="O55" s="128">
        <f>'2.kiadások Ök'!O55+'3.kiadások Faluház '!O55+'4.kiadások Óvoda'!O55+'5.kiadások PMH'!O55</f>
        <v>0</v>
      </c>
    </row>
    <row r="56" spans="1:15" ht="15">
      <c r="A56" s="13" t="s">
        <v>10</v>
      </c>
      <c r="B56" s="30" t="s">
        <v>391</v>
      </c>
      <c r="C56" s="128">
        <f>'2.kiadások Ök'!C56+'3.kiadások Faluház '!C56+'4.kiadások Óvoda'!C56+'5.kiadások PMH'!C56</f>
        <v>500</v>
      </c>
      <c r="D56" s="128">
        <f>'2.kiadások Ök'!D56+'3.kiadások Faluház '!D56+'4.kiadások Óvoda'!D56+'5.kiadások PMH'!D56+'6.Bölcsőde'!C56</f>
        <v>656</v>
      </c>
      <c r="E56" s="128">
        <f>'2.kiadások Ök'!E56+'3.kiadások Faluház '!E56+'4.kiadások Óvoda'!E56+'5.kiadások PMH'!E56+'6.Bölcsőde'!D56</f>
        <v>656</v>
      </c>
      <c r="F56" s="128">
        <f>'2.kiadások Ök'!F56+'3.kiadások Faluház '!F56+'4.kiadások Óvoda'!F56+'5.kiadások PMH'!F56+'6.Bölcsőde'!E56</f>
        <v>0</v>
      </c>
      <c r="G56" s="128">
        <f>'2.kiadások Ök'!G56+'3.kiadások Faluház '!G56+'4.kiadások Óvoda'!G56+'5.kiadások PMH'!G56+'6.Bölcsőde'!F56</f>
        <v>0</v>
      </c>
      <c r="H56" s="128">
        <f>'2.kiadások Ök'!H56+'3.kiadások Faluház '!H56+'4.kiadások Óvoda'!H56+'5.kiadások PMH'!H56+'6.Bölcsőde'!G56</f>
        <v>0</v>
      </c>
      <c r="I56" s="128">
        <f>'2.kiadások Ök'!I56+'3.kiadások Faluház '!I56+'4.kiadások Óvoda'!I56+'5.kiadások PMH'!I56</f>
        <v>0</v>
      </c>
      <c r="J56" s="128">
        <f>'2.kiadások Ök'!J56+'3.kiadások Faluház '!J56+'4.kiadások Óvoda'!J56+'5.kiadások PMH'!J56</f>
        <v>0</v>
      </c>
      <c r="K56" s="128">
        <f>'2.kiadások Ök'!K56+'3.kiadások Faluház '!K56+'4.kiadások Óvoda'!K56+'5.kiadások PMH'!K56</f>
        <v>0</v>
      </c>
      <c r="L56" s="128">
        <f>'2.kiadások Ök'!L56+'3.kiadások Faluház '!L56+'4.kiadások Óvoda'!L56+'5.kiadások PMH'!L56+'6.Bölcsőde'!K56</f>
        <v>500</v>
      </c>
      <c r="M56" s="128">
        <f>'2.kiadások Ök'!M56+'3.kiadások Faluház '!M56+'4.kiadások Óvoda'!M56+'5.kiadások PMH'!M56+'6.Bölcsőde'!L56</f>
        <v>656</v>
      </c>
      <c r="N56" s="128">
        <f>'2.kiadások Ök'!N56+'3.kiadások Faluház '!N56+'4.kiadások Óvoda'!N56+'5.kiadások PMH'!N56+'6.Bölcsőde'!M56</f>
        <v>656</v>
      </c>
      <c r="O56" s="128">
        <f>'2.kiadások Ök'!O56+'3.kiadások Faluház '!O56+'4.kiadások Óvoda'!O56+'5.kiadások PMH'!O56</f>
        <v>0</v>
      </c>
    </row>
    <row r="57" spans="1:15" ht="15">
      <c r="A57" s="13" t="s">
        <v>11</v>
      </c>
      <c r="B57" s="30" t="s">
        <v>392</v>
      </c>
      <c r="C57" s="128">
        <f>'2.kiadások Ök'!C57+'3.kiadások Faluház '!C57+'4.kiadások Óvoda'!C57+'5.kiadások PMH'!C57</f>
        <v>730</v>
      </c>
      <c r="D57" s="128">
        <f>'2.kiadások Ök'!D57+'3.kiadások Faluház '!D57+'4.kiadások Óvoda'!D57+'5.kiadások PMH'!D57+'6.Bölcsőde'!C57</f>
        <v>730</v>
      </c>
      <c r="E57" s="128">
        <f>'2.kiadások Ök'!E57+'3.kiadások Faluház '!E57+'4.kiadások Óvoda'!E57+'5.kiadások PMH'!E57+'6.Bölcsőde'!D57</f>
        <v>675</v>
      </c>
      <c r="F57" s="128">
        <f>'2.kiadások Ök'!F57+'3.kiadások Faluház '!F57+'4.kiadások Óvoda'!F57+'5.kiadások PMH'!F57+'6.Bölcsőde'!E57</f>
        <v>0</v>
      </c>
      <c r="G57" s="128">
        <f>'2.kiadások Ök'!G57+'3.kiadások Faluház '!G57+'4.kiadások Óvoda'!G57+'5.kiadások PMH'!G57+'6.Bölcsőde'!F57</f>
        <v>0</v>
      </c>
      <c r="H57" s="128">
        <f>'2.kiadások Ök'!H57+'3.kiadások Faluház '!H57+'4.kiadások Óvoda'!H57+'5.kiadások PMH'!H57+'6.Bölcsőde'!G57</f>
        <v>0</v>
      </c>
      <c r="I57" s="128">
        <f>'2.kiadások Ök'!I57+'3.kiadások Faluház '!I57+'4.kiadások Óvoda'!I57+'5.kiadások PMH'!I57</f>
        <v>0</v>
      </c>
      <c r="J57" s="128">
        <f>'2.kiadások Ök'!J57+'3.kiadások Faluház '!J57+'4.kiadások Óvoda'!J57+'5.kiadások PMH'!J57</f>
        <v>0</v>
      </c>
      <c r="K57" s="128">
        <f>'2.kiadások Ök'!K57+'3.kiadások Faluház '!K57+'4.kiadások Óvoda'!K57+'5.kiadások PMH'!K57</f>
        <v>0</v>
      </c>
      <c r="L57" s="128">
        <f>'2.kiadások Ök'!L57+'3.kiadások Faluház '!L57+'4.kiadások Óvoda'!L57+'5.kiadások PMH'!L57+'6.Bölcsőde'!K57</f>
        <v>730</v>
      </c>
      <c r="M57" s="128">
        <f>'2.kiadások Ök'!M57+'3.kiadások Faluház '!M57+'4.kiadások Óvoda'!M57+'5.kiadások PMH'!M57+'6.Bölcsőde'!L57</f>
        <v>730</v>
      </c>
      <c r="N57" s="128">
        <f>'2.kiadások Ök'!N57+'3.kiadások Faluház '!N57+'4.kiadások Óvoda'!N57+'5.kiadások PMH'!N57+'6.Bölcsőde'!M57</f>
        <v>675</v>
      </c>
      <c r="O57" s="128">
        <f>'2.kiadások Ök'!O57+'3.kiadások Faluház '!O57+'4.kiadások Óvoda'!O57+'5.kiadások PMH'!O57</f>
        <v>0</v>
      </c>
    </row>
    <row r="58" spans="1:15" ht="15">
      <c r="A58" s="13" t="s">
        <v>12</v>
      </c>
      <c r="B58" s="30" t="s">
        <v>393</v>
      </c>
      <c r="C58" s="128">
        <f>'2.kiadások Ök'!C58+'3.kiadások Faluház '!C58+'4.kiadások Óvoda'!C58+'5.kiadások PMH'!C58</f>
        <v>8813</v>
      </c>
      <c r="D58" s="128">
        <f>'2.kiadások Ök'!D58+'3.kiadások Faluház '!D58+'4.kiadások Óvoda'!D58+'5.kiadások PMH'!D58+'6.Bölcsőde'!C58</f>
        <v>4329</v>
      </c>
      <c r="E58" s="128">
        <f>'2.kiadások Ök'!E58+'3.kiadások Faluház '!E58+'4.kiadások Óvoda'!E58+'5.kiadások PMH'!E58+'6.Bölcsőde'!D58</f>
        <v>4329</v>
      </c>
      <c r="F58" s="128">
        <f>'2.kiadások Ök'!F58+'3.kiadások Faluház '!F58+'4.kiadások Óvoda'!F58+'5.kiadások PMH'!F58+'6.Bölcsőde'!E58</f>
        <v>0</v>
      </c>
      <c r="G58" s="128">
        <f>'2.kiadások Ök'!G58+'3.kiadások Faluház '!G58+'4.kiadások Óvoda'!G58+'5.kiadások PMH'!G58+'6.Bölcsőde'!F58</f>
        <v>0</v>
      </c>
      <c r="H58" s="128">
        <f>'2.kiadások Ök'!H58+'3.kiadások Faluház '!H58+'4.kiadások Óvoda'!H58+'5.kiadások PMH'!H58+'6.Bölcsőde'!G58</f>
        <v>0</v>
      </c>
      <c r="I58" s="128">
        <f>'2.kiadások Ök'!I58+'3.kiadások Faluház '!I58+'4.kiadások Óvoda'!I58+'5.kiadások PMH'!I58</f>
        <v>0</v>
      </c>
      <c r="J58" s="128">
        <f>'2.kiadások Ök'!J58+'3.kiadások Faluház '!J58+'4.kiadások Óvoda'!J58+'5.kiadások PMH'!J58</f>
        <v>0</v>
      </c>
      <c r="K58" s="128">
        <f>'2.kiadások Ök'!K58+'3.kiadások Faluház '!K58+'4.kiadások Óvoda'!K58+'5.kiadások PMH'!K58</f>
        <v>0</v>
      </c>
      <c r="L58" s="128">
        <f>'2.kiadások Ök'!L58+'3.kiadások Faluház '!L58+'4.kiadások Óvoda'!L58+'5.kiadások PMH'!L58+'6.Bölcsőde'!K58</f>
        <v>8813</v>
      </c>
      <c r="M58" s="128">
        <f>'2.kiadások Ök'!M58+'3.kiadások Faluház '!M58+'4.kiadások Óvoda'!M58+'5.kiadások PMH'!M58+'6.Bölcsőde'!L58</f>
        <v>4329</v>
      </c>
      <c r="N58" s="128">
        <f>'2.kiadások Ök'!N58+'3.kiadások Faluház '!N58+'4.kiadások Óvoda'!N58+'5.kiadások PMH'!N58+'6.Bölcsőde'!M58</f>
        <v>4329</v>
      </c>
      <c r="O58" s="128">
        <f>'2.kiadások Ök'!O58+'3.kiadások Faluház '!O58+'4.kiadások Óvoda'!O58+'5.kiadások PMH'!O58</f>
        <v>0</v>
      </c>
    </row>
    <row r="59" spans="1:15" ht="15">
      <c r="A59" s="49" t="s">
        <v>702</v>
      </c>
      <c r="B59" s="52" t="s">
        <v>394</v>
      </c>
      <c r="C59" s="128">
        <f>'2.kiadások Ök'!C59+'3.kiadások Faluház '!C59+'4.kiadások Óvoda'!C59+'5.kiadások PMH'!C59</f>
        <v>10730</v>
      </c>
      <c r="D59" s="128">
        <f>'2.kiadások Ök'!D59+'3.kiadások Faluház '!D59+'4.kiadások Óvoda'!D59+'5.kiadások PMH'!D59+'6.Bölcsőde'!C59</f>
        <v>6612</v>
      </c>
      <c r="E59" s="128">
        <f>'2.kiadások Ök'!E59+'3.kiadások Faluház '!E59+'4.kiadások Óvoda'!E59+'5.kiadások PMH'!E59+'6.Bölcsőde'!D59</f>
        <v>6470</v>
      </c>
      <c r="F59" s="128">
        <f>'2.kiadások Ök'!F59+'3.kiadások Faluház '!F59+'4.kiadások Óvoda'!F59+'5.kiadások PMH'!F59+'6.Bölcsőde'!E59</f>
        <v>0</v>
      </c>
      <c r="G59" s="128">
        <f>'2.kiadások Ök'!G59+'3.kiadások Faluház '!G59+'4.kiadások Óvoda'!G59+'5.kiadások PMH'!G59+'6.Bölcsőde'!F59</f>
        <v>0</v>
      </c>
      <c r="H59" s="128">
        <f>'2.kiadások Ök'!H59+'3.kiadások Faluház '!H59+'4.kiadások Óvoda'!H59+'5.kiadások PMH'!H59+'6.Bölcsőde'!G59</f>
        <v>0</v>
      </c>
      <c r="I59" s="128">
        <f>'2.kiadások Ök'!I59+'3.kiadások Faluház '!I59+'4.kiadások Óvoda'!I59+'5.kiadások PMH'!I59</f>
        <v>0</v>
      </c>
      <c r="J59" s="128">
        <f>'2.kiadások Ök'!J59+'3.kiadások Faluház '!J59+'4.kiadások Óvoda'!J59+'5.kiadások PMH'!J59</f>
        <v>0</v>
      </c>
      <c r="K59" s="128">
        <f>'2.kiadások Ök'!K59+'3.kiadások Faluház '!K59+'4.kiadások Óvoda'!K59+'5.kiadások PMH'!K59</f>
        <v>0</v>
      </c>
      <c r="L59" s="128">
        <f>'2.kiadások Ök'!L59+'3.kiadások Faluház '!L59+'4.kiadások Óvoda'!L59+'5.kiadások PMH'!L59+'6.Bölcsőde'!K59</f>
        <v>10730</v>
      </c>
      <c r="M59" s="128">
        <f>'2.kiadások Ök'!M59+'3.kiadások Faluház '!M59+'4.kiadások Óvoda'!M59+'5.kiadások PMH'!M59+'6.Bölcsőde'!L59</f>
        <v>6612</v>
      </c>
      <c r="N59" s="128">
        <f>'2.kiadások Ök'!N59+'3.kiadások Faluház '!N59+'4.kiadások Óvoda'!N59+'5.kiadások PMH'!N59+'6.Bölcsőde'!M59</f>
        <v>6470</v>
      </c>
      <c r="O59" s="128">
        <f>'2.kiadások Ök'!O59+'3.kiadások Faluház '!O59+'4.kiadások Óvoda'!O59+'5.kiadások PMH'!O59</f>
        <v>0</v>
      </c>
    </row>
    <row r="60" spans="1:15" ht="15">
      <c r="A60" s="12" t="s">
        <v>13</v>
      </c>
      <c r="B60" s="30" t="s">
        <v>395</v>
      </c>
      <c r="C60" s="128">
        <f>'2.kiadások Ök'!C60+'3.kiadások Faluház '!C60+'4.kiadások Óvoda'!C60+'5.kiadások PMH'!C60</f>
        <v>0</v>
      </c>
      <c r="D60" s="128">
        <f>'2.kiadások Ök'!D60+'3.kiadások Faluház '!D60+'4.kiadások Óvoda'!D60+'5.kiadások PMH'!D60+'6.Bölcsőde'!C60</f>
        <v>0</v>
      </c>
      <c r="E60" s="128">
        <f>'2.kiadások Ök'!E60+'3.kiadások Faluház '!E60+'4.kiadások Óvoda'!E60+'5.kiadások PMH'!E60+'6.Bölcsőde'!D60</f>
        <v>0</v>
      </c>
      <c r="F60" s="128">
        <f>'2.kiadások Ök'!F60+'3.kiadások Faluház '!F60+'4.kiadások Óvoda'!F60+'5.kiadások PMH'!F60+'6.Bölcsőde'!E60</f>
        <v>0</v>
      </c>
      <c r="G60" s="128">
        <f>'2.kiadások Ök'!G60+'3.kiadások Faluház '!G60+'4.kiadások Óvoda'!G60+'5.kiadások PMH'!G60+'6.Bölcsőde'!F60</f>
        <v>0</v>
      </c>
      <c r="H60" s="128">
        <f>'2.kiadások Ök'!H60+'3.kiadások Faluház '!H60+'4.kiadások Óvoda'!H60+'5.kiadások PMH'!H60+'6.Bölcsőde'!G60</f>
        <v>0</v>
      </c>
      <c r="I60" s="128">
        <f>'2.kiadások Ök'!I60+'3.kiadások Faluház '!I60+'4.kiadások Óvoda'!I60+'5.kiadások PMH'!I60</f>
        <v>0</v>
      </c>
      <c r="J60" s="128">
        <f>'2.kiadások Ök'!J60+'3.kiadások Faluház '!J60+'4.kiadások Óvoda'!J60+'5.kiadások PMH'!J60</f>
        <v>0</v>
      </c>
      <c r="K60" s="128">
        <f>'2.kiadások Ök'!K60+'3.kiadások Faluház '!K60+'4.kiadások Óvoda'!K60+'5.kiadások PMH'!K60</f>
        <v>0</v>
      </c>
      <c r="L60" s="128">
        <f>'2.kiadások Ök'!L60+'3.kiadások Faluház '!L60+'4.kiadások Óvoda'!L60+'5.kiadások PMH'!L60+'6.Bölcsőde'!K60</f>
        <v>0</v>
      </c>
      <c r="M60" s="128">
        <f>'2.kiadások Ök'!M60+'3.kiadások Faluház '!M60+'4.kiadások Óvoda'!M60+'5.kiadások PMH'!M60+'6.Bölcsőde'!L60</f>
        <v>0</v>
      </c>
      <c r="N60" s="128">
        <f>'2.kiadások Ök'!N60+'3.kiadások Faluház '!N60+'4.kiadások Óvoda'!N60+'5.kiadások PMH'!N60+'6.Bölcsőde'!M60</f>
        <v>0</v>
      </c>
      <c r="O60" s="128">
        <f>'2.kiadások Ök'!O60+'3.kiadások Faluház '!O60+'4.kiadások Óvoda'!O60+'5.kiadások PMH'!O60</f>
        <v>0</v>
      </c>
    </row>
    <row r="61" spans="1:15" ht="15">
      <c r="A61" s="12" t="s">
        <v>396</v>
      </c>
      <c r="B61" s="30" t="s">
        <v>397</v>
      </c>
      <c r="C61" s="128">
        <f>'2.kiadások Ök'!C61+'3.kiadások Faluház '!C61+'4.kiadások Óvoda'!C61+'5.kiadások PMH'!C61</f>
        <v>0</v>
      </c>
      <c r="D61" s="128">
        <f>'2.kiadások Ök'!D61+'3.kiadások Faluház '!D61+'4.kiadások Óvoda'!D61+'5.kiadások PMH'!D61+'6.Bölcsőde'!C61</f>
        <v>0</v>
      </c>
      <c r="E61" s="128">
        <f>'2.kiadások Ök'!E61+'3.kiadások Faluház '!E61+'4.kiadások Óvoda'!E61+'5.kiadások PMH'!E61+'6.Bölcsőde'!D61</f>
        <v>0</v>
      </c>
      <c r="F61" s="128">
        <f>'2.kiadások Ök'!F61+'3.kiadások Faluház '!F61+'4.kiadások Óvoda'!F61+'5.kiadások PMH'!F61+'6.Bölcsőde'!E61</f>
        <v>0</v>
      </c>
      <c r="G61" s="128">
        <f>'2.kiadások Ök'!G61+'3.kiadások Faluház '!G61+'4.kiadások Óvoda'!G61+'5.kiadások PMH'!G61+'6.Bölcsőde'!F61</f>
        <v>1236</v>
      </c>
      <c r="H61" s="128">
        <f>'2.kiadások Ök'!H61+'3.kiadások Faluház '!H61+'4.kiadások Óvoda'!H61+'5.kiadások PMH'!H61+'6.Bölcsőde'!G61</f>
        <v>0</v>
      </c>
      <c r="I61" s="128">
        <f>'2.kiadások Ök'!I61+'3.kiadások Faluház '!I61+'4.kiadások Óvoda'!I61+'5.kiadások PMH'!I61</f>
        <v>0</v>
      </c>
      <c r="J61" s="128">
        <f>'2.kiadások Ök'!J61+'3.kiadások Faluház '!J61+'4.kiadások Óvoda'!J61+'5.kiadások PMH'!J61</f>
        <v>0</v>
      </c>
      <c r="K61" s="128">
        <f>'2.kiadások Ök'!K61+'3.kiadások Faluház '!K61+'4.kiadások Óvoda'!K61+'5.kiadások PMH'!K61</f>
        <v>0</v>
      </c>
      <c r="L61" s="128">
        <f>'2.kiadások Ök'!L61+'3.kiadások Faluház '!L61+'4.kiadások Óvoda'!L61+'5.kiadások PMH'!L61+'6.Bölcsőde'!K61</f>
        <v>0</v>
      </c>
      <c r="M61" s="128">
        <f>'2.kiadások Ök'!M61+'3.kiadások Faluház '!M61+'4.kiadások Óvoda'!M61+'5.kiadások PMH'!M61+'6.Bölcsőde'!L61</f>
        <v>1236</v>
      </c>
      <c r="N61" s="128">
        <f>'2.kiadások Ök'!N61+'3.kiadások Faluház '!N61+'4.kiadások Óvoda'!N61+'5.kiadások PMH'!N61+'6.Bölcsőde'!M61</f>
        <v>0</v>
      </c>
      <c r="O61" s="128">
        <f>'2.kiadások Ök'!O61+'3.kiadások Faluház '!O61+'4.kiadások Óvoda'!O61+'5.kiadások PMH'!O61</f>
        <v>0</v>
      </c>
    </row>
    <row r="62" spans="1:15" ht="15">
      <c r="A62" s="12" t="s">
        <v>398</v>
      </c>
      <c r="B62" s="30" t="s">
        <v>399</v>
      </c>
      <c r="C62" s="128">
        <f>'2.kiadások Ök'!C62+'3.kiadások Faluház '!C62+'4.kiadások Óvoda'!C62+'5.kiadások PMH'!C62</f>
        <v>0</v>
      </c>
      <c r="D62" s="128">
        <f>'2.kiadások Ök'!D62+'3.kiadások Faluház '!D62+'4.kiadások Óvoda'!D62+'5.kiadások PMH'!D62+'6.Bölcsőde'!C62</f>
        <v>0</v>
      </c>
      <c r="E62" s="128">
        <f>'2.kiadások Ök'!E62+'3.kiadások Faluház '!E62+'4.kiadások Óvoda'!E62+'5.kiadások PMH'!E62+'6.Bölcsőde'!D62</f>
        <v>0</v>
      </c>
      <c r="F62" s="128">
        <f>'2.kiadások Ök'!F62+'3.kiadások Faluház '!F62+'4.kiadások Óvoda'!F62+'5.kiadások PMH'!F62+'6.Bölcsőde'!E62</f>
        <v>0</v>
      </c>
      <c r="G62" s="128">
        <f>'2.kiadások Ök'!G62+'3.kiadások Faluház '!G62+'4.kiadások Óvoda'!G62+'5.kiadások PMH'!G62+'6.Bölcsőde'!F62</f>
        <v>0</v>
      </c>
      <c r="H62" s="128">
        <f>'2.kiadások Ök'!H62+'3.kiadások Faluház '!H62+'4.kiadások Óvoda'!H62+'5.kiadások PMH'!H62+'6.Bölcsőde'!G62</f>
        <v>0</v>
      </c>
      <c r="I62" s="128">
        <f>'2.kiadások Ök'!I62+'3.kiadások Faluház '!I62+'4.kiadások Óvoda'!I62+'5.kiadások PMH'!I62</f>
        <v>0</v>
      </c>
      <c r="J62" s="128">
        <f>'2.kiadások Ök'!J62+'3.kiadások Faluház '!J62+'4.kiadások Óvoda'!J62+'5.kiadások PMH'!J62</f>
        <v>0</v>
      </c>
      <c r="K62" s="128">
        <f>'2.kiadások Ök'!K62+'3.kiadások Faluház '!K62+'4.kiadások Óvoda'!K62+'5.kiadások PMH'!K62</f>
        <v>0</v>
      </c>
      <c r="L62" s="128">
        <f>'2.kiadások Ök'!L62+'3.kiadások Faluház '!L62+'4.kiadások Óvoda'!L62+'5.kiadások PMH'!L62+'6.Bölcsőde'!K62</f>
        <v>0</v>
      </c>
      <c r="M62" s="128">
        <f>'2.kiadások Ök'!M62+'3.kiadások Faluház '!M62+'4.kiadások Óvoda'!M62+'5.kiadások PMH'!M62+'6.Bölcsőde'!L62</f>
        <v>0</v>
      </c>
      <c r="N62" s="128">
        <f>'2.kiadások Ök'!N62+'3.kiadások Faluház '!N62+'4.kiadások Óvoda'!N62+'5.kiadások PMH'!N62+'6.Bölcsőde'!M62</f>
        <v>0</v>
      </c>
      <c r="O62" s="128">
        <f>'2.kiadások Ök'!O62+'3.kiadások Faluház '!O62+'4.kiadások Óvoda'!O62+'5.kiadások PMH'!O62</f>
        <v>0</v>
      </c>
    </row>
    <row r="63" spans="1:15" ht="15">
      <c r="A63" s="12" t="s">
        <v>705</v>
      </c>
      <c r="B63" s="30" t="s">
        <v>400</v>
      </c>
      <c r="C63" s="128">
        <f>'2.kiadások Ök'!C63+'3.kiadások Faluház '!C63+'4.kiadások Óvoda'!C63+'5.kiadások PMH'!C63</f>
        <v>0</v>
      </c>
      <c r="D63" s="128">
        <f>'2.kiadások Ök'!D63+'3.kiadások Faluház '!D63+'4.kiadások Óvoda'!D63+'5.kiadások PMH'!D63+'6.Bölcsőde'!C63</f>
        <v>0</v>
      </c>
      <c r="E63" s="128">
        <f>'2.kiadások Ök'!E63+'3.kiadások Faluház '!E63+'4.kiadások Óvoda'!E63+'5.kiadások PMH'!E63+'6.Bölcsőde'!D63</f>
        <v>0</v>
      </c>
      <c r="F63" s="128">
        <f>'2.kiadások Ök'!F63+'3.kiadások Faluház '!F63+'4.kiadások Óvoda'!F63+'5.kiadások PMH'!F63+'6.Bölcsőde'!E63</f>
        <v>0</v>
      </c>
      <c r="G63" s="128">
        <f>'2.kiadások Ök'!G63+'3.kiadások Faluház '!G63+'4.kiadások Óvoda'!G63+'5.kiadások PMH'!G63+'6.Bölcsőde'!F63</f>
        <v>0</v>
      </c>
      <c r="H63" s="128">
        <f>'2.kiadások Ök'!H63+'3.kiadások Faluház '!H63+'4.kiadások Óvoda'!H63+'5.kiadások PMH'!H63+'6.Bölcsőde'!G63</f>
        <v>0</v>
      </c>
      <c r="I63" s="128">
        <f>'2.kiadások Ök'!I63+'3.kiadások Faluház '!I63+'4.kiadások Óvoda'!I63+'5.kiadások PMH'!I63</f>
        <v>0</v>
      </c>
      <c r="J63" s="128">
        <f>'2.kiadások Ök'!J63+'3.kiadások Faluház '!J63+'4.kiadások Óvoda'!J63+'5.kiadások PMH'!J63</f>
        <v>0</v>
      </c>
      <c r="K63" s="128">
        <f>'2.kiadások Ök'!K63+'3.kiadások Faluház '!K63+'4.kiadások Óvoda'!K63+'5.kiadások PMH'!K63</f>
        <v>0</v>
      </c>
      <c r="L63" s="128">
        <f>'2.kiadások Ök'!L63+'3.kiadások Faluház '!L63+'4.kiadások Óvoda'!L63+'5.kiadások PMH'!L63+'6.Bölcsőde'!K63</f>
        <v>0</v>
      </c>
      <c r="M63" s="128">
        <f>'2.kiadások Ök'!M63+'3.kiadások Faluház '!M63+'4.kiadások Óvoda'!M63+'5.kiadások PMH'!M63+'6.Bölcsőde'!L63</f>
        <v>0</v>
      </c>
      <c r="N63" s="128">
        <f>'2.kiadások Ök'!N63+'3.kiadások Faluház '!N63+'4.kiadások Óvoda'!N63+'5.kiadások PMH'!N63+'6.Bölcsőde'!M63</f>
        <v>0</v>
      </c>
      <c r="O63" s="128">
        <f>'2.kiadások Ök'!O63+'3.kiadások Faluház '!O63+'4.kiadások Óvoda'!O63+'5.kiadások PMH'!O63</f>
        <v>0</v>
      </c>
    </row>
    <row r="64" spans="1:15" ht="15">
      <c r="A64" s="12" t="s">
        <v>14</v>
      </c>
      <c r="B64" s="30" t="s">
        <v>401</v>
      </c>
      <c r="C64" s="128">
        <f>'2.kiadások Ök'!C64+'3.kiadások Faluház '!C64+'4.kiadások Óvoda'!C64+'5.kiadások PMH'!C64</f>
        <v>0</v>
      </c>
      <c r="D64" s="128">
        <f>'2.kiadások Ök'!D64+'3.kiadások Faluház '!D64+'4.kiadások Óvoda'!D64+'5.kiadások PMH'!D64+'6.Bölcsőde'!C64</f>
        <v>0</v>
      </c>
      <c r="E64" s="128">
        <f>'2.kiadások Ök'!E64+'3.kiadások Faluház '!E64+'4.kiadások Óvoda'!E64+'5.kiadások PMH'!E64+'6.Bölcsőde'!D64</f>
        <v>0</v>
      </c>
      <c r="F64" s="128">
        <f>'2.kiadások Ök'!F64+'3.kiadások Faluház '!F64+'4.kiadások Óvoda'!F64+'5.kiadások PMH'!F64+'6.Bölcsőde'!E64</f>
        <v>0</v>
      </c>
      <c r="G64" s="128">
        <f>'2.kiadások Ök'!G64+'3.kiadások Faluház '!G64+'4.kiadások Óvoda'!G64+'5.kiadások PMH'!G64+'6.Bölcsőde'!F64</f>
        <v>0</v>
      </c>
      <c r="H64" s="128">
        <f>'2.kiadások Ök'!H64+'3.kiadások Faluház '!H64+'4.kiadások Óvoda'!H64+'5.kiadások PMH'!H64+'6.Bölcsőde'!G64</f>
        <v>0</v>
      </c>
      <c r="I64" s="128">
        <f>'2.kiadások Ök'!I64+'3.kiadások Faluház '!I64+'4.kiadások Óvoda'!I64+'5.kiadások PMH'!I64</f>
        <v>0</v>
      </c>
      <c r="J64" s="128">
        <f>'2.kiadások Ök'!J64+'3.kiadások Faluház '!J64+'4.kiadások Óvoda'!J64+'5.kiadások PMH'!J64</f>
        <v>0</v>
      </c>
      <c r="K64" s="128">
        <f>'2.kiadások Ök'!K64+'3.kiadások Faluház '!K64+'4.kiadások Óvoda'!K64+'5.kiadások PMH'!K64</f>
        <v>0</v>
      </c>
      <c r="L64" s="128">
        <f>'2.kiadások Ök'!L64+'3.kiadások Faluház '!L64+'4.kiadások Óvoda'!L64+'5.kiadások PMH'!L64+'6.Bölcsőde'!K64</f>
        <v>0</v>
      </c>
      <c r="M64" s="128">
        <f>'2.kiadások Ök'!M64+'3.kiadások Faluház '!M64+'4.kiadások Óvoda'!M64+'5.kiadások PMH'!M64+'6.Bölcsőde'!L64</f>
        <v>0</v>
      </c>
      <c r="N64" s="128">
        <f>'2.kiadások Ök'!N64+'3.kiadások Faluház '!N64+'4.kiadások Óvoda'!N64+'5.kiadások PMH'!N64+'6.Bölcsőde'!M64</f>
        <v>0</v>
      </c>
      <c r="O64" s="128">
        <f>'2.kiadások Ök'!O64+'3.kiadások Faluház '!O64+'4.kiadások Óvoda'!O64+'5.kiadások PMH'!O64</f>
        <v>0</v>
      </c>
    </row>
    <row r="65" spans="1:15" ht="15">
      <c r="A65" s="12" t="s">
        <v>1059</v>
      </c>
      <c r="B65" s="30" t="s">
        <v>402</v>
      </c>
      <c r="C65" s="128">
        <f>'2.kiadások Ök'!C65+'3.kiadások Faluház '!C65+'4.kiadások Óvoda'!C65+'5.kiadások PMH'!C65</f>
        <v>0</v>
      </c>
      <c r="D65" s="128">
        <f>'2.kiadások Ök'!D65+'3.kiadások Faluház '!D65+'4.kiadások Óvoda'!D65+'5.kiadások PMH'!D65+'6.Bölcsőde'!C65</f>
        <v>-13466</v>
      </c>
      <c r="E65" s="128">
        <f>'2.kiadások Ök'!E65+'3.kiadások Faluház '!E65+'4.kiadások Óvoda'!E65+'5.kiadások PMH'!E65+'6.Bölcsőde'!D65</f>
        <v>-13467</v>
      </c>
      <c r="F65" s="128">
        <f>'2.kiadások Ök'!F65+'3.kiadások Faluház '!F65+'4.kiadások Óvoda'!F65+'5.kiadások PMH'!F65+'6.Bölcsőde'!E65</f>
        <v>0</v>
      </c>
      <c r="G65" s="128">
        <f>'2.kiadások Ök'!G65+'3.kiadások Faluház '!G65+'4.kiadások Óvoda'!G65+'5.kiadások PMH'!G65+'6.Bölcsőde'!F65</f>
        <v>22035</v>
      </c>
      <c r="H65" s="128">
        <f>'2.kiadások Ök'!H65+'3.kiadások Faluház '!H65+'4.kiadások Óvoda'!H65+'5.kiadások PMH'!H65+'6.Bölcsőde'!G65</f>
        <v>22035</v>
      </c>
      <c r="I65" s="128">
        <f>'2.kiadások Ök'!I65+'3.kiadások Faluház '!I65+'4.kiadások Óvoda'!I65+'5.kiadások PMH'!I65</f>
        <v>0</v>
      </c>
      <c r="J65" s="128">
        <f>'2.kiadások Ök'!J65+'3.kiadások Faluház '!J65+'4.kiadások Óvoda'!J65+'5.kiadások PMH'!J65</f>
        <v>0</v>
      </c>
      <c r="K65" s="128">
        <f>'2.kiadások Ök'!K65+'3.kiadások Faluház '!K65+'4.kiadások Óvoda'!K65+'5.kiadások PMH'!K65</f>
        <v>0</v>
      </c>
      <c r="L65" s="128">
        <f>'2.kiadások Ök'!L65+'3.kiadások Faluház '!L65+'4.kiadások Óvoda'!L65+'5.kiadások PMH'!L65+'6.Bölcsőde'!K65</f>
        <v>0</v>
      </c>
      <c r="M65" s="128">
        <f>'2.kiadások Ök'!M65+'3.kiadások Faluház '!M65+'4.kiadások Óvoda'!M65+'5.kiadások PMH'!M65+'6.Bölcsőde'!L65</f>
        <v>8569</v>
      </c>
      <c r="N65" s="128">
        <f>'2.kiadások Ök'!N65+'3.kiadások Faluház '!N65+'4.kiadások Óvoda'!N65+'5.kiadások PMH'!N65+'6.Bölcsőde'!M65</f>
        <v>8568</v>
      </c>
      <c r="O65" s="128">
        <f>'2.kiadások Ök'!O65+'3.kiadások Faluház '!O65+'4.kiadások Óvoda'!O65+'5.kiadások PMH'!O65</f>
        <v>0</v>
      </c>
    </row>
    <row r="66" spans="1:15" ht="15">
      <c r="A66" s="12" t="s">
        <v>15</v>
      </c>
      <c r="B66" s="30" t="s">
        <v>403</v>
      </c>
      <c r="C66" s="128">
        <f>'2.kiadások Ök'!C66+'3.kiadások Faluház '!C66+'4.kiadások Óvoda'!C66+'5.kiadások PMH'!C66</f>
        <v>0</v>
      </c>
      <c r="D66" s="128">
        <f>'2.kiadások Ök'!D66+'3.kiadások Faluház '!D66+'4.kiadások Óvoda'!D66+'5.kiadások PMH'!D66+'6.Bölcsőde'!C66</f>
        <v>0</v>
      </c>
      <c r="E66" s="128">
        <f>'2.kiadások Ök'!E66+'3.kiadások Faluház '!E66+'4.kiadások Óvoda'!E66+'5.kiadások PMH'!E66+'6.Bölcsőde'!D66</f>
        <v>0</v>
      </c>
      <c r="F66" s="128">
        <f>'2.kiadások Ök'!F66+'3.kiadások Faluház '!F66+'4.kiadások Óvoda'!F66+'5.kiadások PMH'!F66+'6.Bölcsőde'!E66</f>
        <v>0</v>
      </c>
      <c r="G66" s="128">
        <f>'2.kiadások Ök'!G66+'3.kiadások Faluház '!G66+'4.kiadások Óvoda'!G66+'5.kiadások PMH'!G66+'6.Bölcsőde'!F66</f>
        <v>0</v>
      </c>
      <c r="H66" s="128">
        <f>'2.kiadások Ök'!H66+'3.kiadások Faluház '!H66+'4.kiadások Óvoda'!H66+'5.kiadások PMH'!H66+'6.Bölcsőde'!G66</f>
        <v>0</v>
      </c>
      <c r="I66" s="128">
        <f>'2.kiadások Ök'!I66+'3.kiadások Faluház '!I66+'4.kiadások Óvoda'!I66+'5.kiadások PMH'!I66</f>
        <v>0</v>
      </c>
      <c r="J66" s="128">
        <f>'2.kiadások Ök'!J66+'3.kiadások Faluház '!J66+'4.kiadások Óvoda'!J66+'5.kiadások PMH'!J66</f>
        <v>0</v>
      </c>
      <c r="K66" s="128">
        <f>'2.kiadások Ök'!K66+'3.kiadások Faluház '!K66+'4.kiadások Óvoda'!K66+'5.kiadások PMH'!K66</f>
        <v>0</v>
      </c>
      <c r="L66" s="128">
        <f>'2.kiadások Ök'!L66+'3.kiadások Faluház '!L66+'4.kiadások Óvoda'!L66+'5.kiadások PMH'!L66+'6.Bölcsőde'!K66</f>
        <v>0</v>
      </c>
      <c r="M66" s="128">
        <f>'2.kiadások Ök'!M66+'3.kiadások Faluház '!M66+'4.kiadások Óvoda'!M66+'5.kiadások PMH'!M66+'6.Bölcsőde'!L66</f>
        <v>0</v>
      </c>
      <c r="N66" s="128">
        <f>'2.kiadások Ök'!N66+'3.kiadások Faluház '!N66+'4.kiadások Óvoda'!N66+'5.kiadások PMH'!N66+'6.Bölcsőde'!M66</f>
        <v>0</v>
      </c>
      <c r="O66" s="128">
        <f>'2.kiadások Ök'!O66+'3.kiadások Faluház '!O66+'4.kiadások Óvoda'!O66+'5.kiadások PMH'!O66</f>
        <v>0</v>
      </c>
    </row>
    <row r="67" spans="1:15" ht="15">
      <c r="A67" s="12" t="s">
        <v>16</v>
      </c>
      <c r="B67" s="30" t="s">
        <v>404</v>
      </c>
      <c r="C67" s="128">
        <f>'2.kiadások Ök'!C67+'3.kiadások Faluház '!C67+'4.kiadások Óvoda'!C67+'5.kiadások PMH'!C67</f>
        <v>1000</v>
      </c>
      <c r="D67" s="128">
        <f>'2.kiadások Ök'!D67+'3.kiadások Faluház '!D67+'4.kiadások Óvoda'!D67+'5.kiadások PMH'!D67+'6.Bölcsőde'!C67</f>
        <v>1000</v>
      </c>
      <c r="E67" s="128">
        <f>'2.kiadások Ök'!E67+'3.kiadások Faluház '!E67+'4.kiadások Óvoda'!E67+'5.kiadások PMH'!E67+'6.Bölcsőde'!D67</f>
        <v>500</v>
      </c>
      <c r="F67" s="128">
        <f>'2.kiadások Ök'!F67+'3.kiadások Faluház '!F67+'4.kiadások Óvoda'!F67+'5.kiadások PMH'!F67+'6.Bölcsőde'!E67</f>
        <v>0</v>
      </c>
      <c r="G67" s="128">
        <f>'2.kiadások Ök'!G67+'3.kiadások Faluház '!G67+'4.kiadások Óvoda'!G67+'5.kiadások PMH'!G67+'6.Bölcsőde'!F67</f>
        <v>0</v>
      </c>
      <c r="H67" s="128">
        <f>'2.kiadások Ök'!H67+'3.kiadások Faluház '!H67+'4.kiadások Óvoda'!H67+'5.kiadások PMH'!H67+'6.Bölcsőde'!G67</f>
        <v>0</v>
      </c>
      <c r="I67" s="128">
        <f>'2.kiadások Ök'!I67+'3.kiadások Faluház '!I67+'4.kiadások Óvoda'!I67+'5.kiadások PMH'!I67</f>
        <v>0</v>
      </c>
      <c r="J67" s="128">
        <f>'2.kiadások Ök'!J67+'3.kiadások Faluház '!J67+'4.kiadások Óvoda'!J67+'5.kiadások PMH'!J67</f>
        <v>0</v>
      </c>
      <c r="K67" s="128">
        <f>'2.kiadások Ök'!K67+'3.kiadások Faluház '!K67+'4.kiadások Óvoda'!K67+'5.kiadások PMH'!K67</f>
        <v>0</v>
      </c>
      <c r="L67" s="128">
        <f>'2.kiadások Ök'!L67+'3.kiadások Faluház '!L67+'4.kiadások Óvoda'!L67+'5.kiadások PMH'!L67+'6.Bölcsőde'!K67</f>
        <v>1000</v>
      </c>
      <c r="M67" s="128">
        <f>'2.kiadások Ök'!M67+'3.kiadások Faluház '!M67+'4.kiadások Óvoda'!M67+'5.kiadások PMH'!M67+'6.Bölcsőde'!L67</f>
        <v>1000</v>
      </c>
      <c r="N67" s="128">
        <f>'2.kiadások Ök'!N67+'3.kiadások Faluház '!N67+'4.kiadások Óvoda'!N67+'5.kiadások PMH'!N67+'6.Bölcsőde'!M67</f>
        <v>500</v>
      </c>
      <c r="O67" s="128">
        <f>'2.kiadások Ök'!O67+'3.kiadások Faluház '!O67+'4.kiadások Óvoda'!O67+'5.kiadások PMH'!O67</f>
        <v>0</v>
      </c>
    </row>
    <row r="68" spans="1:15" ht="15">
      <c r="A68" s="12" t="s">
        <v>405</v>
      </c>
      <c r="B68" s="30" t="s">
        <v>406</v>
      </c>
      <c r="C68" s="128">
        <f>'2.kiadások Ök'!C68+'3.kiadások Faluház '!C68+'4.kiadások Óvoda'!C68+'5.kiadások PMH'!C68</f>
        <v>0</v>
      </c>
      <c r="D68" s="128">
        <f>'2.kiadások Ök'!D68+'3.kiadások Faluház '!D68+'4.kiadások Óvoda'!D68+'5.kiadások PMH'!D68+'6.Bölcsőde'!C68</f>
        <v>0</v>
      </c>
      <c r="E68" s="128">
        <f>'2.kiadások Ök'!E68+'3.kiadások Faluház '!E68+'4.kiadások Óvoda'!E68+'5.kiadások PMH'!E68+'6.Bölcsőde'!D68</f>
        <v>0</v>
      </c>
      <c r="F68" s="128">
        <f>'2.kiadások Ök'!F68+'3.kiadások Faluház '!F68+'4.kiadások Óvoda'!F68+'5.kiadások PMH'!F68+'6.Bölcsőde'!E68</f>
        <v>0</v>
      </c>
      <c r="G68" s="128">
        <f>'2.kiadások Ök'!G68+'3.kiadások Faluház '!G68+'4.kiadások Óvoda'!G68+'5.kiadások PMH'!G68+'6.Bölcsőde'!F68</f>
        <v>0</v>
      </c>
      <c r="H68" s="128">
        <f>'2.kiadások Ök'!H68+'3.kiadások Faluház '!H68+'4.kiadások Óvoda'!H68+'5.kiadások PMH'!H68+'6.Bölcsőde'!G68</f>
        <v>0</v>
      </c>
      <c r="I68" s="128">
        <f>'2.kiadások Ök'!I68+'3.kiadások Faluház '!I68+'4.kiadások Óvoda'!I68+'5.kiadások PMH'!I68</f>
        <v>0</v>
      </c>
      <c r="J68" s="128">
        <f>'2.kiadások Ök'!J68+'3.kiadások Faluház '!J68+'4.kiadások Óvoda'!J68+'5.kiadások PMH'!J68</f>
        <v>0</v>
      </c>
      <c r="K68" s="128">
        <f>'2.kiadások Ök'!K68+'3.kiadások Faluház '!K68+'4.kiadások Óvoda'!K68+'5.kiadások PMH'!K68</f>
        <v>0</v>
      </c>
      <c r="L68" s="128">
        <f>'2.kiadások Ök'!L68+'3.kiadások Faluház '!L68+'4.kiadások Óvoda'!L68+'5.kiadások PMH'!L68+'6.Bölcsőde'!K68</f>
        <v>0</v>
      </c>
      <c r="M68" s="128">
        <f>'2.kiadások Ök'!M68+'3.kiadások Faluház '!M68+'4.kiadások Óvoda'!M68+'5.kiadások PMH'!M68+'6.Bölcsőde'!L68</f>
        <v>0</v>
      </c>
      <c r="N68" s="128">
        <f>'2.kiadások Ök'!N68+'3.kiadások Faluház '!N68+'4.kiadások Óvoda'!N68+'5.kiadások PMH'!N68+'6.Bölcsőde'!M68</f>
        <v>0</v>
      </c>
      <c r="O68" s="128">
        <f>'2.kiadások Ök'!O68+'3.kiadások Faluház '!O68+'4.kiadások Óvoda'!O68+'5.kiadások PMH'!O68</f>
        <v>0</v>
      </c>
    </row>
    <row r="69" spans="1:15" ht="15">
      <c r="A69" s="20" t="s">
        <v>407</v>
      </c>
      <c r="B69" s="30" t="s">
        <v>408</v>
      </c>
      <c r="C69" s="128">
        <f>'2.kiadások Ök'!C69+'3.kiadások Faluház '!C69+'4.kiadások Óvoda'!C69+'5.kiadások PMH'!C69</f>
        <v>0</v>
      </c>
      <c r="D69" s="128">
        <f>'2.kiadások Ök'!D69+'3.kiadások Faluház '!D69+'4.kiadások Óvoda'!D69+'5.kiadások PMH'!D69+'6.Bölcsőde'!C69</f>
        <v>0</v>
      </c>
      <c r="E69" s="128">
        <f>'2.kiadások Ök'!E69+'3.kiadások Faluház '!E69+'4.kiadások Óvoda'!E69+'5.kiadások PMH'!E69+'6.Bölcsőde'!D69</f>
        <v>0</v>
      </c>
      <c r="F69" s="128">
        <f>'2.kiadások Ök'!F69+'3.kiadások Faluház '!F69+'4.kiadások Óvoda'!F69+'5.kiadások PMH'!F69+'6.Bölcsőde'!E69</f>
        <v>0</v>
      </c>
      <c r="G69" s="128">
        <f>'2.kiadások Ök'!G69+'3.kiadások Faluház '!G69+'4.kiadások Óvoda'!G69+'5.kiadások PMH'!G69+'6.Bölcsőde'!F69</f>
        <v>0</v>
      </c>
      <c r="H69" s="128">
        <f>'2.kiadások Ök'!H69+'3.kiadások Faluház '!H69+'4.kiadások Óvoda'!H69+'5.kiadások PMH'!H69+'6.Bölcsőde'!G69</f>
        <v>0</v>
      </c>
      <c r="I69" s="128">
        <f>'2.kiadások Ök'!I69+'3.kiadások Faluház '!I69+'4.kiadások Óvoda'!I69+'5.kiadások PMH'!I69</f>
        <v>0</v>
      </c>
      <c r="J69" s="128">
        <f>'2.kiadások Ök'!J69+'3.kiadások Faluház '!J69+'4.kiadások Óvoda'!J69+'5.kiadások PMH'!J69</f>
        <v>0</v>
      </c>
      <c r="K69" s="128">
        <f>'2.kiadások Ök'!K69+'3.kiadások Faluház '!K69+'4.kiadások Óvoda'!K69+'5.kiadások PMH'!K69</f>
        <v>0</v>
      </c>
      <c r="L69" s="128">
        <f>'2.kiadások Ök'!L69+'3.kiadások Faluház '!L69+'4.kiadások Óvoda'!L69+'5.kiadások PMH'!L69+'6.Bölcsőde'!K69</f>
        <v>0</v>
      </c>
      <c r="M69" s="128">
        <f>'2.kiadások Ök'!M69+'3.kiadások Faluház '!M69+'4.kiadások Óvoda'!M69+'5.kiadások PMH'!M69+'6.Bölcsőde'!L69</f>
        <v>0</v>
      </c>
      <c r="N69" s="128">
        <f>'2.kiadások Ök'!N69+'3.kiadások Faluház '!N69+'4.kiadások Óvoda'!N69+'5.kiadások PMH'!N69+'6.Bölcsőde'!M69</f>
        <v>0</v>
      </c>
      <c r="O69" s="128">
        <f>'2.kiadások Ök'!O69+'3.kiadások Faluház '!O69+'4.kiadások Óvoda'!O69+'5.kiadások PMH'!O69</f>
        <v>0</v>
      </c>
    </row>
    <row r="70" spans="1:15" ht="15">
      <c r="A70" s="12" t="s">
        <v>17</v>
      </c>
      <c r="B70" s="30" t="s">
        <v>409</v>
      </c>
      <c r="C70" s="128">
        <f>'2.kiadások Ök'!C70+'3.kiadások Faluház '!C70+'4.kiadások Óvoda'!C70+'5.kiadások PMH'!C70</f>
        <v>7041</v>
      </c>
      <c r="D70" s="128">
        <f>'2.kiadások Ök'!D70+'3.kiadások Faluház '!D70+'4.kiadások Óvoda'!D70+'5.kiadások PMH'!D70+'6.Bölcsőde'!C70</f>
        <v>28102</v>
      </c>
      <c r="E70" s="128">
        <f>'2.kiadások Ök'!E70+'3.kiadások Faluház '!E70+'4.kiadások Óvoda'!E70+'5.kiadások PMH'!E70+'6.Bölcsőde'!D70</f>
        <v>27730</v>
      </c>
      <c r="F70" s="128">
        <f>'2.kiadások Ök'!F70+'3.kiadások Faluház '!F70+'4.kiadások Óvoda'!F70+'5.kiadások PMH'!F70+'6.Bölcsőde'!E70</f>
        <v>0</v>
      </c>
      <c r="G70" s="128">
        <f>'2.kiadások Ök'!G70+'3.kiadások Faluház '!G70+'4.kiadások Óvoda'!G70+'5.kiadások PMH'!G70+'6.Bölcsőde'!F70</f>
        <v>0</v>
      </c>
      <c r="H70" s="128">
        <f>'2.kiadások Ök'!H70+'3.kiadások Faluház '!H70+'4.kiadások Óvoda'!H70+'5.kiadások PMH'!H70+'6.Bölcsőde'!G70</f>
        <v>0</v>
      </c>
      <c r="I70" s="128">
        <f>'2.kiadások Ök'!I70+'3.kiadások Faluház '!I70+'4.kiadások Óvoda'!I70+'5.kiadások PMH'!I70</f>
        <v>0</v>
      </c>
      <c r="J70" s="128">
        <f>'2.kiadások Ök'!J70+'3.kiadások Faluház '!J70+'4.kiadások Óvoda'!J70+'5.kiadások PMH'!J70</f>
        <v>0</v>
      </c>
      <c r="K70" s="128">
        <f>'2.kiadások Ök'!K70+'3.kiadások Faluház '!K70+'4.kiadások Óvoda'!K70+'5.kiadások PMH'!K70</f>
        <v>0</v>
      </c>
      <c r="L70" s="128">
        <f>'2.kiadások Ök'!L70+'3.kiadások Faluház '!L70+'4.kiadások Óvoda'!L70+'5.kiadások PMH'!L70+'6.Bölcsőde'!K70</f>
        <v>7041</v>
      </c>
      <c r="M70" s="128">
        <f>'2.kiadások Ök'!M70+'3.kiadások Faluház '!M70+'4.kiadások Óvoda'!M70+'5.kiadások PMH'!M70+'6.Bölcsőde'!L70</f>
        <v>28102</v>
      </c>
      <c r="N70" s="128">
        <f>'2.kiadások Ök'!N70+'3.kiadások Faluház '!N70+'4.kiadások Óvoda'!N70+'5.kiadások PMH'!N70+'6.Bölcsőde'!M70</f>
        <v>27730</v>
      </c>
      <c r="O70" s="128">
        <f>'2.kiadások Ök'!O70+'3.kiadások Faluház '!O70+'4.kiadások Óvoda'!O70+'5.kiadások PMH'!O70</f>
        <v>0</v>
      </c>
    </row>
    <row r="71" spans="1:15" ht="15">
      <c r="A71" s="20" t="s">
        <v>196</v>
      </c>
      <c r="B71" s="30" t="s">
        <v>410</v>
      </c>
      <c r="C71" s="128">
        <f>'2.kiadások Ök'!C71+'3.kiadások Faluház '!C71+'4.kiadások Óvoda'!C71+'5.kiadások PMH'!C71</f>
        <v>30781</v>
      </c>
      <c r="D71" s="128">
        <f>'2.kiadások Ök'!D71+'3.kiadások Faluház '!D71+'4.kiadások Óvoda'!D71+'5.kiadások PMH'!D71+'6.Bölcsőde'!C71</f>
        <v>109926</v>
      </c>
      <c r="E71" s="128">
        <f>'2.kiadások Ök'!E71+'3.kiadások Faluház '!E71+'4.kiadások Óvoda'!E71+'5.kiadások PMH'!E71+'6.Bölcsőde'!D71</f>
        <v>0</v>
      </c>
      <c r="F71" s="128">
        <f>'2.kiadások Ök'!F71+'3.kiadások Faluház '!F71+'4.kiadások Óvoda'!F71+'5.kiadások PMH'!F71+'6.Bölcsőde'!E71</f>
        <v>5000</v>
      </c>
      <c r="G71" s="128">
        <f>'2.kiadások Ök'!G71+'3.kiadások Faluház '!G71+'4.kiadások Óvoda'!G71+'5.kiadások PMH'!G71+'6.Bölcsőde'!F71</f>
        <v>0</v>
      </c>
      <c r="H71" s="128">
        <f>'2.kiadások Ök'!H71+'3.kiadások Faluház '!H71+'4.kiadások Óvoda'!H71+'5.kiadások PMH'!H71+'6.Bölcsőde'!G71</f>
        <v>0</v>
      </c>
      <c r="I71" s="128">
        <f>'2.kiadások Ök'!I71+'3.kiadások Faluház '!I71+'4.kiadások Óvoda'!I71+'5.kiadások PMH'!I71</f>
        <v>0</v>
      </c>
      <c r="J71" s="128">
        <f>'2.kiadások Ök'!J71+'3.kiadások Faluház '!J71+'4.kiadások Óvoda'!J71+'5.kiadások PMH'!J71</f>
        <v>0</v>
      </c>
      <c r="K71" s="128">
        <f>'2.kiadások Ök'!K71+'3.kiadások Faluház '!K71+'4.kiadások Óvoda'!K71+'5.kiadások PMH'!K71</f>
        <v>0</v>
      </c>
      <c r="L71" s="128">
        <f>'2.kiadások Ök'!L71+'3.kiadások Faluház '!L71+'4.kiadások Óvoda'!L71+'5.kiadások PMH'!L71+'6.Bölcsőde'!K71</f>
        <v>35781</v>
      </c>
      <c r="M71" s="128">
        <f>'2.kiadások Ök'!M71+'3.kiadások Faluház '!M71+'4.kiadások Óvoda'!M71+'5.kiadások PMH'!M71+'6.Bölcsőde'!L71</f>
        <v>109926</v>
      </c>
      <c r="N71" s="128">
        <f>'2.kiadások Ök'!N71+'3.kiadások Faluház '!N71+'4.kiadások Óvoda'!N71+'5.kiadások PMH'!N71+'6.Bölcsőde'!M71</f>
        <v>0</v>
      </c>
      <c r="O71" s="128">
        <f>'2.kiadások Ök'!O71+'3.kiadások Faluház '!O71+'4.kiadások Óvoda'!O71+'5.kiadások PMH'!O71</f>
        <v>0</v>
      </c>
    </row>
    <row r="72" spans="1:15" ht="15">
      <c r="A72" s="20" t="s">
        <v>197</v>
      </c>
      <c r="B72" s="30" t="s">
        <v>410</v>
      </c>
      <c r="C72" s="128">
        <f>'2.kiadások Ök'!C72+'3.kiadások Faluház '!C72+'4.kiadások Óvoda'!C72+'5.kiadások PMH'!C72</f>
        <v>30000</v>
      </c>
      <c r="D72" s="128">
        <f>'2.kiadások Ök'!D72+'3.kiadások Faluház '!D72+'4.kiadások Óvoda'!D72+'5.kiadások PMH'!D72+'6.Bölcsőde'!C72</f>
        <v>0</v>
      </c>
      <c r="E72" s="128">
        <f>'2.kiadások Ök'!E72+'3.kiadások Faluház '!E72+'4.kiadások Óvoda'!E72+'5.kiadások PMH'!E72+'6.Bölcsőde'!D72</f>
        <v>0</v>
      </c>
      <c r="F72" s="128">
        <f>'2.kiadások Ök'!F72+'3.kiadások Faluház '!F72+'4.kiadások Óvoda'!F72+'5.kiadások PMH'!F72+'6.Bölcsőde'!E72</f>
        <v>0</v>
      </c>
      <c r="G72" s="128">
        <f>'2.kiadások Ök'!G72+'3.kiadások Faluház '!G72+'4.kiadások Óvoda'!G72+'5.kiadások PMH'!G72+'6.Bölcsőde'!F72</f>
        <v>0</v>
      </c>
      <c r="H72" s="128">
        <f>'2.kiadások Ök'!H72+'3.kiadások Faluház '!H72+'4.kiadások Óvoda'!H72+'5.kiadások PMH'!H72+'6.Bölcsőde'!G72</f>
        <v>0</v>
      </c>
      <c r="I72" s="128">
        <f>'2.kiadások Ök'!I72+'3.kiadások Faluház '!I72+'4.kiadások Óvoda'!I72+'5.kiadások PMH'!I72</f>
        <v>0</v>
      </c>
      <c r="J72" s="128">
        <f>'2.kiadások Ök'!J72+'3.kiadások Faluház '!J72+'4.kiadások Óvoda'!J72+'5.kiadások PMH'!J72</f>
        <v>0</v>
      </c>
      <c r="K72" s="128">
        <f>'2.kiadások Ök'!K72+'3.kiadások Faluház '!K72+'4.kiadások Óvoda'!K72+'5.kiadások PMH'!K72</f>
        <v>0</v>
      </c>
      <c r="L72" s="128">
        <f>'2.kiadások Ök'!L72+'3.kiadások Faluház '!L72+'4.kiadások Óvoda'!L72+'5.kiadások PMH'!L72+'6.Bölcsőde'!K72</f>
        <v>30000</v>
      </c>
      <c r="M72" s="128">
        <f>'2.kiadások Ök'!M72+'3.kiadások Faluház '!M72+'4.kiadások Óvoda'!M72+'5.kiadások PMH'!M72+'6.Bölcsőde'!L72</f>
        <v>0</v>
      </c>
      <c r="N72" s="128">
        <f>'2.kiadások Ök'!N72+'3.kiadások Faluház '!N72+'4.kiadások Óvoda'!N72+'5.kiadások PMH'!N72+'6.Bölcsőde'!M72</f>
        <v>0</v>
      </c>
      <c r="O72" s="128">
        <f>'2.kiadások Ök'!O72+'3.kiadások Faluház '!O72+'4.kiadások Óvoda'!O72+'5.kiadások PMH'!O72</f>
        <v>0</v>
      </c>
    </row>
    <row r="73" spans="1:15" ht="15">
      <c r="A73" s="49" t="s">
        <v>1062</v>
      </c>
      <c r="B73" s="52" t="s">
        <v>411</v>
      </c>
      <c r="C73" s="128">
        <f>'2.kiadások Ök'!C73+'3.kiadások Faluház '!C73+'4.kiadások Óvoda'!C73+'5.kiadások PMH'!C73</f>
        <v>68822</v>
      </c>
      <c r="D73" s="128">
        <f>'2.kiadások Ök'!D73+'3.kiadások Faluház '!D73+'4.kiadások Óvoda'!D73+'5.kiadások PMH'!D73+'6.Bölcsőde'!C73</f>
        <v>125562</v>
      </c>
      <c r="E73" s="128">
        <f>'2.kiadások Ök'!E73+'3.kiadások Faluház '!E73+'4.kiadások Óvoda'!E73+'5.kiadások PMH'!E73+'6.Bölcsőde'!D73</f>
        <v>14763</v>
      </c>
      <c r="F73" s="128">
        <f>'2.kiadások Ök'!F73+'3.kiadások Faluház '!F73+'4.kiadások Óvoda'!F73+'5.kiadások PMH'!F73+'6.Bölcsőde'!E73</f>
        <v>5000</v>
      </c>
      <c r="G73" s="128">
        <f>'2.kiadások Ök'!G73+'3.kiadások Faluház '!G73+'4.kiadások Óvoda'!G73+'5.kiadások PMH'!G73+'6.Bölcsőde'!F73</f>
        <v>23271</v>
      </c>
      <c r="H73" s="128">
        <f>'2.kiadások Ök'!H73+'3.kiadások Faluház '!H73+'4.kiadások Óvoda'!H73+'5.kiadások PMH'!H73+'6.Bölcsőde'!G73</f>
        <v>22035</v>
      </c>
      <c r="I73" s="128">
        <f>'2.kiadások Ök'!I73+'3.kiadások Faluház '!I73+'4.kiadások Óvoda'!I73+'5.kiadások PMH'!I73</f>
        <v>0</v>
      </c>
      <c r="J73" s="128">
        <f>'2.kiadások Ök'!J73+'3.kiadások Faluház '!J73+'4.kiadások Óvoda'!J73+'5.kiadások PMH'!J73</f>
        <v>0</v>
      </c>
      <c r="K73" s="128">
        <f>'2.kiadások Ök'!K73+'3.kiadások Faluház '!K73+'4.kiadások Óvoda'!K73+'5.kiadások PMH'!K73</f>
        <v>0</v>
      </c>
      <c r="L73" s="128">
        <f>'2.kiadások Ök'!L73+'3.kiadások Faluház '!L73+'4.kiadások Óvoda'!L73+'5.kiadások PMH'!L73+'6.Bölcsőde'!K73</f>
        <v>73822</v>
      </c>
      <c r="M73" s="128">
        <f>'2.kiadások Ök'!M73+'3.kiadások Faluház '!M73+'4.kiadások Óvoda'!M73+'5.kiadások PMH'!M73+'6.Bölcsőde'!L73</f>
        <v>148833</v>
      </c>
      <c r="N73" s="128">
        <f>'2.kiadások Ök'!N73+'3.kiadások Faluház '!N73+'4.kiadások Óvoda'!N73+'5.kiadások PMH'!N73+'6.Bölcsőde'!M73</f>
        <v>36798</v>
      </c>
      <c r="O73" s="128">
        <f>'2.kiadások Ök'!O73+'3.kiadások Faluház '!O73+'4.kiadások Óvoda'!O73+'5.kiadások PMH'!O73</f>
        <v>0</v>
      </c>
    </row>
    <row r="74" spans="1:15" ht="15.75">
      <c r="A74" s="59" t="s">
        <v>146</v>
      </c>
      <c r="B74" s="52"/>
      <c r="C74" s="128">
        <f>'2.kiadások Ök'!C74+'3.kiadások Faluház '!C74+'4.kiadások Óvoda'!C74+'5.kiadások PMH'!C74</f>
        <v>410747</v>
      </c>
      <c r="D74" s="128">
        <f>'2.kiadások Ök'!D74+'3.kiadások Faluház '!D74+'4.kiadások Óvoda'!D74+'5.kiadások PMH'!D74+'6.Bölcsőde'!C74</f>
        <v>489808</v>
      </c>
      <c r="E74" s="128">
        <f>'2.kiadások Ök'!E74+'3.kiadások Faluház '!E74+'4.kiadások Óvoda'!E74+'5.kiadások PMH'!E74+'6.Bölcsőde'!D74</f>
        <v>320279</v>
      </c>
      <c r="F74" s="128">
        <f>'2.kiadások Ök'!F74+'3.kiadások Faluház '!F74+'4.kiadások Óvoda'!F74+'5.kiadások PMH'!F74+'6.Bölcsőde'!E74</f>
        <v>27860</v>
      </c>
      <c r="G74" s="128">
        <f>'2.kiadások Ök'!G74+'3.kiadások Faluház '!G74+'4.kiadások Óvoda'!G74+'5.kiadások PMH'!G74+'6.Bölcsőde'!F74</f>
        <v>63110</v>
      </c>
      <c r="H74" s="128">
        <f>'2.kiadások Ök'!H74+'3.kiadások Faluház '!H74+'4.kiadások Óvoda'!H74+'5.kiadások PMH'!H74+'6.Bölcsőde'!G74</f>
        <v>52123</v>
      </c>
      <c r="I74" s="128">
        <f>'2.kiadások Ök'!I74+'3.kiadások Faluház '!I74+'4.kiadások Óvoda'!I74+'5.kiadások PMH'!I74</f>
        <v>0</v>
      </c>
      <c r="J74" s="128">
        <f>'2.kiadások Ök'!J74+'3.kiadások Faluház '!J74+'4.kiadások Óvoda'!J74+'5.kiadások PMH'!J74</f>
        <v>0</v>
      </c>
      <c r="K74" s="128">
        <f>'2.kiadások Ök'!K74+'3.kiadások Faluház '!K74+'4.kiadások Óvoda'!K74+'5.kiadások PMH'!K74</f>
        <v>0</v>
      </c>
      <c r="L74" s="128">
        <f>'2.kiadások Ök'!L74+'3.kiadások Faluház '!L74+'4.kiadások Óvoda'!L74+'5.kiadások PMH'!L74+'6.Bölcsőde'!K74</f>
        <v>438607</v>
      </c>
      <c r="M74" s="128">
        <f>'2.kiadások Ök'!M74+'3.kiadások Faluház '!M74+'4.kiadások Óvoda'!M74+'5.kiadások PMH'!M74+'6.Bölcsőde'!L74</f>
        <v>552918</v>
      </c>
      <c r="N74" s="128">
        <f>'2.kiadások Ök'!N74+'3.kiadások Faluház '!N74+'4.kiadások Óvoda'!N74+'5.kiadások PMH'!N74+'6.Bölcsőde'!M74</f>
        <v>372402</v>
      </c>
      <c r="O74" s="128">
        <f>'2.kiadások Ök'!O74+'3.kiadások Faluház '!O74+'4.kiadások Óvoda'!O74+'5.kiadások PMH'!O74</f>
        <v>0</v>
      </c>
    </row>
    <row r="75" spans="1:15" ht="15">
      <c r="A75" s="34" t="s">
        <v>412</v>
      </c>
      <c r="B75" s="30" t="s">
        <v>413</v>
      </c>
      <c r="C75" s="128">
        <f>'2.kiadások Ök'!C75+'3.kiadások Faluház '!C75+'4.kiadások Óvoda'!C75+'5.kiadások PMH'!C75</f>
        <v>6650</v>
      </c>
      <c r="D75" s="128">
        <f>'2.kiadások Ök'!D75+'3.kiadások Faluház '!D75+'4.kiadások Óvoda'!D75+'5.kiadások PMH'!D75+'6.Bölcsőde'!C75</f>
        <v>5848</v>
      </c>
      <c r="E75" s="128">
        <f>'2.kiadások Ök'!E75+'3.kiadások Faluház '!E75+'4.kiadások Óvoda'!E75+'5.kiadások PMH'!E75+'6.Bölcsőde'!D75</f>
        <v>3745</v>
      </c>
      <c r="F75" s="128">
        <f>'2.kiadások Ök'!F75+'3.kiadások Faluház '!F75+'4.kiadások Óvoda'!F75+'5.kiadások PMH'!F75+'6.Bölcsőde'!E75</f>
        <v>0</v>
      </c>
      <c r="G75" s="128">
        <f>'2.kiadások Ök'!G75+'3.kiadások Faluház '!G75+'4.kiadások Óvoda'!G75+'5.kiadások PMH'!G75+'6.Bölcsőde'!F75</f>
        <v>923</v>
      </c>
      <c r="H75" s="128">
        <f>'2.kiadások Ök'!H75+'3.kiadások Faluház '!H75+'4.kiadások Óvoda'!H75+'5.kiadások PMH'!H75+'6.Bölcsőde'!G75</f>
        <v>923</v>
      </c>
      <c r="I75" s="128">
        <f>'2.kiadások Ök'!I75+'3.kiadások Faluház '!I75+'4.kiadások Óvoda'!I75+'5.kiadások PMH'!I75</f>
        <v>0</v>
      </c>
      <c r="J75" s="128">
        <f>'2.kiadások Ök'!J75+'3.kiadások Faluház '!J75+'4.kiadások Óvoda'!J75+'5.kiadások PMH'!J75</f>
        <v>0</v>
      </c>
      <c r="K75" s="128">
        <f>'2.kiadások Ök'!K75+'3.kiadások Faluház '!K75+'4.kiadások Óvoda'!K75+'5.kiadások PMH'!K75</f>
        <v>0</v>
      </c>
      <c r="L75" s="128">
        <f>'2.kiadások Ök'!L75+'3.kiadások Faluház '!L75+'4.kiadások Óvoda'!L75+'5.kiadások PMH'!L75+'6.Bölcsőde'!K75</f>
        <v>6650</v>
      </c>
      <c r="M75" s="128">
        <f>'2.kiadások Ök'!M75+'3.kiadások Faluház '!M75+'4.kiadások Óvoda'!M75+'5.kiadások PMH'!M75+'6.Bölcsőde'!L75</f>
        <v>6771</v>
      </c>
      <c r="N75" s="128">
        <f>'2.kiadások Ök'!N75+'3.kiadások Faluház '!N75+'4.kiadások Óvoda'!N75+'5.kiadások PMH'!N75+'6.Bölcsőde'!M75</f>
        <v>4668</v>
      </c>
      <c r="O75" s="128">
        <f>'2.kiadások Ök'!O75+'3.kiadások Faluház '!O75+'4.kiadások Óvoda'!O75+'5.kiadások PMH'!O75</f>
        <v>0</v>
      </c>
    </row>
    <row r="76" spans="1:15" ht="15">
      <c r="A76" s="34" t="s">
        <v>18</v>
      </c>
      <c r="B76" s="30" t="s">
        <v>414</v>
      </c>
      <c r="C76" s="128">
        <f>'2.kiadások Ök'!C76+'3.kiadások Faluház '!C76+'4.kiadások Óvoda'!C76+'5.kiadások PMH'!C76</f>
        <v>31437</v>
      </c>
      <c r="D76" s="128">
        <f>'2.kiadások Ök'!D76+'3.kiadások Faluház '!D76+'4.kiadások Óvoda'!D76+'5.kiadások PMH'!D76+'6.Bölcsőde'!C76</f>
        <v>105364</v>
      </c>
      <c r="E76" s="128">
        <f>'2.kiadások Ök'!E76+'3.kiadások Faluház '!E76+'4.kiadások Óvoda'!E76+'5.kiadások PMH'!E76+'6.Bölcsőde'!D76</f>
        <v>105364</v>
      </c>
      <c r="F76" s="128">
        <f>'2.kiadások Ök'!F76+'3.kiadások Faluház '!F76+'4.kiadások Óvoda'!F76+'5.kiadások PMH'!F76+'6.Bölcsőde'!E76</f>
        <v>235920</v>
      </c>
      <c r="G76" s="128">
        <f>'2.kiadások Ök'!G76+'3.kiadások Faluház '!G76+'4.kiadások Óvoda'!G76+'5.kiadások PMH'!G76+'6.Bölcsőde'!F76</f>
        <v>174258</v>
      </c>
      <c r="H76" s="128">
        <f>'2.kiadások Ök'!H76+'3.kiadások Faluház '!H76+'4.kiadások Óvoda'!H76+'5.kiadások PMH'!H76+'6.Bölcsőde'!G76</f>
        <v>174258</v>
      </c>
      <c r="I76" s="128">
        <f>'2.kiadások Ök'!I76+'3.kiadások Faluház '!I76+'4.kiadások Óvoda'!I76+'5.kiadások PMH'!I76</f>
        <v>0</v>
      </c>
      <c r="J76" s="128">
        <f>'2.kiadások Ök'!J76+'3.kiadások Faluház '!J76+'4.kiadások Óvoda'!J76+'5.kiadások PMH'!J76</f>
        <v>0</v>
      </c>
      <c r="K76" s="128">
        <f>'2.kiadások Ök'!K76+'3.kiadások Faluház '!K76+'4.kiadások Óvoda'!K76+'5.kiadások PMH'!K76</f>
        <v>0</v>
      </c>
      <c r="L76" s="128">
        <f>'2.kiadások Ök'!L76+'3.kiadások Faluház '!L76+'4.kiadások Óvoda'!L76+'5.kiadások PMH'!L76+'6.Bölcsőde'!K76</f>
        <v>267357</v>
      </c>
      <c r="M76" s="128">
        <f>'2.kiadások Ök'!M76+'3.kiadások Faluház '!M76+'4.kiadások Óvoda'!M76+'5.kiadások PMH'!M76+'6.Bölcsőde'!L76</f>
        <v>279622</v>
      </c>
      <c r="N76" s="128">
        <f>'2.kiadások Ök'!N76+'3.kiadások Faluház '!N76+'4.kiadások Óvoda'!N76+'5.kiadások PMH'!N76+'6.Bölcsőde'!M76</f>
        <v>279622</v>
      </c>
      <c r="O76" s="128">
        <f>'2.kiadások Ök'!O76+'3.kiadások Faluház '!O76+'4.kiadások Óvoda'!O76+'5.kiadások PMH'!O76</f>
        <v>0</v>
      </c>
    </row>
    <row r="77" spans="1:15" ht="15">
      <c r="A77" s="34" t="s">
        <v>415</v>
      </c>
      <c r="B77" s="30" t="s">
        <v>416</v>
      </c>
      <c r="C77" s="128">
        <f>'2.kiadások Ök'!C77+'3.kiadások Faluház '!C77+'4.kiadások Óvoda'!C77+'5.kiadások PMH'!C77</f>
        <v>200</v>
      </c>
      <c r="D77" s="128">
        <f>'2.kiadások Ök'!D77+'3.kiadások Faluház '!D77+'4.kiadások Óvoda'!D77+'5.kiadások PMH'!D77+'6.Bölcsőde'!C77</f>
        <v>453</v>
      </c>
      <c r="E77" s="128">
        <f>'2.kiadások Ök'!E77+'3.kiadások Faluház '!E77+'4.kiadások Óvoda'!E77+'5.kiadások PMH'!E77+'6.Bölcsőde'!D77</f>
        <v>453</v>
      </c>
      <c r="F77" s="128">
        <f>'2.kiadások Ök'!F77+'3.kiadások Faluház '!F77+'4.kiadások Óvoda'!F77+'5.kiadások PMH'!F77+'6.Bölcsőde'!E77</f>
        <v>0</v>
      </c>
      <c r="G77" s="128">
        <f>'2.kiadások Ök'!G77+'3.kiadások Faluház '!G77+'4.kiadások Óvoda'!G77+'5.kiadások PMH'!G77+'6.Bölcsőde'!F77</f>
        <v>0</v>
      </c>
      <c r="H77" s="128">
        <f>'2.kiadások Ök'!H77+'3.kiadások Faluház '!H77+'4.kiadások Óvoda'!H77+'5.kiadások PMH'!H77+'6.Bölcsőde'!G77</f>
        <v>0</v>
      </c>
      <c r="I77" s="128">
        <f>'2.kiadások Ök'!I77+'3.kiadások Faluház '!I77+'4.kiadások Óvoda'!I77+'5.kiadások PMH'!I77</f>
        <v>0</v>
      </c>
      <c r="J77" s="128">
        <f>'2.kiadások Ök'!J77+'3.kiadások Faluház '!J77+'4.kiadások Óvoda'!J77+'5.kiadások PMH'!J77</f>
        <v>0</v>
      </c>
      <c r="K77" s="128">
        <f>'2.kiadások Ök'!K77+'3.kiadások Faluház '!K77+'4.kiadások Óvoda'!K77+'5.kiadások PMH'!K77</f>
        <v>0</v>
      </c>
      <c r="L77" s="128">
        <f>'2.kiadások Ök'!L77+'3.kiadások Faluház '!L77+'4.kiadások Óvoda'!L77+'5.kiadások PMH'!L77+'6.Bölcsőde'!K77</f>
        <v>200</v>
      </c>
      <c r="M77" s="128">
        <f>'2.kiadások Ök'!M77+'3.kiadások Faluház '!M77+'4.kiadások Óvoda'!M77+'5.kiadások PMH'!M77+'6.Bölcsőde'!L77</f>
        <v>453</v>
      </c>
      <c r="N77" s="128">
        <f>'2.kiadások Ök'!N77+'3.kiadások Faluház '!N77+'4.kiadások Óvoda'!N77+'5.kiadások PMH'!N77+'6.Bölcsőde'!M77</f>
        <v>453</v>
      </c>
      <c r="O77" s="128">
        <f>'2.kiadások Ök'!O77+'3.kiadások Faluház '!O77+'4.kiadások Óvoda'!O77+'5.kiadások PMH'!O77</f>
        <v>0</v>
      </c>
    </row>
    <row r="78" spans="1:15" ht="15">
      <c r="A78" s="34" t="s">
        <v>417</v>
      </c>
      <c r="B78" s="30" t="s">
        <v>418</v>
      </c>
      <c r="C78" s="128">
        <f>'2.kiadások Ök'!C78+'3.kiadások Faluház '!C78+'4.kiadások Óvoda'!C78+'5.kiadások PMH'!C78</f>
        <v>4185</v>
      </c>
      <c r="D78" s="128">
        <f>'2.kiadások Ök'!D78+'3.kiadások Faluház '!D78+'4.kiadások Óvoda'!D78+'5.kiadások PMH'!D78+'6.Bölcsőde'!C78</f>
        <v>9460</v>
      </c>
      <c r="E78" s="128">
        <f>'2.kiadások Ök'!E78+'3.kiadások Faluház '!E78+'4.kiadások Óvoda'!E78+'5.kiadások PMH'!E78+'6.Bölcsőde'!D78</f>
        <v>9460</v>
      </c>
      <c r="F78" s="128">
        <f>'2.kiadások Ök'!F78+'3.kiadások Faluház '!F78+'4.kiadások Óvoda'!F78+'5.kiadások PMH'!F78+'6.Bölcsőde'!E78</f>
        <v>7570</v>
      </c>
      <c r="G78" s="128">
        <f>'2.kiadások Ök'!G78+'3.kiadások Faluház '!G78+'4.kiadások Óvoda'!G78+'5.kiadások PMH'!G78+'6.Bölcsőde'!F78</f>
        <v>26984</v>
      </c>
      <c r="H78" s="128">
        <f>'2.kiadások Ök'!H78+'3.kiadások Faluház '!H78+'4.kiadások Óvoda'!H78+'5.kiadások PMH'!H78+'6.Bölcsőde'!G78</f>
        <v>26984</v>
      </c>
      <c r="I78" s="128">
        <f>'2.kiadások Ök'!I78+'3.kiadások Faluház '!I78+'4.kiadások Óvoda'!I78+'5.kiadások PMH'!I78</f>
        <v>0</v>
      </c>
      <c r="J78" s="128">
        <f>'2.kiadások Ök'!J78+'3.kiadások Faluház '!J78+'4.kiadások Óvoda'!J78+'5.kiadások PMH'!J78</f>
        <v>0</v>
      </c>
      <c r="K78" s="128">
        <f>'2.kiadások Ök'!K78+'3.kiadások Faluház '!K78+'4.kiadások Óvoda'!K78+'5.kiadások PMH'!K78</f>
        <v>0</v>
      </c>
      <c r="L78" s="128">
        <f>'2.kiadások Ök'!L78+'3.kiadások Faluház '!L78+'4.kiadások Óvoda'!L78+'5.kiadások PMH'!L78+'6.Bölcsőde'!K78</f>
        <v>11755</v>
      </c>
      <c r="M78" s="128">
        <f>'2.kiadások Ök'!M78+'3.kiadások Faluház '!M78+'4.kiadások Óvoda'!M78+'5.kiadások PMH'!M78+'6.Bölcsőde'!L78</f>
        <v>36444</v>
      </c>
      <c r="N78" s="128">
        <f>'2.kiadások Ök'!N78+'3.kiadások Faluház '!N78+'4.kiadások Óvoda'!N78+'5.kiadások PMH'!N78+'6.Bölcsőde'!M78</f>
        <v>36444</v>
      </c>
      <c r="O78" s="128">
        <f>'2.kiadások Ök'!O78+'3.kiadások Faluház '!O78+'4.kiadások Óvoda'!O78+'5.kiadások PMH'!O78</f>
        <v>0</v>
      </c>
    </row>
    <row r="79" spans="1:15" ht="15">
      <c r="A79" s="6" t="s">
        <v>419</v>
      </c>
      <c r="B79" s="30" t="s">
        <v>420</v>
      </c>
      <c r="C79" s="128">
        <f>'2.kiadások Ök'!C79+'3.kiadások Faluház '!C79+'4.kiadások Óvoda'!C79+'5.kiadások PMH'!C79</f>
        <v>0</v>
      </c>
      <c r="D79" s="128">
        <f>'2.kiadások Ök'!D79+'3.kiadások Faluház '!D79+'4.kiadások Óvoda'!D79+'5.kiadások PMH'!D79+'6.Bölcsőde'!C79</f>
        <v>0</v>
      </c>
      <c r="E79" s="128">
        <f>'2.kiadások Ök'!E79+'3.kiadások Faluház '!E79+'4.kiadások Óvoda'!E79+'5.kiadások PMH'!E79+'6.Bölcsőde'!D79</f>
        <v>0</v>
      </c>
      <c r="F79" s="128">
        <f>'2.kiadások Ök'!F79+'3.kiadások Faluház '!F79+'4.kiadások Óvoda'!F79+'5.kiadások PMH'!F79+'6.Bölcsőde'!E79</f>
        <v>0</v>
      </c>
      <c r="G79" s="128">
        <f>'2.kiadások Ök'!G79+'3.kiadások Faluház '!G79+'4.kiadások Óvoda'!G79+'5.kiadások PMH'!G79+'6.Bölcsőde'!F79</f>
        <v>0</v>
      </c>
      <c r="H79" s="128">
        <f>'2.kiadások Ök'!H79+'3.kiadások Faluház '!H79+'4.kiadások Óvoda'!H79+'5.kiadások PMH'!H79+'6.Bölcsőde'!G79</f>
        <v>0</v>
      </c>
      <c r="I79" s="128">
        <f>'2.kiadások Ök'!I79+'3.kiadások Faluház '!I79+'4.kiadások Óvoda'!I79+'5.kiadások PMH'!I79</f>
        <v>0</v>
      </c>
      <c r="J79" s="128">
        <f>'2.kiadások Ök'!J79+'3.kiadások Faluház '!J79+'4.kiadások Óvoda'!J79+'5.kiadások PMH'!J79</f>
        <v>0</v>
      </c>
      <c r="K79" s="128">
        <f>'2.kiadások Ök'!K79+'3.kiadások Faluház '!K79+'4.kiadások Óvoda'!K79+'5.kiadások PMH'!K79</f>
        <v>0</v>
      </c>
      <c r="L79" s="128">
        <f>'2.kiadások Ök'!L79+'3.kiadások Faluház '!L79+'4.kiadások Óvoda'!L79+'5.kiadások PMH'!L79+'6.Bölcsőde'!K79</f>
        <v>0</v>
      </c>
      <c r="M79" s="128">
        <f>'2.kiadások Ök'!M79+'3.kiadások Faluház '!M79+'4.kiadások Óvoda'!M79+'5.kiadások PMH'!M79+'6.Bölcsőde'!L79</f>
        <v>0</v>
      </c>
      <c r="N79" s="128">
        <f>'2.kiadások Ök'!N79+'3.kiadások Faluház '!N79+'4.kiadások Óvoda'!N79+'5.kiadások PMH'!N79+'6.Bölcsőde'!M79</f>
        <v>0</v>
      </c>
      <c r="O79" s="128">
        <f>'2.kiadások Ök'!O79+'3.kiadások Faluház '!O79+'4.kiadások Óvoda'!O79+'5.kiadások PMH'!O79</f>
        <v>0</v>
      </c>
    </row>
    <row r="80" spans="1:15" ht="15">
      <c r="A80" s="6" t="s">
        <v>421</v>
      </c>
      <c r="B80" s="30" t="s">
        <v>422</v>
      </c>
      <c r="C80" s="128">
        <f>'2.kiadások Ök'!C80+'3.kiadások Faluház '!C80+'4.kiadások Óvoda'!C80+'5.kiadások PMH'!C80</f>
        <v>0</v>
      </c>
      <c r="D80" s="128">
        <f>'2.kiadások Ök'!D80+'3.kiadások Faluház '!D80+'4.kiadások Óvoda'!D80+'5.kiadások PMH'!D80+'6.Bölcsőde'!C80</f>
        <v>0</v>
      </c>
      <c r="E80" s="128">
        <f>'2.kiadások Ök'!E80+'3.kiadások Faluház '!E80+'4.kiadások Óvoda'!E80+'5.kiadások PMH'!E80+'6.Bölcsőde'!D80</f>
        <v>0</v>
      </c>
      <c r="F80" s="128">
        <f>'2.kiadások Ök'!F80+'3.kiadások Faluház '!F80+'4.kiadások Óvoda'!F80+'5.kiadások PMH'!F80+'6.Bölcsőde'!E80</f>
        <v>0</v>
      </c>
      <c r="G80" s="128">
        <f>'2.kiadások Ök'!G80+'3.kiadások Faluház '!G80+'4.kiadások Óvoda'!G80+'5.kiadások PMH'!G80+'6.Bölcsőde'!F80</f>
        <v>0</v>
      </c>
      <c r="H80" s="128">
        <f>'2.kiadások Ök'!H80+'3.kiadások Faluház '!H80+'4.kiadások Óvoda'!H80+'5.kiadások PMH'!H80+'6.Bölcsőde'!G80</f>
        <v>0</v>
      </c>
      <c r="I80" s="128">
        <f>'2.kiadások Ök'!I80+'3.kiadások Faluház '!I80+'4.kiadások Óvoda'!I80+'5.kiadások PMH'!I80</f>
        <v>0</v>
      </c>
      <c r="J80" s="128">
        <f>'2.kiadások Ök'!J80+'3.kiadások Faluház '!J80+'4.kiadások Óvoda'!J80+'5.kiadások PMH'!J80</f>
        <v>0</v>
      </c>
      <c r="K80" s="128">
        <f>'2.kiadások Ök'!K80+'3.kiadások Faluház '!K80+'4.kiadások Óvoda'!K80+'5.kiadások PMH'!K80</f>
        <v>0</v>
      </c>
      <c r="L80" s="128">
        <f>'2.kiadások Ök'!L80+'3.kiadások Faluház '!L80+'4.kiadások Óvoda'!L80+'5.kiadások PMH'!L80+'6.Bölcsőde'!K80</f>
        <v>0</v>
      </c>
      <c r="M80" s="128">
        <f>'2.kiadások Ök'!M80+'3.kiadások Faluház '!M80+'4.kiadások Óvoda'!M80+'5.kiadások PMH'!M80+'6.Bölcsőde'!L80</f>
        <v>0</v>
      </c>
      <c r="N80" s="128">
        <f>'2.kiadások Ök'!N80+'3.kiadások Faluház '!N80+'4.kiadások Óvoda'!N80+'5.kiadások PMH'!N80+'6.Bölcsőde'!M80</f>
        <v>0</v>
      </c>
      <c r="O80" s="128">
        <f>'2.kiadások Ök'!O80+'3.kiadások Faluház '!O80+'4.kiadások Óvoda'!O80+'5.kiadások PMH'!O80</f>
        <v>0</v>
      </c>
    </row>
    <row r="81" spans="1:15" ht="15">
      <c r="A81" s="6" t="s">
        <v>423</v>
      </c>
      <c r="B81" s="30" t="s">
        <v>424</v>
      </c>
      <c r="C81" s="128">
        <f>'2.kiadások Ök'!C81+'3.kiadások Faluház '!C81+'4.kiadások Óvoda'!C81+'5.kiadások PMH'!C81</f>
        <v>4034</v>
      </c>
      <c r="D81" s="128">
        <f>'2.kiadások Ök'!D81+'3.kiadások Faluház '!D81+'4.kiadások Óvoda'!D81+'5.kiadások PMH'!D81+'6.Bölcsőde'!C81</f>
        <v>12251</v>
      </c>
      <c r="E81" s="128">
        <f>'2.kiadások Ök'!E81+'3.kiadások Faluház '!E81+'4.kiadások Óvoda'!E81+'5.kiadások PMH'!E81+'6.Bölcsőde'!D81</f>
        <v>11878</v>
      </c>
      <c r="F81" s="128">
        <f>'2.kiadások Ök'!F81+'3.kiadások Faluház '!F81+'4.kiadások Óvoda'!F81+'5.kiadások PMH'!F81+'6.Bölcsőde'!E81</f>
        <v>36154</v>
      </c>
      <c r="G81" s="128">
        <f>'2.kiadások Ök'!G81+'3.kiadások Faluház '!G81+'4.kiadások Óvoda'!G81+'5.kiadások PMH'!G81+'6.Bölcsőde'!F81</f>
        <v>53635</v>
      </c>
      <c r="H81" s="128">
        <f>'2.kiadások Ök'!H81+'3.kiadások Faluház '!H81+'4.kiadások Óvoda'!H81+'5.kiadások PMH'!H81+'6.Bölcsőde'!G81</f>
        <v>53635</v>
      </c>
      <c r="I81" s="128">
        <f>'2.kiadások Ök'!I81+'3.kiadások Faluház '!I81+'4.kiadások Óvoda'!I81+'5.kiadások PMH'!I81</f>
        <v>0</v>
      </c>
      <c r="J81" s="128">
        <f>'2.kiadások Ök'!J81+'3.kiadások Faluház '!J81+'4.kiadások Óvoda'!J81+'5.kiadások PMH'!J81</f>
        <v>0</v>
      </c>
      <c r="K81" s="128">
        <f>'2.kiadások Ök'!K81+'3.kiadások Faluház '!K81+'4.kiadások Óvoda'!K81+'5.kiadások PMH'!K81</f>
        <v>0</v>
      </c>
      <c r="L81" s="128">
        <f>'2.kiadások Ök'!L81+'3.kiadások Faluház '!L81+'4.kiadások Óvoda'!L81+'5.kiadások PMH'!L81+'6.Bölcsőde'!K81</f>
        <v>40188</v>
      </c>
      <c r="M81" s="128">
        <f>'2.kiadások Ök'!M81+'3.kiadások Faluház '!M81+'4.kiadások Óvoda'!M81+'5.kiadások PMH'!M81+'6.Bölcsőde'!L81</f>
        <v>65886</v>
      </c>
      <c r="N81" s="128">
        <f>'2.kiadások Ök'!N81+'3.kiadások Faluház '!N81+'4.kiadások Óvoda'!N81+'5.kiadások PMH'!N81+'6.Bölcsőde'!M81</f>
        <v>65513</v>
      </c>
      <c r="O81" s="128">
        <f>'2.kiadások Ök'!O81+'3.kiadások Faluház '!O81+'4.kiadások Óvoda'!O81+'5.kiadások PMH'!O81</f>
        <v>0</v>
      </c>
    </row>
    <row r="82" spans="1:15" ht="15">
      <c r="A82" s="50" t="s">
        <v>1064</v>
      </c>
      <c r="B82" s="52" t="s">
        <v>425</v>
      </c>
      <c r="C82" s="128">
        <f>'2.kiadások Ök'!C82+'3.kiadások Faluház '!C82+'4.kiadások Óvoda'!C82+'5.kiadások PMH'!C82</f>
        <v>46506</v>
      </c>
      <c r="D82" s="128">
        <f>'2.kiadások Ök'!D82+'3.kiadások Faluház '!D82+'4.kiadások Óvoda'!D82+'5.kiadások PMH'!D82+'6.Bölcsőde'!C82</f>
        <v>133376</v>
      </c>
      <c r="E82" s="128">
        <f>'2.kiadások Ök'!E82+'3.kiadások Faluház '!E82+'4.kiadások Óvoda'!E82+'5.kiadások PMH'!E82+'6.Bölcsőde'!D82</f>
        <v>130900</v>
      </c>
      <c r="F82" s="128">
        <f>'2.kiadások Ök'!F82+'3.kiadások Faluház '!F82+'4.kiadások Óvoda'!F82+'5.kiadások PMH'!F82+'6.Bölcsőde'!E82</f>
        <v>279644</v>
      </c>
      <c r="G82" s="128">
        <f>'2.kiadások Ök'!G82+'3.kiadások Faluház '!G82+'4.kiadások Óvoda'!G82+'5.kiadások PMH'!G82+'6.Bölcsőde'!F82</f>
        <v>255800</v>
      </c>
      <c r="H82" s="128">
        <f>'2.kiadások Ök'!H82+'3.kiadások Faluház '!H82+'4.kiadások Óvoda'!H82+'5.kiadások PMH'!H82+'6.Bölcsőde'!G82</f>
        <v>255800</v>
      </c>
      <c r="I82" s="128">
        <f>'2.kiadások Ök'!I82+'3.kiadások Faluház '!I82+'4.kiadások Óvoda'!I82+'5.kiadások PMH'!I82</f>
        <v>0</v>
      </c>
      <c r="J82" s="128">
        <f>'2.kiadások Ök'!J82+'3.kiadások Faluház '!J82+'4.kiadások Óvoda'!J82+'5.kiadások PMH'!J82</f>
        <v>0</v>
      </c>
      <c r="K82" s="128">
        <f>'2.kiadások Ök'!K82+'3.kiadások Faluház '!K82+'4.kiadások Óvoda'!K82+'5.kiadások PMH'!K82</f>
        <v>0</v>
      </c>
      <c r="L82" s="128">
        <f>'2.kiadások Ök'!L82+'3.kiadások Faluház '!L82+'4.kiadások Óvoda'!L82+'5.kiadások PMH'!L82+'6.Bölcsőde'!K82</f>
        <v>326150</v>
      </c>
      <c r="M82" s="128">
        <f>'2.kiadások Ök'!M82+'3.kiadások Faluház '!M82+'4.kiadások Óvoda'!M82+'5.kiadások PMH'!M82+'6.Bölcsőde'!L82</f>
        <v>389176</v>
      </c>
      <c r="N82" s="128">
        <f>'2.kiadások Ök'!N82+'3.kiadások Faluház '!N82+'4.kiadások Óvoda'!N82+'5.kiadások PMH'!N82+'6.Bölcsőde'!M82</f>
        <v>386700</v>
      </c>
      <c r="O82" s="128">
        <f>'2.kiadások Ök'!O82+'3.kiadások Faluház '!O82+'4.kiadások Óvoda'!O82+'5.kiadások PMH'!O82</f>
        <v>0</v>
      </c>
    </row>
    <row r="83" spans="1:15" ht="15">
      <c r="A83" s="13" t="s">
        <v>426</v>
      </c>
      <c r="B83" s="30" t="s">
        <v>427</v>
      </c>
      <c r="C83" s="128">
        <f>'2.kiadások Ök'!C83+'3.kiadások Faluház '!C83+'4.kiadások Óvoda'!C83+'5.kiadások PMH'!C83</f>
        <v>121941</v>
      </c>
      <c r="D83" s="128">
        <f>'2.kiadások Ök'!D83+'3.kiadások Faluház '!D83+'4.kiadások Óvoda'!D83+'5.kiadások PMH'!D83+'6.Bölcsőde'!C83</f>
        <v>19622</v>
      </c>
      <c r="E83" s="128">
        <f>'2.kiadások Ök'!E83+'3.kiadások Faluház '!E83+'4.kiadások Óvoda'!E83+'5.kiadások PMH'!E83+'6.Bölcsőde'!D83</f>
        <v>19120</v>
      </c>
      <c r="F83" s="128">
        <f>'2.kiadások Ök'!F83+'3.kiadások Faluház '!F83+'4.kiadások Óvoda'!F83+'5.kiadások PMH'!F83+'6.Bölcsőde'!E83</f>
        <v>0</v>
      </c>
      <c r="G83" s="128">
        <f>'2.kiadások Ök'!G83+'3.kiadások Faluház '!G83+'4.kiadások Óvoda'!G83+'5.kiadások PMH'!G83+'6.Bölcsőde'!F83</f>
        <v>0</v>
      </c>
      <c r="H83" s="128">
        <f>'2.kiadások Ök'!H83+'3.kiadások Faluház '!H83+'4.kiadások Óvoda'!H83+'5.kiadások PMH'!H83+'6.Bölcsőde'!G83</f>
        <v>0</v>
      </c>
      <c r="I83" s="128">
        <f>'2.kiadások Ök'!I83+'3.kiadások Faluház '!I83+'4.kiadások Óvoda'!I83+'5.kiadások PMH'!I83</f>
        <v>0</v>
      </c>
      <c r="J83" s="128">
        <f>'2.kiadások Ök'!J83+'3.kiadások Faluház '!J83+'4.kiadások Óvoda'!J83+'5.kiadások PMH'!J83</f>
        <v>0</v>
      </c>
      <c r="K83" s="128">
        <f>'2.kiadások Ök'!K83+'3.kiadások Faluház '!K83+'4.kiadások Óvoda'!K83+'5.kiadások PMH'!K83</f>
        <v>0</v>
      </c>
      <c r="L83" s="128">
        <f>'2.kiadások Ök'!L83+'3.kiadások Faluház '!L83+'4.kiadások Óvoda'!L83+'5.kiadások PMH'!L83+'6.Bölcsőde'!K83</f>
        <v>121941</v>
      </c>
      <c r="M83" s="128">
        <f>'2.kiadások Ök'!M83+'3.kiadások Faluház '!M83+'4.kiadások Óvoda'!M83+'5.kiadások PMH'!M83+'6.Bölcsőde'!L83</f>
        <v>19622</v>
      </c>
      <c r="N83" s="128">
        <f>'2.kiadások Ök'!N83+'3.kiadások Faluház '!N83+'4.kiadások Óvoda'!N83+'5.kiadások PMH'!N83+'6.Bölcsőde'!M83</f>
        <v>19120</v>
      </c>
      <c r="O83" s="128">
        <f>'2.kiadások Ök'!O83+'3.kiadások Faluház '!O83+'4.kiadások Óvoda'!O83+'5.kiadások PMH'!O83</f>
        <v>0</v>
      </c>
    </row>
    <row r="84" spans="1:15" ht="15">
      <c r="A84" s="13" t="s">
        <v>428</v>
      </c>
      <c r="B84" s="30" t="s">
        <v>429</v>
      </c>
      <c r="C84" s="128">
        <f>'2.kiadások Ök'!C84+'3.kiadások Faluház '!C84+'4.kiadások Óvoda'!C84+'5.kiadások PMH'!C84</f>
        <v>0</v>
      </c>
      <c r="D84" s="128">
        <f>'2.kiadások Ök'!D84+'3.kiadások Faluház '!D84+'4.kiadások Óvoda'!D84+'5.kiadások PMH'!D84+'6.Bölcsőde'!C84</f>
        <v>0</v>
      </c>
      <c r="E84" s="128">
        <f>'2.kiadások Ök'!E84+'3.kiadások Faluház '!E84+'4.kiadások Óvoda'!E84+'5.kiadások PMH'!E84+'6.Bölcsőde'!D84</f>
        <v>0</v>
      </c>
      <c r="F84" s="128">
        <f>'2.kiadások Ök'!F84+'3.kiadások Faluház '!F84+'4.kiadások Óvoda'!F84+'5.kiadások PMH'!F84+'6.Bölcsőde'!E84</f>
        <v>0</v>
      </c>
      <c r="G84" s="128">
        <f>'2.kiadások Ök'!G84+'3.kiadások Faluház '!G84+'4.kiadások Óvoda'!G84+'5.kiadások PMH'!G84+'6.Bölcsőde'!F84</f>
        <v>0</v>
      </c>
      <c r="H84" s="128">
        <f>'2.kiadások Ök'!H84+'3.kiadások Faluház '!H84+'4.kiadások Óvoda'!H84+'5.kiadások PMH'!H84+'6.Bölcsőde'!G84</f>
        <v>0</v>
      </c>
      <c r="I84" s="128">
        <f>'2.kiadások Ök'!I84+'3.kiadások Faluház '!I84+'4.kiadások Óvoda'!I84+'5.kiadások PMH'!I84</f>
        <v>0</v>
      </c>
      <c r="J84" s="128">
        <f>'2.kiadások Ök'!J84+'3.kiadások Faluház '!J84+'4.kiadások Óvoda'!J84+'5.kiadások PMH'!J84</f>
        <v>0</v>
      </c>
      <c r="K84" s="128">
        <f>'2.kiadások Ök'!K84+'3.kiadások Faluház '!K84+'4.kiadások Óvoda'!K84+'5.kiadások PMH'!K84</f>
        <v>0</v>
      </c>
      <c r="L84" s="128">
        <f>'2.kiadások Ök'!L84+'3.kiadások Faluház '!L84+'4.kiadások Óvoda'!L84+'5.kiadások PMH'!L84+'6.Bölcsőde'!K84</f>
        <v>0</v>
      </c>
      <c r="M84" s="128">
        <f>'2.kiadások Ök'!M84+'3.kiadások Faluház '!M84+'4.kiadások Óvoda'!M84+'5.kiadások PMH'!M84+'6.Bölcsőde'!L84</f>
        <v>0</v>
      </c>
      <c r="N84" s="128">
        <f>'2.kiadások Ök'!N84+'3.kiadások Faluház '!N84+'4.kiadások Óvoda'!N84+'5.kiadások PMH'!N84+'6.Bölcsőde'!M84</f>
        <v>0</v>
      </c>
      <c r="O84" s="128">
        <f>'2.kiadások Ök'!O84+'3.kiadások Faluház '!O84+'4.kiadások Óvoda'!O84+'5.kiadások PMH'!O84</f>
        <v>0</v>
      </c>
    </row>
    <row r="85" spans="1:15" ht="15">
      <c r="A85" s="13" t="s">
        <v>430</v>
      </c>
      <c r="B85" s="30" t="s">
        <v>431</v>
      </c>
      <c r="C85" s="128">
        <f>'2.kiadások Ök'!C85+'3.kiadások Faluház '!C85+'4.kiadások Óvoda'!C85+'5.kiadások PMH'!C85</f>
        <v>0</v>
      </c>
      <c r="D85" s="128">
        <f>'2.kiadások Ök'!D85+'3.kiadások Faluház '!D85+'4.kiadások Óvoda'!D85+'5.kiadások PMH'!D85+'6.Bölcsőde'!C85</f>
        <v>0</v>
      </c>
      <c r="E85" s="128">
        <f>'2.kiadások Ök'!E85+'3.kiadások Faluház '!E85+'4.kiadások Óvoda'!E85+'5.kiadások PMH'!E85+'6.Bölcsőde'!D85</f>
        <v>0</v>
      </c>
      <c r="F85" s="128">
        <f>'2.kiadások Ök'!F85+'3.kiadások Faluház '!F85+'4.kiadások Óvoda'!F85+'5.kiadások PMH'!F85+'6.Bölcsőde'!E85</f>
        <v>0</v>
      </c>
      <c r="G85" s="128">
        <f>'2.kiadások Ök'!G85+'3.kiadások Faluház '!G85+'4.kiadások Óvoda'!G85+'5.kiadások PMH'!G85+'6.Bölcsőde'!F85</f>
        <v>0</v>
      </c>
      <c r="H85" s="128">
        <f>'2.kiadások Ök'!H85+'3.kiadások Faluház '!H85+'4.kiadások Óvoda'!H85+'5.kiadások PMH'!H85+'6.Bölcsőde'!G85</f>
        <v>0</v>
      </c>
      <c r="I85" s="128">
        <f>'2.kiadások Ök'!I85+'3.kiadások Faluház '!I85+'4.kiadások Óvoda'!I85+'5.kiadások PMH'!I85</f>
        <v>0</v>
      </c>
      <c r="J85" s="128">
        <f>'2.kiadások Ök'!J85+'3.kiadások Faluház '!J85+'4.kiadások Óvoda'!J85+'5.kiadások PMH'!J85</f>
        <v>0</v>
      </c>
      <c r="K85" s="128">
        <f>'2.kiadások Ök'!K85+'3.kiadások Faluház '!K85+'4.kiadások Óvoda'!K85+'5.kiadások PMH'!K85</f>
        <v>0</v>
      </c>
      <c r="L85" s="128">
        <f>'2.kiadások Ök'!L85+'3.kiadások Faluház '!L85+'4.kiadások Óvoda'!L85+'5.kiadások PMH'!L85+'6.Bölcsőde'!K85</f>
        <v>0</v>
      </c>
      <c r="M85" s="128">
        <f>'2.kiadások Ök'!M85+'3.kiadások Faluház '!M85+'4.kiadások Óvoda'!M85+'5.kiadások PMH'!M85+'6.Bölcsőde'!L85</f>
        <v>0</v>
      </c>
      <c r="N85" s="128">
        <f>'2.kiadások Ök'!N85+'3.kiadások Faluház '!N85+'4.kiadások Óvoda'!N85+'5.kiadások PMH'!N85+'6.Bölcsőde'!M85</f>
        <v>0</v>
      </c>
      <c r="O85" s="128">
        <f>'2.kiadások Ök'!O85+'3.kiadások Faluház '!O85+'4.kiadások Óvoda'!O85+'5.kiadások PMH'!O85</f>
        <v>0</v>
      </c>
    </row>
    <row r="86" spans="1:15" ht="15">
      <c r="A86" s="13" t="s">
        <v>432</v>
      </c>
      <c r="B86" s="30" t="s">
        <v>433</v>
      </c>
      <c r="C86" s="128">
        <f>'2.kiadások Ök'!C86+'3.kiadások Faluház '!C86+'4.kiadások Óvoda'!C86+'5.kiadások PMH'!C86</f>
        <v>8540</v>
      </c>
      <c r="D86" s="128">
        <f>'2.kiadások Ök'!D86+'3.kiadások Faluház '!D86+'4.kiadások Óvoda'!D86+'5.kiadások PMH'!D86+'6.Bölcsőde'!C86</f>
        <v>4483</v>
      </c>
      <c r="E86" s="128">
        <f>'2.kiadások Ök'!E86+'3.kiadások Faluház '!E86+'4.kiadások Óvoda'!E86+'5.kiadások PMH'!E86+'6.Bölcsőde'!D86</f>
        <v>4478</v>
      </c>
      <c r="F86" s="128">
        <f>'2.kiadások Ök'!F86+'3.kiadások Faluház '!F86+'4.kiadások Óvoda'!F86+'5.kiadások PMH'!F86+'6.Bölcsőde'!E86</f>
        <v>0</v>
      </c>
      <c r="G86" s="128">
        <f>'2.kiadások Ök'!G86+'3.kiadások Faluház '!G86+'4.kiadások Óvoda'!G86+'5.kiadások PMH'!G86+'6.Bölcsőde'!F86</f>
        <v>0</v>
      </c>
      <c r="H86" s="128">
        <f>'2.kiadások Ök'!H86+'3.kiadások Faluház '!H86+'4.kiadások Óvoda'!H86+'5.kiadások PMH'!H86+'6.Bölcsőde'!G86</f>
        <v>0</v>
      </c>
      <c r="I86" s="128">
        <f>'2.kiadások Ök'!I86+'3.kiadások Faluház '!I86+'4.kiadások Óvoda'!I86+'5.kiadások PMH'!I86</f>
        <v>0</v>
      </c>
      <c r="J86" s="128">
        <f>'2.kiadások Ök'!J86+'3.kiadások Faluház '!J86+'4.kiadások Óvoda'!J86+'5.kiadások PMH'!J86</f>
        <v>0</v>
      </c>
      <c r="K86" s="128">
        <f>'2.kiadások Ök'!K86+'3.kiadások Faluház '!K86+'4.kiadások Óvoda'!K86+'5.kiadások PMH'!K86</f>
        <v>0</v>
      </c>
      <c r="L86" s="128">
        <f>'2.kiadások Ök'!L86+'3.kiadások Faluház '!L86+'4.kiadások Óvoda'!L86+'5.kiadások PMH'!L86+'6.Bölcsőde'!K86</f>
        <v>8540</v>
      </c>
      <c r="M86" s="128">
        <f>'2.kiadások Ök'!M86+'3.kiadások Faluház '!M86+'4.kiadások Óvoda'!M86+'5.kiadások PMH'!M86+'6.Bölcsőde'!L86</f>
        <v>4483</v>
      </c>
      <c r="N86" s="128">
        <f>'2.kiadások Ök'!N86+'3.kiadások Faluház '!N86+'4.kiadások Óvoda'!N86+'5.kiadások PMH'!N86+'6.Bölcsőde'!M86</f>
        <v>4478</v>
      </c>
      <c r="O86" s="128">
        <f>'2.kiadások Ök'!O86+'3.kiadások Faluház '!O86+'4.kiadások Óvoda'!O86+'5.kiadások PMH'!O86</f>
        <v>0</v>
      </c>
    </row>
    <row r="87" spans="1:15" ht="15">
      <c r="A87" s="49" t="s">
        <v>1065</v>
      </c>
      <c r="B87" s="52" t="s">
        <v>434</v>
      </c>
      <c r="C87" s="128">
        <f>'2.kiadások Ök'!C87+'3.kiadások Faluház '!C87+'4.kiadások Óvoda'!C87+'5.kiadások PMH'!C87</f>
        <v>130481</v>
      </c>
      <c r="D87" s="128">
        <f>'2.kiadások Ök'!D87+'3.kiadások Faluház '!D87+'4.kiadások Óvoda'!D87+'5.kiadások PMH'!D87+'6.Bölcsőde'!C87</f>
        <v>24105</v>
      </c>
      <c r="E87" s="128">
        <f>'2.kiadások Ök'!E87+'3.kiadások Faluház '!E87+'4.kiadások Óvoda'!E87+'5.kiadások PMH'!E87+'6.Bölcsőde'!D87</f>
        <v>23598</v>
      </c>
      <c r="F87" s="128">
        <f>'2.kiadások Ök'!F87+'3.kiadások Faluház '!F87+'4.kiadások Óvoda'!F87+'5.kiadások PMH'!F87+'6.Bölcsőde'!E87</f>
        <v>0</v>
      </c>
      <c r="G87" s="128">
        <f>'2.kiadások Ök'!G87+'3.kiadások Faluház '!G87+'4.kiadások Óvoda'!G87+'5.kiadások PMH'!G87+'6.Bölcsőde'!F87</f>
        <v>0</v>
      </c>
      <c r="H87" s="128">
        <f>'2.kiadások Ök'!H87+'3.kiadások Faluház '!H87+'4.kiadások Óvoda'!H87+'5.kiadások PMH'!H87+'6.Bölcsőde'!G87</f>
        <v>0</v>
      </c>
      <c r="I87" s="128">
        <f>'2.kiadások Ök'!I87+'3.kiadások Faluház '!I87+'4.kiadások Óvoda'!I87+'5.kiadások PMH'!I87</f>
        <v>0</v>
      </c>
      <c r="J87" s="128">
        <f>'2.kiadások Ök'!J87+'3.kiadások Faluház '!J87+'4.kiadások Óvoda'!J87+'5.kiadások PMH'!J87</f>
        <v>0</v>
      </c>
      <c r="K87" s="128">
        <f>'2.kiadások Ök'!K87+'3.kiadások Faluház '!K87+'4.kiadások Óvoda'!K87+'5.kiadások PMH'!K87</f>
        <v>0</v>
      </c>
      <c r="L87" s="128">
        <f>'2.kiadások Ök'!L87+'3.kiadások Faluház '!L87+'4.kiadások Óvoda'!L87+'5.kiadások PMH'!L87+'6.Bölcsőde'!K87</f>
        <v>130481</v>
      </c>
      <c r="M87" s="128">
        <f>'2.kiadások Ök'!M87+'3.kiadások Faluház '!M87+'4.kiadások Óvoda'!M87+'5.kiadások PMH'!M87+'6.Bölcsőde'!L87</f>
        <v>24105</v>
      </c>
      <c r="N87" s="128">
        <f>'2.kiadások Ök'!N87+'3.kiadások Faluház '!N87+'4.kiadások Óvoda'!N87+'5.kiadások PMH'!N87+'6.Bölcsőde'!M87</f>
        <v>23598</v>
      </c>
      <c r="O87" s="128">
        <f>'2.kiadások Ök'!O87+'3.kiadások Faluház '!O87+'4.kiadások Óvoda'!O87+'5.kiadások PMH'!O87</f>
        <v>0</v>
      </c>
    </row>
    <row r="88" spans="1:15" ht="15">
      <c r="A88" s="13" t="s">
        <v>435</v>
      </c>
      <c r="B88" s="30" t="s">
        <v>436</v>
      </c>
      <c r="C88" s="128">
        <f>'2.kiadások Ök'!C88+'3.kiadások Faluház '!C88+'4.kiadások Óvoda'!C88+'5.kiadások PMH'!C88</f>
        <v>0</v>
      </c>
      <c r="D88" s="128">
        <f>'2.kiadások Ök'!D88+'3.kiadások Faluház '!D88+'4.kiadások Óvoda'!D88+'5.kiadások PMH'!D88+'6.Bölcsőde'!C88</f>
        <v>0</v>
      </c>
      <c r="E88" s="128">
        <f>'2.kiadások Ök'!E88+'3.kiadások Faluház '!E88+'4.kiadások Óvoda'!E88+'5.kiadások PMH'!E88+'6.Bölcsőde'!D88</f>
        <v>0</v>
      </c>
      <c r="F88" s="128">
        <f>'2.kiadások Ök'!F88+'3.kiadások Faluház '!F88+'4.kiadások Óvoda'!F88+'5.kiadások PMH'!F88+'6.Bölcsőde'!E88</f>
        <v>0</v>
      </c>
      <c r="G88" s="128">
        <f>'2.kiadások Ök'!G88+'3.kiadások Faluház '!G88+'4.kiadások Óvoda'!G88+'5.kiadások PMH'!G88+'6.Bölcsőde'!F88</f>
        <v>0</v>
      </c>
      <c r="H88" s="128">
        <f>'2.kiadások Ök'!H88+'3.kiadások Faluház '!H88+'4.kiadások Óvoda'!H88+'5.kiadások PMH'!H88+'6.Bölcsőde'!G88</f>
        <v>0</v>
      </c>
      <c r="I88" s="128">
        <f>'2.kiadások Ök'!I88+'3.kiadások Faluház '!I88+'4.kiadások Óvoda'!I88+'5.kiadások PMH'!I88</f>
        <v>0</v>
      </c>
      <c r="J88" s="128">
        <f>'2.kiadások Ök'!J88+'3.kiadások Faluház '!J88+'4.kiadások Óvoda'!J88+'5.kiadások PMH'!J88</f>
        <v>0</v>
      </c>
      <c r="K88" s="128">
        <f>'2.kiadások Ök'!K88+'3.kiadások Faluház '!K88+'4.kiadások Óvoda'!K88+'5.kiadások PMH'!K88</f>
        <v>0</v>
      </c>
      <c r="L88" s="128">
        <f>'2.kiadások Ök'!L88+'3.kiadások Faluház '!L88+'4.kiadások Óvoda'!L88+'5.kiadások PMH'!L88+'6.Bölcsőde'!K88</f>
        <v>0</v>
      </c>
      <c r="M88" s="128">
        <f>'2.kiadások Ök'!M88+'3.kiadások Faluház '!M88+'4.kiadások Óvoda'!M88+'5.kiadások PMH'!M88+'6.Bölcsőde'!L88</f>
        <v>0</v>
      </c>
      <c r="N88" s="128">
        <f>'2.kiadások Ök'!N88+'3.kiadások Faluház '!N88+'4.kiadások Óvoda'!N88+'5.kiadások PMH'!N88+'6.Bölcsőde'!M88</f>
        <v>0</v>
      </c>
      <c r="O88" s="128">
        <f>'2.kiadások Ök'!O88+'3.kiadások Faluház '!O88+'4.kiadások Óvoda'!O88+'5.kiadások PMH'!O88</f>
        <v>0</v>
      </c>
    </row>
    <row r="89" spans="1:15" ht="15">
      <c r="A89" s="13" t="s">
        <v>19</v>
      </c>
      <c r="B89" s="30" t="s">
        <v>437</v>
      </c>
      <c r="C89" s="128">
        <f>'2.kiadások Ök'!C89+'3.kiadások Faluház '!C89+'4.kiadások Óvoda'!C89+'5.kiadások PMH'!C89</f>
        <v>0</v>
      </c>
      <c r="D89" s="128">
        <f>'2.kiadások Ök'!D89+'3.kiadások Faluház '!D89+'4.kiadások Óvoda'!D89+'5.kiadások PMH'!D89+'6.Bölcsőde'!C89</f>
        <v>0</v>
      </c>
      <c r="E89" s="128">
        <f>'2.kiadások Ök'!E89+'3.kiadások Faluház '!E89+'4.kiadások Óvoda'!E89+'5.kiadások PMH'!E89+'6.Bölcsőde'!D89</f>
        <v>0</v>
      </c>
      <c r="F89" s="128">
        <f>'2.kiadások Ök'!F89+'3.kiadások Faluház '!F89+'4.kiadások Óvoda'!F89+'5.kiadások PMH'!F89+'6.Bölcsőde'!E89</f>
        <v>0</v>
      </c>
      <c r="G89" s="128">
        <f>'2.kiadások Ök'!G89+'3.kiadások Faluház '!G89+'4.kiadások Óvoda'!G89+'5.kiadások PMH'!G89+'6.Bölcsőde'!F89</f>
        <v>0</v>
      </c>
      <c r="H89" s="128">
        <f>'2.kiadások Ök'!H89+'3.kiadások Faluház '!H89+'4.kiadások Óvoda'!H89+'5.kiadások PMH'!H89+'6.Bölcsőde'!G89</f>
        <v>0</v>
      </c>
      <c r="I89" s="128">
        <f>'2.kiadások Ök'!I89+'3.kiadások Faluház '!I89+'4.kiadások Óvoda'!I89+'5.kiadások PMH'!I89</f>
        <v>0</v>
      </c>
      <c r="J89" s="128">
        <f>'2.kiadások Ök'!J89+'3.kiadások Faluház '!J89+'4.kiadások Óvoda'!J89+'5.kiadások PMH'!J89</f>
        <v>0</v>
      </c>
      <c r="K89" s="128">
        <f>'2.kiadások Ök'!K89+'3.kiadások Faluház '!K89+'4.kiadások Óvoda'!K89+'5.kiadások PMH'!K89</f>
        <v>0</v>
      </c>
      <c r="L89" s="128">
        <f>'2.kiadások Ök'!L89+'3.kiadások Faluház '!L89+'4.kiadások Óvoda'!L89+'5.kiadások PMH'!L89+'6.Bölcsőde'!K89</f>
        <v>0</v>
      </c>
      <c r="M89" s="128">
        <f>'2.kiadások Ök'!M89+'3.kiadások Faluház '!M89+'4.kiadások Óvoda'!M89+'5.kiadások PMH'!M89+'6.Bölcsőde'!L89</f>
        <v>0</v>
      </c>
      <c r="N89" s="128">
        <f>'2.kiadások Ök'!N89+'3.kiadások Faluház '!N89+'4.kiadások Óvoda'!N89+'5.kiadások PMH'!N89+'6.Bölcsőde'!M89</f>
        <v>0</v>
      </c>
      <c r="O89" s="128">
        <f>'2.kiadások Ök'!O89+'3.kiadások Faluház '!O89+'4.kiadások Óvoda'!O89+'5.kiadások PMH'!O89</f>
        <v>0</v>
      </c>
    </row>
    <row r="90" spans="1:15" ht="15">
      <c r="A90" s="13" t="s">
        <v>20</v>
      </c>
      <c r="B90" s="30" t="s">
        <v>438</v>
      </c>
      <c r="C90" s="128">
        <f>'2.kiadások Ök'!C90+'3.kiadások Faluház '!C90+'4.kiadások Óvoda'!C90+'5.kiadások PMH'!C90</f>
        <v>0</v>
      </c>
      <c r="D90" s="128">
        <f>'2.kiadások Ök'!D90+'3.kiadások Faluház '!D90+'4.kiadások Óvoda'!D90+'5.kiadások PMH'!D90+'6.Bölcsőde'!C90</f>
        <v>0</v>
      </c>
      <c r="E90" s="128">
        <f>'2.kiadások Ök'!E90+'3.kiadások Faluház '!E90+'4.kiadások Óvoda'!E90+'5.kiadások PMH'!E90+'6.Bölcsőde'!D90</f>
        <v>0</v>
      </c>
      <c r="F90" s="128">
        <f>'2.kiadások Ök'!F90+'3.kiadások Faluház '!F90+'4.kiadások Óvoda'!F90+'5.kiadások PMH'!F90+'6.Bölcsőde'!E90</f>
        <v>0</v>
      </c>
      <c r="G90" s="128">
        <f>'2.kiadások Ök'!G90+'3.kiadások Faluház '!G90+'4.kiadások Óvoda'!G90+'5.kiadások PMH'!G90+'6.Bölcsőde'!F90</f>
        <v>0</v>
      </c>
      <c r="H90" s="128">
        <f>'2.kiadások Ök'!H90+'3.kiadások Faluház '!H90+'4.kiadások Óvoda'!H90+'5.kiadások PMH'!H90+'6.Bölcsőde'!G90</f>
        <v>0</v>
      </c>
      <c r="I90" s="128">
        <f>'2.kiadások Ök'!I90+'3.kiadások Faluház '!I90+'4.kiadások Óvoda'!I90+'5.kiadások PMH'!I90</f>
        <v>0</v>
      </c>
      <c r="J90" s="128">
        <f>'2.kiadások Ök'!J90+'3.kiadások Faluház '!J90+'4.kiadások Óvoda'!J90+'5.kiadások PMH'!J90</f>
        <v>0</v>
      </c>
      <c r="K90" s="128">
        <f>'2.kiadások Ök'!K90+'3.kiadások Faluház '!K90+'4.kiadások Óvoda'!K90+'5.kiadások PMH'!K90</f>
        <v>0</v>
      </c>
      <c r="L90" s="128">
        <f>'2.kiadások Ök'!L90+'3.kiadások Faluház '!L90+'4.kiadások Óvoda'!L90+'5.kiadások PMH'!L90+'6.Bölcsőde'!K90</f>
        <v>0</v>
      </c>
      <c r="M90" s="128">
        <f>'2.kiadások Ök'!M90+'3.kiadások Faluház '!M90+'4.kiadások Óvoda'!M90+'5.kiadások PMH'!M90+'6.Bölcsőde'!L90</f>
        <v>0</v>
      </c>
      <c r="N90" s="128">
        <f>'2.kiadások Ök'!N90+'3.kiadások Faluház '!N90+'4.kiadások Óvoda'!N90+'5.kiadások PMH'!N90+'6.Bölcsőde'!M90</f>
        <v>0</v>
      </c>
      <c r="O90" s="128">
        <f>'2.kiadások Ök'!O90+'3.kiadások Faluház '!O90+'4.kiadások Óvoda'!O90+'5.kiadások PMH'!O90</f>
        <v>0</v>
      </c>
    </row>
    <row r="91" spans="1:15" ht="15">
      <c r="A91" s="13" t="s">
        <v>21</v>
      </c>
      <c r="B91" s="30" t="s">
        <v>439</v>
      </c>
      <c r="C91" s="128">
        <f>'2.kiadások Ök'!C91+'3.kiadások Faluház '!C91+'4.kiadások Óvoda'!C91+'5.kiadások PMH'!C91</f>
        <v>5090</v>
      </c>
      <c r="D91" s="128">
        <f>'2.kiadások Ök'!D91+'3.kiadások Faluház '!D91+'4.kiadások Óvoda'!D91+'5.kiadások PMH'!D91+'6.Bölcsőde'!C91</f>
        <v>0</v>
      </c>
      <c r="E91" s="128">
        <f>'2.kiadások Ök'!E91+'3.kiadások Faluház '!E91+'4.kiadások Óvoda'!E91+'5.kiadások PMH'!E91+'6.Bölcsőde'!D91</f>
        <v>0</v>
      </c>
      <c r="F91" s="128">
        <f>'2.kiadások Ök'!F91+'3.kiadások Faluház '!F91+'4.kiadások Óvoda'!F91+'5.kiadások PMH'!F91+'6.Bölcsőde'!E91</f>
        <v>0</v>
      </c>
      <c r="G91" s="128">
        <f>'2.kiadások Ök'!G91+'3.kiadások Faluház '!G91+'4.kiadások Óvoda'!G91+'5.kiadások PMH'!G91+'6.Bölcsőde'!F91</f>
        <v>29397</v>
      </c>
      <c r="H91" s="128">
        <f>'2.kiadások Ök'!H91+'3.kiadások Faluház '!H91+'4.kiadások Óvoda'!H91+'5.kiadások PMH'!H91+'6.Bölcsőde'!G91</f>
        <v>29397</v>
      </c>
      <c r="I91" s="128">
        <f>'2.kiadások Ök'!I91+'3.kiadások Faluház '!I91+'4.kiadások Óvoda'!I91+'5.kiadások PMH'!I91</f>
        <v>0</v>
      </c>
      <c r="J91" s="128">
        <f>'2.kiadások Ök'!J91+'3.kiadások Faluház '!J91+'4.kiadások Óvoda'!J91+'5.kiadások PMH'!J91</f>
        <v>0</v>
      </c>
      <c r="K91" s="128">
        <f>'2.kiadások Ök'!K91+'3.kiadások Faluház '!K91+'4.kiadások Óvoda'!K91+'5.kiadások PMH'!K91</f>
        <v>0</v>
      </c>
      <c r="L91" s="128">
        <f>'2.kiadások Ök'!L91+'3.kiadások Faluház '!L91+'4.kiadások Óvoda'!L91+'5.kiadások PMH'!L91+'6.Bölcsőde'!K91</f>
        <v>5090</v>
      </c>
      <c r="M91" s="128">
        <f>'2.kiadások Ök'!M91+'3.kiadások Faluház '!M91+'4.kiadások Óvoda'!M91+'5.kiadások PMH'!M91+'6.Bölcsőde'!L91</f>
        <v>29397</v>
      </c>
      <c r="N91" s="128">
        <f>'2.kiadások Ök'!N91+'3.kiadások Faluház '!N91+'4.kiadások Óvoda'!N91+'5.kiadások PMH'!N91+'6.Bölcsőde'!M91</f>
        <v>29397</v>
      </c>
      <c r="O91" s="128">
        <f>'2.kiadások Ök'!O91+'3.kiadások Faluház '!O91+'4.kiadások Óvoda'!O91+'5.kiadások PMH'!O91</f>
        <v>0</v>
      </c>
    </row>
    <row r="92" spans="1:15" ht="15">
      <c r="A92" s="13" t="s">
        <v>22</v>
      </c>
      <c r="B92" s="30" t="s">
        <v>440</v>
      </c>
      <c r="C92" s="128">
        <f>'2.kiadások Ök'!C92+'3.kiadások Faluház '!C92+'4.kiadások Óvoda'!C92+'5.kiadások PMH'!C92</f>
        <v>0</v>
      </c>
      <c r="D92" s="128">
        <f>'2.kiadások Ök'!D92+'3.kiadások Faluház '!D92+'4.kiadások Óvoda'!D92+'5.kiadások PMH'!D92+'6.Bölcsőde'!C92</f>
        <v>0</v>
      </c>
      <c r="E92" s="128">
        <f>'2.kiadások Ök'!E92+'3.kiadások Faluház '!E92+'4.kiadások Óvoda'!E92+'5.kiadások PMH'!E92+'6.Bölcsőde'!D92</f>
        <v>0</v>
      </c>
      <c r="F92" s="128">
        <f>'2.kiadások Ök'!F92+'3.kiadások Faluház '!F92+'4.kiadások Óvoda'!F92+'5.kiadások PMH'!F92+'6.Bölcsőde'!E92</f>
        <v>0</v>
      </c>
      <c r="G92" s="128">
        <f>'2.kiadások Ök'!G92+'3.kiadások Faluház '!G92+'4.kiadások Óvoda'!G92+'5.kiadások PMH'!G92+'6.Bölcsőde'!F92</f>
        <v>0</v>
      </c>
      <c r="H92" s="128">
        <f>'2.kiadások Ök'!H92+'3.kiadások Faluház '!H92+'4.kiadások Óvoda'!H92+'5.kiadások PMH'!H92+'6.Bölcsőde'!G92</f>
        <v>0</v>
      </c>
      <c r="I92" s="128">
        <f>'2.kiadások Ök'!I92+'3.kiadások Faluház '!I92+'4.kiadások Óvoda'!I92+'5.kiadások PMH'!I92</f>
        <v>0</v>
      </c>
      <c r="J92" s="128">
        <f>'2.kiadások Ök'!J92+'3.kiadások Faluház '!J92+'4.kiadások Óvoda'!J92+'5.kiadások PMH'!J92</f>
        <v>0</v>
      </c>
      <c r="K92" s="128">
        <f>'2.kiadások Ök'!K92+'3.kiadások Faluház '!K92+'4.kiadások Óvoda'!K92+'5.kiadások PMH'!K92</f>
        <v>0</v>
      </c>
      <c r="L92" s="128">
        <f>'2.kiadások Ök'!L92+'3.kiadások Faluház '!L92+'4.kiadások Óvoda'!L92+'5.kiadások PMH'!L92+'6.Bölcsőde'!K92</f>
        <v>0</v>
      </c>
      <c r="M92" s="128">
        <f>'2.kiadások Ök'!M92+'3.kiadások Faluház '!M92+'4.kiadások Óvoda'!M92+'5.kiadások PMH'!M92+'6.Bölcsőde'!L92</f>
        <v>0</v>
      </c>
      <c r="N92" s="128">
        <f>'2.kiadások Ök'!N92+'3.kiadások Faluház '!N92+'4.kiadások Óvoda'!N92+'5.kiadások PMH'!N92+'6.Bölcsőde'!M92</f>
        <v>0</v>
      </c>
      <c r="O92" s="128">
        <f>'2.kiadások Ök'!O92+'3.kiadások Faluház '!O92+'4.kiadások Óvoda'!O92+'5.kiadások PMH'!O92</f>
        <v>0</v>
      </c>
    </row>
    <row r="93" spans="1:15" ht="15">
      <c r="A93" s="13" t="s">
        <v>23</v>
      </c>
      <c r="B93" s="30" t="s">
        <v>441</v>
      </c>
      <c r="C93" s="128">
        <f>'2.kiadások Ök'!C93+'3.kiadások Faluház '!C93+'4.kiadások Óvoda'!C93+'5.kiadások PMH'!C93</f>
        <v>1500</v>
      </c>
      <c r="D93" s="128">
        <f>'2.kiadások Ök'!D93+'3.kiadások Faluház '!D93+'4.kiadások Óvoda'!D93+'5.kiadások PMH'!D93+'6.Bölcsőde'!C93</f>
        <v>0</v>
      </c>
      <c r="E93" s="128">
        <f>'2.kiadások Ök'!E93+'3.kiadások Faluház '!E93+'4.kiadások Óvoda'!E93+'5.kiadások PMH'!E93+'6.Bölcsőde'!D93</f>
        <v>0</v>
      </c>
      <c r="F93" s="128">
        <f>'2.kiadások Ök'!F93+'3.kiadások Faluház '!F93+'4.kiadások Óvoda'!F93+'5.kiadások PMH'!F93+'6.Bölcsőde'!E93</f>
        <v>0</v>
      </c>
      <c r="G93" s="128">
        <f>'2.kiadások Ök'!G93+'3.kiadások Faluház '!G93+'4.kiadások Óvoda'!G93+'5.kiadások PMH'!G93+'6.Bölcsőde'!F93</f>
        <v>0</v>
      </c>
      <c r="H93" s="128">
        <f>'2.kiadások Ök'!H93+'3.kiadások Faluház '!H93+'4.kiadások Óvoda'!H93+'5.kiadások PMH'!H93+'6.Bölcsőde'!G93</f>
        <v>0</v>
      </c>
      <c r="I93" s="128">
        <f>'2.kiadások Ök'!I93+'3.kiadások Faluház '!I93+'4.kiadások Óvoda'!I93+'5.kiadások PMH'!I93</f>
        <v>0</v>
      </c>
      <c r="J93" s="128">
        <f>'2.kiadások Ök'!J93+'3.kiadások Faluház '!J93+'4.kiadások Óvoda'!J93+'5.kiadások PMH'!J93</f>
        <v>0</v>
      </c>
      <c r="K93" s="128">
        <f>'2.kiadások Ök'!K93+'3.kiadások Faluház '!K93+'4.kiadások Óvoda'!K93+'5.kiadások PMH'!K93</f>
        <v>0</v>
      </c>
      <c r="L93" s="128">
        <f>'2.kiadások Ök'!L93+'3.kiadások Faluház '!L93+'4.kiadások Óvoda'!L93+'5.kiadások PMH'!L93+'6.Bölcsőde'!K93</f>
        <v>1500</v>
      </c>
      <c r="M93" s="128">
        <f>'2.kiadások Ök'!M93+'3.kiadások Faluház '!M93+'4.kiadások Óvoda'!M93+'5.kiadások PMH'!M93+'6.Bölcsőde'!L93</f>
        <v>0</v>
      </c>
      <c r="N93" s="128">
        <f>'2.kiadások Ök'!N93+'3.kiadások Faluház '!N93+'4.kiadások Óvoda'!N93+'5.kiadások PMH'!N93+'6.Bölcsőde'!M93</f>
        <v>0</v>
      </c>
      <c r="O93" s="128">
        <f>'2.kiadások Ök'!O93+'3.kiadások Faluház '!O93+'4.kiadások Óvoda'!O93+'5.kiadások PMH'!O93</f>
        <v>0</v>
      </c>
    </row>
    <row r="94" spans="1:15" ht="15">
      <c r="A94" s="13" t="s">
        <v>442</v>
      </c>
      <c r="B94" s="30" t="s">
        <v>443</v>
      </c>
      <c r="C94" s="128">
        <f>'2.kiadások Ök'!C94+'3.kiadások Faluház '!C94+'4.kiadások Óvoda'!C94+'5.kiadások PMH'!C94</f>
        <v>0</v>
      </c>
      <c r="D94" s="128">
        <f>'2.kiadások Ök'!D94+'3.kiadások Faluház '!D94+'4.kiadások Óvoda'!D94+'5.kiadások PMH'!D94+'6.Bölcsőde'!C94</f>
        <v>0</v>
      </c>
      <c r="E94" s="128">
        <f>'2.kiadások Ök'!E94+'3.kiadások Faluház '!E94+'4.kiadások Óvoda'!E94+'5.kiadások PMH'!E94+'6.Bölcsőde'!D94</f>
        <v>0</v>
      </c>
      <c r="F94" s="128">
        <f>'2.kiadások Ök'!F94+'3.kiadások Faluház '!F94+'4.kiadások Óvoda'!F94+'5.kiadások PMH'!F94+'6.Bölcsőde'!E94</f>
        <v>0</v>
      </c>
      <c r="G94" s="128">
        <f>'2.kiadások Ök'!G94+'3.kiadások Faluház '!G94+'4.kiadások Óvoda'!G94+'5.kiadások PMH'!G94+'6.Bölcsőde'!F94</f>
        <v>0</v>
      </c>
      <c r="H94" s="128">
        <f>'2.kiadások Ök'!H94+'3.kiadások Faluház '!H94+'4.kiadások Óvoda'!H94+'5.kiadások PMH'!H94+'6.Bölcsőde'!G94</f>
        <v>0</v>
      </c>
      <c r="I94" s="128">
        <f>'2.kiadások Ök'!I94+'3.kiadások Faluház '!I94+'4.kiadások Óvoda'!I94+'5.kiadások PMH'!I94</f>
        <v>0</v>
      </c>
      <c r="J94" s="128">
        <f>'2.kiadások Ök'!J94+'3.kiadások Faluház '!J94+'4.kiadások Óvoda'!J94+'5.kiadások PMH'!J94</f>
        <v>0</v>
      </c>
      <c r="K94" s="128">
        <f>'2.kiadások Ök'!K94+'3.kiadások Faluház '!K94+'4.kiadások Óvoda'!K94+'5.kiadások PMH'!K94</f>
        <v>0</v>
      </c>
      <c r="L94" s="128">
        <f>'2.kiadások Ök'!L94+'3.kiadások Faluház '!L94+'4.kiadások Óvoda'!L94+'5.kiadások PMH'!L94+'6.Bölcsőde'!K94</f>
        <v>0</v>
      </c>
      <c r="M94" s="128">
        <f>'2.kiadások Ök'!M94+'3.kiadások Faluház '!M94+'4.kiadások Óvoda'!M94+'5.kiadások PMH'!M94+'6.Bölcsőde'!L94</f>
        <v>0</v>
      </c>
      <c r="N94" s="128">
        <f>'2.kiadások Ök'!N94+'3.kiadások Faluház '!N94+'4.kiadások Óvoda'!N94+'5.kiadások PMH'!N94+'6.Bölcsőde'!M94</f>
        <v>0</v>
      </c>
      <c r="O94" s="128">
        <f>'2.kiadások Ök'!O94+'3.kiadások Faluház '!O94+'4.kiadások Óvoda'!O94+'5.kiadások PMH'!O94</f>
        <v>0</v>
      </c>
    </row>
    <row r="95" spans="1:15" ht="15">
      <c r="A95" s="13" t="s">
        <v>24</v>
      </c>
      <c r="B95" s="30" t="s">
        <v>444</v>
      </c>
      <c r="C95" s="128">
        <f>'2.kiadások Ök'!C95+'3.kiadások Faluház '!C95+'4.kiadások Óvoda'!C95+'5.kiadások PMH'!C95</f>
        <v>2400</v>
      </c>
      <c r="D95" s="128">
        <f>'2.kiadások Ök'!D95+'3.kiadások Faluház '!D95+'4.kiadások Óvoda'!D95+'5.kiadások PMH'!D95+'6.Bölcsőde'!C95</f>
        <v>0</v>
      </c>
      <c r="E95" s="128">
        <f>'2.kiadások Ök'!E95+'3.kiadások Faluház '!E95+'4.kiadások Óvoda'!E95+'5.kiadások PMH'!E95+'6.Bölcsőde'!D95</f>
        <v>0</v>
      </c>
      <c r="F95" s="128">
        <f>'2.kiadások Ök'!F95+'3.kiadások Faluház '!F95+'4.kiadások Óvoda'!F95+'5.kiadások PMH'!F95+'6.Bölcsőde'!E95</f>
        <v>0</v>
      </c>
      <c r="G95" s="128">
        <f>'2.kiadások Ök'!G95+'3.kiadások Faluház '!G95+'4.kiadások Óvoda'!G95+'5.kiadások PMH'!G95+'6.Bölcsőde'!F95</f>
        <v>0</v>
      </c>
      <c r="H95" s="128">
        <f>'2.kiadások Ök'!H95+'3.kiadások Faluház '!H95+'4.kiadások Óvoda'!H95+'5.kiadások PMH'!H95+'6.Bölcsőde'!G95</f>
        <v>0</v>
      </c>
      <c r="I95" s="128">
        <f>'2.kiadások Ök'!I95+'3.kiadások Faluház '!I95+'4.kiadások Óvoda'!I95+'5.kiadások PMH'!I95</f>
        <v>0</v>
      </c>
      <c r="J95" s="128">
        <f>'2.kiadások Ök'!J95+'3.kiadások Faluház '!J95+'4.kiadások Óvoda'!J95+'5.kiadások PMH'!J95</f>
        <v>0</v>
      </c>
      <c r="K95" s="128">
        <f>'2.kiadások Ök'!K95+'3.kiadások Faluház '!K95+'4.kiadások Óvoda'!K95+'5.kiadások PMH'!K95</f>
        <v>0</v>
      </c>
      <c r="L95" s="128">
        <f>'2.kiadások Ök'!L95+'3.kiadások Faluház '!L95+'4.kiadások Óvoda'!L95+'5.kiadások PMH'!L95+'6.Bölcsőde'!K95</f>
        <v>2400</v>
      </c>
      <c r="M95" s="128">
        <f>'2.kiadások Ök'!M95+'3.kiadások Faluház '!M95+'4.kiadások Óvoda'!M95+'5.kiadások PMH'!M95+'6.Bölcsőde'!L95</f>
        <v>0</v>
      </c>
      <c r="N95" s="128">
        <f>'2.kiadások Ök'!N95+'3.kiadások Faluház '!N95+'4.kiadások Óvoda'!N95+'5.kiadások PMH'!N95+'6.Bölcsőde'!M95</f>
        <v>0</v>
      </c>
      <c r="O95" s="128">
        <f>'2.kiadások Ök'!O95+'3.kiadások Faluház '!O95+'4.kiadások Óvoda'!O95+'5.kiadások PMH'!O95</f>
        <v>0</v>
      </c>
    </row>
    <row r="96" spans="1:15" ht="15">
      <c r="A96" s="49" t="s">
        <v>1066</v>
      </c>
      <c r="B96" s="52" t="s">
        <v>445</v>
      </c>
      <c r="C96" s="128">
        <f>'2.kiadások Ök'!C96+'3.kiadások Faluház '!C96+'4.kiadások Óvoda'!C96+'5.kiadások PMH'!C96</f>
        <v>8990</v>
      </c>
      <c r="D96" s="128">
        <f>'2.kiadások Ök'!D96+'3.kiadások Faluház '!D96+'4.kiadások Óvoda'!D96+'5.kiadások PMH'!D96+'6.Bölcsőde'!C96</f>
        <v>0</v>
      </c>
      <c r="E96" s="128">
        <f>'2.kiadások Ök'!E96+'3.kiadások Faluház '!E96+'4.kiadások Óvoda'!E96+'5.kiadások PMH'!E96+'6.Bölcsőde'!D96</f>
        <v>0</v>
      </c>
      <c r="F96" s="128">
        <f>'2.kiadások Ök'!F96+'3.kiadások Faluház '!F96+'4.kiadások Óvoda'!F96+'5.kiadások PMH'!F96+'6.Bölcsőde'!E96</f>
        <v>0</v>
      </c>
      <c r="G96" s="128">
        <f>'2.kiadások Ök'!G96+'3.kiadások Faluház '!G96+'4.kiadások Óvoda'!G96+'5.kiadások PMH'!G96+'6.Bölcsőde'!F96</f>
        <v>29397</v>
      </c>
      <c r="H96" s="128">
        <f>'2.kiadások Ök'!H96+'3.kiadások Faluház '!H96+'4.kiadások Óvoda'!H96+'5.kiadások PMH'!H96+'6.Bölcsőde'!G96</f>
        <v>29397</v>
      </c>
      <c r="I96" s="128">
        <f>'2.kiadások Ök'!I96+'3.kiadások Faluház '!I96+'4.kiadások Óvoda'!I96+'5.kiadások PMH'!I96</f>
        <v>0</v>
      </c>
      <c r="J96" s="128">
        <f>'2.kiadások Ök'!J96+'3.kiadások Faluház '!J96+'4.kiadások Óvoda'!J96+'5.kiadások PMH'!J96</f>
        <v>0</v>
      </c>
      <c r="K96" s="128">
        <f>'2.kiadások Ök'!K96+'3.kiadások Faluház '!K96+'4.kiadások Óvoda'!K96+'5.kiadások PMH'!K96</f>
        <v>0</v>
      </c>
      <c r="L96" s="128">
        <f>'2.kiadások Ök'!L96+'3.kiadások Faluház '!L96+'4.kiadások Óvoda'!L96+'5.kiadások PMH'!L96+'6.Bölcsőde'!K96</f>
        <v>8990</v>
      </c>
      <c r="M96" s="128">
        <f>'2.kiadások Ök'!M96+'3.kiadások Faluház '!M96+'4.kiadások Óvoda'!M96+'5.kiadások PMH'!M96+'6.Bölcsőde'!L96</f>
        <v>29397</v>
      </c>
      <c r="N96" s="128">
        <f>'2.kiadások Ök'!N96+'3.kiadások Faluház '!N96+'4.kiadások Óvoda'!N96+'5.kiadások PMH'!N96+'6.Bölcsőde'!M96</f>
        <v>29397</v>
      </c>
      <c r="O96" s="128">
        <f>'2.kiadások Ök'!O96+'3.kiadások Faluház '!O96+'4.kiadások Óvoda'!O96+'5.kiadások PMH'!O96</f>
        <v>0</v>
      </c>
    </row>
    <row r="97" spans="1:15" ht="15.75">
      <c r="A97" s="59" t="s">
        <v>145</v>
      </c>
      <c r="B97" s="52"/>
      <c r="C97" s="128">
        <f>'2.kiadások Ök'!C97+'3.kiadások Faluház '!C97+'4.kiadások Óvoda'!C97+'5.kiadások PMH'!C97</f>
        <v>185977</v>
      </c>
      <c r="D97" s="128">
        <f>'2.kiadások Ök'!D97+'3.kiadások Faluház '!D97+'4.kiadások Óvoda'!D97+'5.kiadások PMH'!D97+'6.Bölcsőde'!C97</f>
        <v>157481</v>
      </c>
      <c r="E97" s="128">
        <f>'2.kiadások Ök'!E97+'3.kiadások Faluház '!E97+'4.kiadások Óvoda'!E97+'5.kiadások PMH'!E97+'6.Bölcsőde'!D97</f>
        <v>154498</v>
      </c>
      <c r="F97" s="128">
        <f>'2.kiadások Ök'!F97+'3.kiadások Faluház '!F97+'4.kiadások Óvoda'!F97+'5.kiadások PMH'!F97+'6.Bölcsőde'!E97</f>
        <v>279644</v>
      </c>
      <c r="G97" s="128">
        <f>'2.kiadások Ök'!G97+'3.kiadások Faluház '!G97+'4.kiadások Óvoda'!G97+'5.kiadások PMH'!G97+'6.Bölcsőde'!F97</f>
        <v>285197</v>
      </c>
      <c r="H97" s="128">
        <f>'2.kiadások Ök'!H97+'3.kiadások Faluház '!H97+'4.kiadások Óvoda'!H97+'5.kiadások PMH'!H97+'6.Bölcsőde'!G97</f>
        <v>285197</v>
      </c>
      <c r="I97" s="128">
        <f>'2.kiadások Ök'!I97+'3.kiadások Faluház '!I97+'4.kiadások Óvoda'!I97+'5.kiadások PMH'!I97</f>
        <v>0</v>
      </c>
      <c r="J97" s="128">
        <f>'2.kiadások Ök'!J97+'3.kiadások Faluház '!J97+'4.kiadások Óvoda'!J97+'5.kiadások PMH'!J97</f>
        <v>0</v>
      </c>
      <c r="K97" s="128">
        <f>'2.kiadások Ök'!K97+'3.kiadások Faluház '!K97+'4.kiadások Óvoda'!K97+'5.kiadások PMH'!K97</f>
        <v>0</v>
      </c>
      <c r="L97" s="128">
        <f>'2.kiadások Ök'!L97+'3.kiadások Faluház '!L97+'4.kiadások Óvoda'!L97+'5.kiadások PMH'!L97+'6.Bölcsőde'!K97</f>
        <v>465621</v>
      </c>
      <c r="M97" s="128">
        <f>'2.kiadások Ök'!M97+'3.kiadások Faluház '!M97+'4.kiadások Óvoda'!M97+'5.kiadások PMH'!M97+'6.Bölcsőde'!L97</f>
        <v>442678</v>
      </c>
      <c r="N97" s="128">
        <f>'2.kiadások Ök'!N97+'3.kiadások Faluház '!N97+'4.kiadások Óvoda'!N97+'5.kiadások PMH'!N97+'6.Bölcsőde'!M97</f>
        <v>439695</v>
      </c>
      <c r="O97" s="128">
        <f>'2.kiadások Ök'!O97+'3.kiadások Faluház '!O97+'4.kiadások Óvoda'!O97+'5.kiadások PMH'!O97</f>
        <v>0</v>
      </c>
    </row>
    <row r="98" spans="1:15" ht="15.75">
      <c r="A98" s="35" t="s">
        <v>32</v>
      </c>
      <c r="B98" s="36" t="s">
        <v>446</v>
      </c>
      <c r="C98" s="128">
        <f>'2.kiadások Ök'!C98+'3.kiadások Faluház '!C98+'4.kiadások Óvoda'!C98+'5.kiadások PMH'!C98</f>
        <v>596724</v>
      </c>
      <c r="D98" s="128">
        <f>'2.kiadások Ök'!D98+'3.kiadások Faluház '!D98+'4.kiadások Óvoda'!D98+'5.kiadások PMH'!D98+'6.Bölcsőde'!C98</f>
        <v>647289</v>
      </c>
      <c r="E98" s="128">
        <f>'2.kiadások Ök'!E98+'3.kiadások Faluház '!E98+'4.kiadások Óvoda'!E98+'5.kiadások PMH'!E98+'6.Bölcsőde'!D98</f>
        <v>474777</v>
      </c>
      <c r="F98" s="128">
        <f>'2.kiadások Ök'!F98+'3.kiadások Faluház '!F98+'4.kiadások Óvoda'!F98+'5.kiadások PMH'!F98+'6.Bölcsőde'!E98</f>
        <v>307504</v>
      </c>
      <c r="G98" s="128">
        <f>'2.kiadások Ök'!G98+'3.kiadások Faluház '!G98+'4.kiadások Óvoda'!G98+'5.kiadások PMH'!G98+'6.Bölcsőde'!F98</f>
        <v>348307</v>
      </c>
      <c r="H98" s="128">
        <f>'2.kiadások Ök'!H98+'3.kiadások Faluház '!H98+'4.kiadások Óvoda'!H98+'5.kiadások PMH'!H98+'6.Bölcsőde'!G98</f>
        <v>337320</v>
      </c>
      <c r="I98" s="128">
        <f>'2.kiadások Ök'!I98+'3.kiadások Faluház '!I98+'4.kiadások Óvoda'!I98+'5.kiadások PMH'!I98</f>
        <v>0</v>
      </c>
      <c r="J98" s="128">
        <f>'2.kiadások Ök'!J98+'3.kiadások Faluház '!J98+'4.kiadások Óvoda'!J98+'5.kiadások PMH'!J98</f>
        <v>0</v>
      </c>
      <c r="K98" s="128">
        <f>'2.kiadások Ök'!K98+'3.kiadások Faluház '!K98+'4.kiadások Óvoda'!K98+'5.kiadások PMH'!K98</f>
        <v>0</v>
      </c>
      <c r="L98" s="128">
        <f>'2.kiadások Ök'!L98+'3.kiadások Faluház '!L98+'4.kiadások Óvoda'!L98+'5.kiadások PMH'!L98+'6.Bölcsőde'!K98</f>
        <v>904228</v>
      </c>
      <c r="M98" s="128">
        <f>'2.kiadások Ök'!M98+'3.kiadások Faluház '!M98+'4.kiadások Óvoda'!M98+'5.kiadások PMH'!M98+'6.Bölcsőde'!L98</f>
        <v>995596</v>
      </c>
      <c r="N98" s="128">
        <f>'2.kiadások Ök'!N98+'3.kiadások Faluház '!N98+'4.kiadások Óvoda'!N98+'5.kiadások PMH'!N98+'6.Bölcsőde'!M98</f>
        <v>812097</v>
      </c>
      <c r="O98" s="128">
        <f>'2.kiadások Ök'!O98+'3.kiadások Faluház '!O98+'4.kiadások Óvoda'!O98+'5.kiadások PMH'!O98</f>
        <v>0</v>
      </c>
    </row>
    <row r="99" spans="1:32" ht="15">
      <c r="A99" s="13" t="s">
        <v>25</v>
      </c>
      <c r="B99" s="5" t="s">
        <v>447</v>
      </c>
      <c r="C99" s="128">
        <f>'2.kiadások Ök'!C99+'3.kiadások Faluház '!C99+'4.kiadások Óvoda'!C99+'5.kiadások PMH'!C99</f>
        <v>0</v>
      </c>
      <c r="D99" s="128">
        <f>'2.kiadások Ök'!D99+'3.kiadások Faluház '!D99+'4.kiadások Óvoda'!D99+'5.kiadások PMH'!D99+'6.Bölcsőde'!C99</f>
        <v>0</v>
      </c>
      <c r="E99" s="128">
        <f>'2.kiadások Ök'!E99+'3.kiadások Faluház '!E99+'4.kiadások Óvoda'!E99+'5.kiadások PMH'!E99+'6.Bölcsőde'!D99</f>
        <v>0</v>
      </c>
      <c r="F99" s="128">
        <f>'2.kiadások Ök'!F99+'3.kiadások Faluház '!F99+'4.kiadások Óvoda'!F99+'5.kiadások PMH'!F99+'6.Bölcsőde'!E99</f>
        <v>0</v>
      </c>
      <c r="G99" s="128">
        <f>'2.kiadások Ök'!G99+'3.kiadások Faluház '!G99+'4.kiadások Óvoda'!G99+'5.kiadások PMH'!G99+'6.Bölcsőde'!F99</f>
        <v>0</v>
      </c>
      <c r="H99" s="128">
        <f>'2.kiadások Ök'!H99+'3.kiadások Faluház '!H99+'4.kiadások Óvoda'!H99+'5.kiadások PMH'!H99+'6.Bölcsőde'!G99</f>
        <v>0</v>
      </c>
      <c r="I99" s="128">
        <f>'2.kiadások Ök'!I99+'3.kiadások Faluház '!I99+'4.kiadások Óvoda'!I99+'5.kiadások PMH'!I99</f>
        <v>0</v>
      </c>
      <c r="J99" s="128">
        <f>'2.kiadások Ök'!J99+'3.kiadások Faluház '!J99+'4.kiadások Óvoda'!J99+'5.kiadások PMH'!J99</f>
        <v>0</v>
      </c>
      <c r="K99" s="128">
        <f>'2.kiadások Ök'!K99+'3.kiadások Faluház '!K99+'4.kiadások Óvoda'!K99+'5.kiadások PMH'!K99</f>
        <v>0</v>
      </c>
      <c r="L99" s="128">
        <f>'2.kiadások Ök'!L99+'3.kiadások Faluház '!L99+'4.kiadások Óvoda'!L99+'5.kiadások PMH'!L99+'6.Bölcsőde'!K99</f>
        <v>0</v>
      </c>
      <c r="M99" s="128">
        <f>'2.kiadások Ök'!M99+'3.kiadások Faluház '!M99+'4.kiadások Óvoda'!M99+'5.kiadások PMH'!M99+'6.Bölcsőde'!L99</f>
        <v>0</v>
      </c>
      <c r="N99" s="128">
        <f>'2.kiadások Ök'!N99+'3.kiadások Faluház '!N99+'4.kiadások Óvoda'!N99+'5.kiadások PMH'!N99+'6.Bölcsőde'!M99</f>
        <v>0</v>
      </c>
      <c r="O99" s="128">
        <f>'2.kiadások Ök'!O99+'3.kiadások Faluház '!O99+'4.kiadások Óvoda'!O99+'5.kiadások PMH'!O99</f>
        <v>0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3"/>
      <c r="AF99" s="23"/>
    </row>
    <row r="100" spans="1:32" ht="15">
      <c r="A100" s="13" t="s">
        <v>449</v>
      </c>
      <c r="B100" s="5" t="s">
        <v>450</v>
      </c>
      <c r="C100" s="128">
        <f>'2.kiadások Ök'!C100+'3.kiadások Faluház '!C100+'4.kiadások Óvoda'!C100+'5.kiadások PMH'!C100</f>
        <v>0</v>
      </c>
      <c r="D100" s="128">
        <f>'2.kiadások Ök'!D100+'3.kiadások Faluház '!D100+'4.kiadások Óvoda'!D100+'5.kiadások PMH'!D100+'6.Bölcsőde'!C100</f>
        <v>0</v>
      </c>
      <c r="E100" s="128">
        <f>'2.kiadások Ök'!E100+'3.kiadások Faluház '!E100+'4.kiadások Óvoda'!E100+'5.kiadások PMH'!E100+'6.Bölcsőde'!D100</f>
        <v>0</v>
      </c>
      <c r="F100" s="128">
        <f>'2.kiadások Ök'!F100+'3.kiadások Faluház '!F100+'4.kiadások Óvoda'!F100+'5.kiadások PMH'!F100+'6.Bölcsőde'!E100</f>
        <v>0</v>
      </c>
      <c r="G100" s="128">
        <f>'2.kiadások Ök'!G100+'3.kiadások Faluház '!G100+'4.kiadások Óvoda'!G100+'5.kiadások PMH'!G100+'6.Bölcsőde'!F100</f>
        <v>0</v>
      </c>
      <c r="H100" s="128">
        <f>'2.kiadások Ök'!H100+'3.kiadások Faluház '!H100+'4.kiadások Óvoda'!H100+'5.kiadások PMH'!H100+'6.Bölcsőde'!G100</f>
        <v>0</v>
      </c>
      <c r="I100" s="128">
        <f>'2.kiadások Ök'!I100+'3.kiadások Faluház '!I100+'4.kiadások Óvoda'!I100+'5.kiadások PMH'!I100</f>
        <v>0</v>
      </c>
      <c r="J100" s="128">
        <f>'2.kiadások Ök'!J100+'3.kiadások Faluház '!J100+'4.kiadások Óvoda'!J100+'5.kiadások PMH'!J100</f>
        <v>0</v>
      </c>
      <c r="K100" s="128">
        <f>'2.kiadások Ök'!K100+'3.kiadások Faluház '!K100+'4.kiadások Óvoda'!K100+'5.kiadások PMH'!K100</f>
        <v>0</v>
      </c>
      <c r="L100" s="128">
        <f>'2.kiadások Ök'!L100+'3.kiadások Faluház '!L100+'4.kiadások Óvoda'!L100+'5.kiadások PMH'!L100+'6.Bölcsőde'!K100</f>
        <v>0</v>
      </c>
      <c r="M100" s="128">
        <f>'2.kiadások Ök'!M100+'3.kiadások Faluház '!M100+'4.kiadások Óvoda'!M100+'5.kiadások PMH'!M100+'6.Bölcsőde'!L100</f>
        <v>0</v>
      </c>
      <c r="N100" s="128">
        <f>'2.kiadások Ök'!N100+'3.kiadások Faluház '!N100+'4.kiadások Óvoda'!N100+'5.kiadások PMH'!N100+'6.Bölcsőde'!M100</f>
        <v>0</v>
      </c>
      <c r="O100" s="128">
        <f>'2.kiadások Ök'!O100+'3.kiadások Faluház '!O100+'4.kiadások Óvoda'!O100+'5.kiadások PMH'!O100</f>
        <v>0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3"/>
      <c r="AF100" s="23"/>
    </row>
    <row r="101" spans="1:32" ht="15">
      <c r="A101" s="13" t="s">
        <v>26</v>
      </c>
      <c r="B101" s="5" t="s">
        <v>451</v>
      </c>
      <c r="C101" s="128">
        <f>'2.kiadások Ök'!C101+'3.kiadások Faluház '!C101+'4.kiadások Óvoda'!C101+'5.kiadások PMH'!C101</f>
        <v>0</v>
      </c>
      <c r="D101" s="128">
        <f>'2.kiadások Ök'!D101+'3.kiadások Faluház '!D101+'4.kiadások Óvoda'!D101+'5.kiadások PMH'!D101+'6.Bölcsőde'!C101</f>
        <v>0</v>
      </c>
      <c r="E101" s="128">
        <f>'2.kiadások Ök'!E101+'3.kiadások Faluház '!E101+'4.kiadások Óvoda'!E101+'5.kiadások PMH'!E101+'6.Bölcsőde'!D101</f>
        <v>0</v>
      </c>
      <c r="F101" s="128">
        <f>'2.kiadások Ök'!F101+'3.kiadások Faluház '!F101+'4.kiadások Óvoda'!F101+'5.kiadások PMH'!F101+'6.Bölcsőde'!E101</f>
        <v>0</v>
      </c>
      <c r="G101" s="128">
        <f>'2.kiadások Ök'!G101+'3.kiadások Faluház '!G101+'4.kiadások Óvoda'!G101+'5.kiadások PMH'!G101+'6.Bölcsőde'!F101</f>
        <v>0</v>
      </c>
      <c r="H101" s="128">
        <f>'2.kiadások Ök'!H101+'3.kiadások Faluház '!H101+'4.kiadások Óvoda'!H101+'5.kiadások PMH'!H101+'6.Bölcsőde'!G101</f>
        <v>0</v>
      </c>
      <c r="I101" s="128">
        <f>'2.kiadások Ök'!I101+'3.kiadások Faluház '!I101+'4.kiadások Óvoda'!I101+'5.kiadások PMH'!I101</f>
        <v>0</v>
      </c>
      <c r="J101" s="128">
        <f>'2.kiadások Ök'!J101+'3.kiadások Faluház '!J101+'4.kiadások Óvoda'!J101+'5.kiadások PMH'!J101</f>
        <v>0</v>
      </c>
      <c r="K101" s="128">
        <f>'2.kiadások Ök'!K101+'3.kiadások Faluház '!K101+'4.kiadások Óvoda'!K101+'5.kiadások PMH'!K101</f>
        <v>0</v>
      </c>
      <c r="L101" s="128">
        <f>'2.kiadások Ök'!L101+'3.kiadások Faluház '!L101+'4.kiadások Óvoda'!L101+'5.kiadások PMH'!L101+'6.Bölcsőde'!K101</f>
        <v>0</v>
      </c>
      <c r="M101" s="128">
        <f>'2.kiadások Ök'!M101+'3.kiadások Faluház '!M101+'4.kiadások Óvoda'!M101+'5.kiadások PMH'!M101+'6.Bölcsőde'!L101</f>
        <v>0</v>
      </c>
      <c r="N101" s="128">
        <f>'2.kiadások Ök'!N101+'3.kiadások Faluház '!N101+'4.kiadások Óvoda'!N101+'5.kiadások PMH'!N101+'6.Bölcsőde'!M101</f>
        <v>0</v>
      </c>
      <c r="O101" s="128">
        <f>'2.kiadások Ök'!O101+'3.kiadások Faluház '!O101+'4.kiadások Óvoda'!O101+'5.kiadások PMH'!O101</f>
        <v>0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3"/>
      <c r="AF101" s="23"/>
    </row>
    <row r="102" spans="1:32" ht="15">
      <c r="A102" s="15" t="s">
        <v>1071</v>
      </c>
      <c r="B102" s="7" t="s">
        <v>452</v>
      </c>
      <c r="C102" s="128">
        <f>'2.kiadások Ök'!C102+'3.kiadások Faluház '!C102+'4.kiadások Óvoda'!C102+'5.kiadások PMH'!C102</f>
        <v>0</v>
      </c>
      <c r="D102" s="128">
        <f>'2.kiadások Ök'!D102+'3.kiadások Faluház '!D102+'4.kiadások Óvoda'!D102+'5.kiadások PMH'!D102+'6.Bölcsőde'!C102</f>
        <v>0</v>
      </c>
      <c r="E102" s="128">
        <f>'2.kiadások Ök'!E102+'3.kiadások Faluház '!E102+'4.kiadások Óvoda'!E102+'5.kiadások PMH'!E102+'6.Bölcsőde'!D102</f>
        <v>0</v>
      </c>
      <c r="F102" s="128">
        <f>'2.kiadások Ök'!F102+'3.kiadások Faluház '!F102+'4.kiadások Óvoda'!F102+'5.kiadások PMH'!F102+'6.Bölcsőde'!E102</f>
        <v>0</v>
      </c>
      <c r="G102" s="128">
        <f>'2.kiadások Ök'!G102+'3.kiadások Faluház '!G102+'4.kiadások Óvoda'!G102+'5.kiadások PMH'!G102+'6.Bölcsőde'!F102</f>
        <v>0</v>
      </c>
      <c r="H102" s="128">
        <f>'2.kiadások Ök'!H102+'3.kiadások Faluház '!H102+'4.kiadások Óvoda'!H102+'5.kiadások PMH'!H102+'6.Bölcsőde'!G102</f>
        <v>0</v>
      </c>
      <c r="I102" s="128">
        <f>'2.kiadások Ök'!I102+'3.kiadások Faluház '!I102+'4.kiadások Óvoda'!I102+'5.kiadások PMH'!I102</f>
        <v>0</v>
      </c>
      <c r="J102" s="128">
        <f>'2.kiadások Ök'!J102+'3.kiadások Faluház '!J102+'4.kiadások Óvoda'!J102+'5.kiadások PMH'!J102</f>
        <v>0</v>
      </c>
      <c r="K102" s="128">
        <f>'2.kiadások Ök'!K102+'3.kiadások Faluház '!K102+'4.kiadások Óvoda'!K102+'5.kiadások PMH'!K102</f>
        <v>0</v>
      </c>
      <c r="L102" s="128">
        <f>'2.kiadások Ök'!L102+'3.kiadások Faluház '!L102+'4.kiadások Óvoda'!L102+'5.kiadások PMH'!L102+'6.Bölcsőde'!K102</f>
        <v>0</v>
      </c>
      <c r="M102" s="128">
        <f>'2.kiadások Ök'!M102+'3.kiadások Faluház '!M102+'4.kiadások Óvoda'!M102+'5.kiadások PMH'!M102+'6.Bölcsőde'!L102</f>
        <v>0</v>
      </c>
      <c r="N102" s="128">
        <f>'2.kiadások Ök'!N102+'3.kiadások Faluház '!N102+'4.kiadások Óvoda'!N102+'5.kiadások PMH'!N102+'6.Bölcsőde'!M102</f>
        <v>0</v>
      </c>
      <c r="O102" s="128">
        <f>'2.kiadások Ök'!O102+'3.kiadások Faluház '!O102+'4.kiadások Óvoda'!O102+'5.kiadások PMH'!O102</f>
        <v>0</v>
      </c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3"/>
      <c r="AF102" s="23"/>
    </row>
    <row r="103" spans="1:32" ht="15">
      <c r="A103" s="37" t="s">
        <v>27</v>
      </c>
      <c r="B103" s="5" t="s">
        <v>453</v>
      </c>
      <c r="C103" s="128">
        <f>'2.kiadások Ök'!C103+'3.kiadások Faluház '!C103+'4.kiadások Óvoda'!C103+'5.kiadások PMH'!C103</f>
        <v>0</v>
      </c>
      <c r="D103" s="128">
        <f>'2.kiadások Ök'!D103+'3.kiadások Faluház '!D103+'4.kiadások Óvoda'!D103+'5.kiadások PMH'!D103+'6.Bölcsőde'!C103</f>
        <v>0</v>
      </c>
      <c r="E103" s="128">
        <f>'2.kiadások Ök'!E103+'3.kiadások Faluház '!E103+'4.kiadások Óvoda'!E103+'5.kiadások PMH'!E103+'6.Bölcsőde'!D103</f>
        <v>0</v>
      </c>
      <c r="F103" s="128">
        <f>'2.kiadások Ök'!F103+'3.kiadások Faluház '!F103+'4.kiadások Óvoda'!F103+'5.kiadások PMH'!F103+'6.Bölcsőde'!E103</f>
        <v>0</v>
      </c>
      <c r="G103" s="128">
        <f>'2.kiadások Ök'!G103+'3.kiadások Faluház '!G103+'4.kiadások Óvoda'!G103+'5.kiadások PMH'!G103+'6.Bölcsőde'!F103</f>
        <v>0</v>
      </c>
      <c r="H103" s="128">
        <f>'2.kiadások Ök'!H103+'3.kiadások Faluház '!H103+'4.kiadások Óvoda'!H103+'5.kiadások PMH'!H103+'6.Bölcsőde'!G103</f>
        <v>0</v>
      </c>
      <c r="I103" s="128">
        <f>'2.kiadások Ök'!I103+'3.kiadások Faluház '!I103+'4.kiadások Óvoda'!I103+'5.kiadások PMH'!I103</f>
        <v>0</v>
      </c>
      <c r="J103" s="128">
        <f>'2.kiadások Ök'!J103+'3.kiadások Faluház '!J103+'4.kiadások Óvoda'!J103+'5.kiadások PMH'!J103</f>
        <v>0</v>
      </c>
      <c r="K103" s="128">
        <f>'2.kiadások Ök'!K103+'3.kiadások Faluház '!K103+'4.kiadások Óvoda'!K103+'5.kiadások PMH'!K103</f>
        <v>0</v>
      </c>
      <c r="L103" s="128">
        <f>'2.kiadások Ök'!L103+'3.kiadások Faluház '!L103+'4.kiadások Óvoda'!L103+'5.kiadások PMH'!L103+'6.Bölcsőde'!K103</f>
        <v>0</v>
      </c>
      <c r="M103" s="128">
        <f>'2.kiadások Ök'!M103+'3.kiadások Faluház '!M103+'4.kiadások Óvoda'!M103+'5.kiadások PMH'!M103+'6.Bölcsőde'!L103</f>
        <v>0</v>
      </c>
      <c r="N103" s="128">
        <f>'2.kiadások Ök'!N103+'3.kiadások Faluház '!N103+'4.kiadások Óvoda'!N103+'5.kiadások PMH'!N103+'6.Bölcsőde'!M103</f>
        <v>0</v>
      </c>
      <c r="O103" s="128">
        <f>'2.kiadások Ök'!O103+'3.kiadások Faluház '!O103+'4.kiadások Óvoda'!O103+'5.kiadások PMH'!O103</f>
        <v>0</v>
      </c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3"/>
      <c r="AF103" s="23"/>
    </row>
    <row r="104" spans="1:32" ht="15">
      <c r="A104" s="37" t="s">
        <v>1074</v>
      </c>
      <c r="B104" s="5" t="s">
        <v>456</v>
      </c>
      <c r="C104" s="128">
        <f>'2.kiadások Ök'!C104+'3.kiadások Faluház '!C104+'4.kiadások Óvoda'!C104+'5.kiadások PMH'!C104</f>
        <v>0</v>
      </c>
      <c r="D104" s="128">
        <f>'2.kiadások Ök'!D104+'3.kiadások Faluház '!D104+'4.kiadások Óvoda'!D104+'5.kiadások PMH'!D104+'6.Bölcsőde'!C104</f>
        <v>0</v>
      </c>
      <c r="E104" s="128">
        <f>'2.kiadások Ök'!E104+'3.kiadások Faluház '!E104+'4.kiadások Óvoda'!E104+'5.kiadások PMH'!E104+'6.Bölcsőde'!D104</f>
        <v>0</v>
      </c>
      <c r="F104" s="128">
        <f>'2.kiadások Ök'!F104+'3.kiadások Faluház '!F104+'4.kiadások Óvoda'!F104+'5.kiadások PMH'!F104+'6.Bölcsőde'!E104</f>
        <v>0</v>
      </c>
      <c r="G104" s="128">
        <f>'2.kiadások Ök'!G104+'3.kiadások Faluház '!G104+'4.kiadások Óvoda'!G104+'5.kiadások PMH'!G104+'6.Bölcsőde'!F104</f>
        <v>0</v>
      </c>
      <c r="H104" s="128">
        <f>'2.kiadások Ök'!H104+'3.kiadások Faluház '!H104+'4.kiadások Óvoda'!H104+'5.kiadások PMH'!H104+'6.Bölcsőde'!G104</f>
        <v>0</v>
      </c>
      <c r="I104" s="128">
        <f>'2.kiadások Ök'!I104+'3.kiadások Faluház '!I104+'4.kiadások Óvoda'!I104+'5.kiadások PMH'!I104</f>
        <v>0</v>
      </c>
      <c r="J104" s="128">
        <f>'2.kiadások Ök'!J104+'3.kiadások Faluház '!J104+'4.kiadások Óvoda'!J104+'5.kiadások PMH'!J104</f>
        <v>0</v>
      </c>
      <c r="K104" s="128">
        <f>'2.kiadások Ök'!K104+'3.kiadások Faluház '!K104+'4.kiadások Óvoda'!K104+'5.kiadások PMH'!K104</f>
        <v>0</v>
      </c>
      <c r="L104" s="128">
        <f>'2.kiadások Ök'!L104+'3.kiadások Faluház '!L104+'4.kiadások Óvoda'!L104+'5.kiadások PMH'!L104+'6.Bölcsőde'!K104</f>
        <v>0</v>
      </c>
      <c r="M104" s="128">
        <f>'2.kiadások Ök'!M104+'3.kiadások Faluház '!M104+'4.kiadások Óvoda'!M104+'5.kiadások PMH'!M104+'6.Bölcsőde'!L104</f>
        <v>0</v>
      </c>
      <c r="N104" s="128">
        <f>'2.kiadások Ök'!N104+'3.kiadások Faluház '!N104+'4.kiadások Óvoda'!N104+'5.kiadások PMH'!N104+'6.Bölcsőde'!M104</f>
        <v>0</v>
      </c>
      <c r="O104" s="128">
        <f>'2.kiadások Ök'!O104+'3.kiadások Faluház '!O104+'4.kiadások Óvoda'!O104+'5.kiadások PMH'!O104</f>
        <v>0</v>
      </c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3"/>
      <c r="AF104" s="23"/>
    </row>
    <row r="105" spans="1:32" ht="15">
      <c r="A105" s="13" t="s">
        <v>457</v>
      </c>
      <c r="B105" s="5" t="s">
        <v>458</v>
      </c>
      <c r="C105" s="128">
        <f>'2.kiadások Ök'!C105+'3.kiadások Faluház '!C105+'4.kiadások Óvoda'!C105+'5.kiadások PMH'!C105</f>
        <v>0</v>
      </c>
      <c r="D105" s="128">
        <f>'2.kiadások Ök'!D105+'3.kiadások Faluház '!D105+'4.kiadások Óvoda'!D105+'5.kiadások PMH'!D105+'6.Bölcsőde'!C105</f>
        <v>0</v>
      </c>
      <c r="E105" s="128">
        <f>'2.kiadások Ök'!E105+'3.kiadások Faluház '!E105+'4.kiadások Óvoda'!E105+'5.kiadások PMH'!E105+'6.Bölcsőde'!D105</f>
        <v>0</v>
      </c>
      <c r="F105" s="128">
        <f>'2.kiadások Ök'!F105+'3.kiadások Faluház '!F105+'4.kiadások Óvoda'!F105+'5.kiadások PMH'!F105+'6.Bölcsőde'!E105</f>
        <v>0</v>
      </c>
      <c r="G105" s="128">
        <f>'2.kiadások Ök'!G105+'3.kiadások Faluház '!G105+'4.kiadások Óvoda'!G105+'5.kiadások PMH'!G105+'6.Bölcsőde'!F105</f>
        <v>0</v>
      </c>
      <c r="H105" s="128">
        <f>'2.kiadások Ök'!H105+'3.kiadások Faluház '!H105+'4.kiadások Óvoda'!H105+'5.kiadások PMH'!H105+'6.Bölcsőde'!G105</f>
        <v>0</v>
      </c>
      <c r="I105" s="128">
        <f>'2.kiadások Ök'!I105+'3.kiadások Faluház '!I105+'4.kiadások Óvoda'!I105+'5.kiadások PMH'!I105</f>
        <v>0</v>
      </c>
      <c r="J105" s="128">
        <f>'2.kiadások Ök'!J105+'3.kiadások Faluház '!J105+'4.kiadások Óvoda'!J105+'5.kiadások PMH'!J105</f>
        <v>0</v>
      </c>
      <c r="K105" s="128">
        <f>'2.kiadások Ök'!K105+'3.kiadások Faluház '!K105+'4.kiadások Óvoda'!K105+'5.kiadások PMH'!K105</f>
        <v>0</v>
      </c>
      <c r="L105" s="128">
        <f>'2.kiadások Ök'!L105+'3.kiadások Faluház '!L105+'4.kiadások Óvoda'!L105+'5.kiadások PMH'!L105+'6.Bölcsőde'!K105</f>
        <v>0</v>
      </c>
      <c r="M105" s="128">
        <f>'2.kiadások Ök'!M105+'3.kiadások Faluház '!M105+'4.kiadások Óvoda'!M105+'5.kiadások PMH'!M105+'6.Bölcsőde'!L105</f>
        <v>0</v>
      </c>
      <c r="N105" s="128">
        <f>'2.kiadások Ök'!N105+'3.kiadások Faluház '!N105+'4.kiadások Óvoda'!N105+'5.kiadások PMH'!N105+'6.Bölcsőde'!M105</f>
        <v>0</v>
      </c>
      <c r="O105" s="128">
        <f>'2.kiadások Ök'!O105+'3.kiadások Faluház '!O105+'4.kiadások Óvoda'!O105+'5.kiadások PMH'!O105</f>
        <v>0</v>
      </c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3"/>
      <c r="AF105" s="23"/>
    </row>
    <row r="106" spans="1:32" ht="15">
      <c r="A106" s="13" t="s">
        <v>28</v>
      </c>
      <c r="B106" s="5" t="s">
        <v>459</v>
      </c>
      <c r="C106" s="128">
        <f>'2.kiadások Ök'!C106+'3.kiadások Faluház '!C106+'4.kiadások Óvoda'!C106+'5.kiadások PMH'!C106</f>
        <v>0</v>
      </c>
      <c r="D106" s="128">
        <f>'2.kiadások Ök'!D106+'3.kiadások Faluház '!D106+'4.kiadások Óvoda'!D106+'5.kiadások PMH'!D106+'6.Bölcsőde'!C106</f>
        <v>0</v>
      </c>
      <c r="E106" s="128">
        <f>'2.kiadások Ök'!E106+'3.kiadások Faluház '!E106+'4.kiadások Óvoda'!E106+'5.kiadások PMH'!E106+'6.Bölcsőde'!D106</f>
        <v>0</v>
      </c>
      <c r="F106" s="128">
        <f>'2.kiadások Ök'!F106+'3.kiadások Faluház '!F106+'4.kiadások Óvoda'!F106+'5.kiadások PMH'!F106+'6.Bölcsőde'!E106</f>
        <v>0</v>
      </c>
      <c r="G106" s="128">
        <f>'2.kiadások Ök'!G106+'3.kiadások Faluház '!G106+'4.kiadások Óvoda'!G106+'5.kiadások PMH'!G106+'6.Bölcsőde'!F106</f>
        <v>0</v>
      </c>
      <c r="H106" s="128">
        <f>'2.kiadások Ök'!H106+'3.kiadások Faluház '!H106+'4.kiadások Óvoda'!H106+'5.kiadások PMH'!H106+'6.Bölcsőde'!G106</f>
        <v>0</v>
      </c>
      <c r="I106" s="128">
        <f>'2.kiadások Ök'!I106+'3.kiadások Faluház '!I106+'4.kiadások Óvoda'!I106+'5.kiadások PMH'!I106</f>
        <v>0</v>
      </c>
      <c r="J106" s="128">
        <f>'2.kiadások Ök'!J106+'3.kiadások Faluház '!J106+'4.kiadások Óvoda'!J106+'5.kiadások PMH'!J106</f>
        <v>0</v>
      </c>
      <c r="K106" s="128">
        <f>'2.kiadások Ök'!K106+'3.kiadások Faluház '!K106+'4.kiadások Óvoda'!K106+'5.kiadások PMH'!K106</f>
        <v>0</v>
      </c>
      <c r="L106" s="128">
        <f>'2.kiadások Ök'!L106+'3.kiadások Faluház '!L106+'4.kiadások Óvoda'!L106+'5.kiadások PMH'!L106+'6.Bölcsőde'!K106</f>
        <v>0</v>
      </c>
      <c r="M106" s="128">
        <f>'2.kiadások Ök'!M106+'3.kiadások Faluház '!M106+'4.kiadások Óvoda'!M106+'5.kiadások PMH'!M106+'6.Bölcsőde'!L106</f>
        <v>0</v>
      </c>
      <c r="N106" s="128">
        <f>'2.kiadások Ök'!N106+'3.kiadások Faluház '!N106+'4.kiadások Óvoda'!N106+'5.kiadások PMH'!N106+'6.Bölcsőde'!M106</f>
        <v>0</v>
      </c>
      <c r="O106" s="128">
        <f>'2.kiadások Ök'!O106+'3.kiadások Faluház '!O106+'4.kiadások Óvoda'!O106+'5.kiadások PMH'!O106</f>
        <v>0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3"/>
      <c r="AF106" s="23"/>
    </row>
    <row r="107" spans="1:32" ht="15">
      <c r="A107" s="14" t="s">
        <v>1072</v>
      </c>
      <c r="B107" s="7" t="s">
        <v>460</v>
      </c>
      <c r="C107" s="128">
        <f>'2.kiadások Ök'!C107+'3.kiadások Faluház '!C107+'4.kiadások Óvoda'!C107+'5.kiadások PMH'!C107</f>
        <v>0</v>
      </c>
      <c r="D107" s="128">
        <f>'2.kiadások Ök'!D107+'3.kiadások Faluház '!D107+'4.kiadások Óvoda'!D107+'5.kiadások PMH'!D107+'6.Bölcsőde'!C107</f>
        <v>0</v>
      </c>
      <c r="E107" s="128">
        <f>'2.kiadások Ök'!E107+'3.kiadások Faluház '!E107+'4.kiadások Óvoda'!E107+'5.kiadások PMH'!E107+'6.Bölcsőde'!D107</f>
        <v>0</v>
      </c>
      <c r="F107" s="128">
        <f>'2.kiadások Ök'!F107+'3.kiadások Faluház '!F107+'4.kiadások Óvoda'!F107+'5.kiadások PMH'!F107+'6.Bölcsőde'!E107</f>
        <v>0</v>
      </c>
      <c r="G107" s="128">
        <f>'2.kiadások Ök'!G107+'3.kiadások Faluház '!G107+'4.kiadások Óvoda'!G107+'5.kiadások PMH'!G107+'6.Bölcsőde'!F107</f>
        <v>0</v>
      </c>
      <c r="H107" s="128">
        <f>'2.kiadások Ök'!H107+'3.kiadások Faluház '!H107+'4.kiadások Óvoda'!H107+'5.kiadások PMH'!H107+'6.Bölcsőde'!G107</f>
        <v>0</v>
      </c>
      <c r="I107" s="128">
        <f>'2.kiadások Ök'!I107+'3.kiadások Faluház '!I107+'4.kiadások Óvoda'!I107+'5.kiadások PMH'!I107</f>
        <v>0</v>
      </c>
      <c r="J107" s="128">
        <f>'2.kiadások Ök'!J107+'3.kiadások Faluház '!J107+'4.kiadások Óvoda'!J107+'5.kiadások PMH'!J107</f>
        <v>0</v>
      </c>
      <c r="K107" s="128">
        <f>'2.kiadások Ök'!K107+'3.kiadások Faluház '!K107+'4.kiadások Óvoda'!K107+'5.kiadások PMH'!K107</f>
        <v>0</v>
      </c>
      <c r="L107" s="128">
        <f>'2.kiadások Ök'!L107+'3.kiadások Faluház '!L107+'4.kiadások Óvoda'!L107+'5.kiadások PMH'!L107+'6.Bölcsőde'!K107</f>
        <v>0</v>
      </c>
      <c r="M107" s="128">
        <f>'2.kiadások Ök'!M107+'3.kiadások Faluház '!M107+'4.kiadások Óvoda'!M107+'5.kiadások PMH'!M107+'6.Bölcsőde'!L107</f>
        <v>0</v>
      </c>
      <c r="N107" s="128">
        <f>'2.kiadások Ök'!N107+'3.kiadások Faluház '!N107+'4.kiadások Óvoda'!N107+'5.kiadások PMH'!N107+'6.Bölcsőde'!M107</f>
        <v>0</v>
      </c>
      <c r="O107" s="128">
        <f>'2.kiadások Ök'!O107+'3.kiadások Faluház '!O107+'4.kiadások Óvoda'!O107+'5.kiadások PMH'!O107</f>
        <v>0</v>
      </c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3"/>
      <c r="AF107" s="23"/>
    </row>
    <row r="108" spans="1:32" ht="15">
      <c r="A108" s="37" t="s">
        <v>461</v>
      </c>
      <c r="B108" s="5" t="s">
        <v>462</v>
      </c>
      <c r="C108" s="128">
        <f>'2.kiadások Ök'!C108+'3.kiadások Faluház '!C108+'4.kiadások Óvoda'!C108+'5.kiadások PMH'!C108</f>
        <v>0</v>
      </c>
      <c r="D108" s="128">
        <f>'2.kiadások Ök'!D108+'3.kiadások Faluház '!D108+'4.kiadások Óvoda'!D108+'5.kiadások PMH'!D108+'6.Bölcsőde'!C108</f>
        <v>0</v>
      </c>
      <c r="E108" s="128">
        <f>'2.kiadások Ök'!E108+'3.kiadások Faluház '!E108+'4.kiadások Óvoda'!E108+'5.kiadások PMH'!E108+'6.Bölcsőde'!D108</f>
        <v>0</v>
      </c>
      <c r="F108" s="128">
        <f>'2.kiadások Ök'!F108+'3.kiadások Faluház '!F108+'4.kiadások Óvoda'!F108+'5.kiadások PMH'!F108+'6.Bölcsőde'!E108</f>
        <v>0</v>
      </c>
      <c r="G108" s="128">
        <f>'2.kiadások Ök'!G108+'3.kiadások Faluház '!G108+'4.kiadások Óvoda'!G108+'5.kiadások PMH'!G108+'6.Bölcsőde'!F108</f>
        <v>0</v>
      </c>
      <c r="H108" s="128">
        <f>'2.kiadások Ök'!H108+'3.kiadások Faluház '!H108+'4.kiadások Óvoda'!H108+'5.kiadások PMH'!H108+'6.Bölcsőde'!G108</f>
        <v>0</v>
      </c>
      <c r="I108" s="128">
        <f>'2.kiadások Ök'!I108+'3.kiadások Faluház '!I108+'4.kiadások Óvoda'!I108+'5.kiadások PMH'!I108</f>
        <v>0</v>
      </c>
      <c r="J108" s="128">
        <f>'2.kiadások Ök'!J108+'3.kiadások Faluház '!J108+'4.kiadások Óvoda'!J108+'5.kiadások PMH'!J108</f>
        <v>0</v>
      </c>
      <c r="K108" s="128">
        <f>'2.kiadások Ök'!K108+'3.kiadások Faluház '!K108+'4.kiadások Óvoda'!K108+'5.kiadások PMH'!K108</f>
        <v>0</v>
      </c>
      <c r="L108" s="128">
        <f>'2.kiadások Ök'!L108+'3.kiadások Faluház '!L108+'4.kiadások Óvoda'!L108+'5.kiadások PMH'!L108+'6.Bölcsőde'!K108</f>
        <v>0</v>
      </c>
      <c r="M108" s="128">
        <f>'2.kiadások Ök'!M108+'3.kiadások Faluház '!M108+'4.kiadások Óvoda'!M108+'5.kiadások PMH'!M108+'6.Bölcsőde'!L108</f>
        <v>0</v>
      </c>
      <c r="N108" s="128">
        <f>'2.kiadások Ök'!N108+'3.kiadások Faluház '!N108+'4.kiadások Óvoda'!N108+'5.kiadások PMH'!N108+'6.Bölcsőde'!M108</f>
        <v>0</v>
      </c>
      <c r="O108" s="128">
        <f>'2.kiadások Ök'!O108+'3.kiadások Faluház '!O108+'4.kiadások Óvoda'!O108+'5.kiadások PMH'!O108</f>
        <v>0</v>
      </c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3"/>
      <c r="AF108" s="23"/>
    </row>
    <row r="109" spans="1:32" ht="15">
      <c r="A109" s="37" t="s">
        <v>463</v>
      </c>
      <c r="B109" s="5" t="s">
        <v>464</v>
      </c>
      <c r="C109" s="128">
        <f>'2.kiadások Ök'!C109+'3.kiadások Faluház '!C109+'4.kiadások Óvoda'!C109+'5.kiadások PMH'!C109</f>
        <v>0</v>
      </c>
      <c r="D109" s="128">
        <f>'2.kiadások Ök'!D109+'3.kiadások Faluház '!D109+'4.kiadások Óvoda'!D109+'5.kiadások PMH'!D109+'6.Bölcsőde'!C109</f>
        <v>4877</v>
      </c>
      <c r="E109" s="128">
        <f>'2.kiadások Ök'!E109+'3.kiadások Faluház '!E109+'4.kiadások Óvoda'!E109+'5.kiadások PMH'!E109+'6.Bölcsőde'!D109</f>
        <v>4877</v>
      </c>
      <c r="F109" s="128">
        <f>'2.kiadások Ök'!F109+'3.kiadások Faluház '!F109+'4.kiadások Óvoda'!F109+'5.kiadások PMH'!F109+'6.Bölcsőde'!E109</f>
        <v>0</v>
      </c>
      <c r="G109" s="128">
        <f>'2.kiadások Ök'!G109+'3.kiadások Faluház '!G109+'4.kiadások Óvoda'!G109+'5.kiadások PMH'!G109+'6.Bölcsőde'!F109</f>
        <v>0</v>
      </c>
      <c r="H109" s="128">
        <f>'2.kiadások Ök'!H109+'3.kiadások Faluház '!H109+'4.kiadások Óvoda'!H109+'5.kiadások PMH'!H109+'6.Bölcsőde'!G109</f>
        <v>0</v>
      </c>
      <c r="I109" s="128">
        <f>'2.kiadások Ök'!I109+'3.kiadások Faluház '!I109+'4.kiadások Óvoda'!I109+'5.kiadások PMH'!I109</f>
        <v>0</v>
      </c>
      <c r="J109" s="128">
        <f>'2.kiadások Ök'!J109+'3.kiadások Faluház '!J109+'4.kiadások Óvoda'!J109+'5.kiadások PMH'!J109</f>
        <v>0</v>
      </c>
      <c r="K109" s="128">
        <f>'2.kiadások Ök'!K109+'3.kiadások Faluház '!K109+'4.kiadások Óvoda'!K109+'5.kiadások PMH'!K109</f>
        <v>0</v>
      </c>
      <c r="L109" s="128">
        <f>'2.kiadások Ök'!L109+'3.kiadások Faluház '!L109+'4.kiadások Óvoda'!L109+'5.kiadások PMH'!L109+'6.Bölcsőde'!K109</f>
        <v>0</v>
      </c>
      <c r="M109" s="128">
        <f>'2.kiadások Ök'!M109+'3.kiadások Faluház '!M109+'4.kiadások Óvoda'!M109+'5.kiadások PMH'!M109+'6.Bölcsőde'!L109</f>
        <v>4877</v>
      </c>
      <c r="N109" s="128">
        <f>'2.kiadások Ök'!N109+'3.kiadások Faluház '!N109+'4.kiadások Óvoda'!N109+'5.kiadások PMH'!N109+'6.Bölcsőde'!M109</f>
        <v>4877</v>
      </c>
      <c r="O109" s="128">
        <f>'2.kiadások Ök'!O109+'3.kiadások Faluház '!O109+'4.kiadások Óvoda'!O109+'5.kiadások PMH'!O109</f>
        <v>0</v>
      </c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3"/>
      <c r="AF109" s="23"/>
    </row>
    <row r="110" spans="1:32" ht="15">
      <c r="A110" s="14" t="s">
        <v>465</v>
      </c>
      <c r="B110" s="7" t="s">
        <v>466</v>
      </c>
      <c r="C110" s="128">
        <f>'2.kiadások Ök'!C110+'3.kiadások Faluház '!C110+'4.kiadások Óvoda'!C110+'5.kiadások PMH'!C110</f>
        <v>159471</v>
      </c>
      <c r="D110" s="128">
        <f>'2.kiadások Ök'!D110+'3.kiadások Faluház '!D110+'4.kiadások Óvoda'!D110+'5.kiadások PMH'!D110+'6.Bölcsőde'!C110</f>
        <v>173493</v>
      </c>
      <c r="E110" s="128">
        <f>'2.kiadások Ök'!E110+'3.kiadások Faluház '!E110+'4.kiadások Óvoda'!E110+'5.kiadások PMH'!E110+'6.Bölcsőde'!D110</f>
        <v>139398</v>
      </c>
      <c r="F110" s="128">
        <f>'2.kiadások Ök'!F110+'3.kiadások Faluház '!F110+'4.kiadások Óvoda'!F110+'5.kiadások PMH'!F110+'6.Bölcsőde'!E110</f>
        <v>0</v>
      </c>
      <c r="G110" s="128">
        <f>'2.kiadások Ök'!G110+'3.kiadások Faluház '!G110+'4.kiadások Óvoda'!G110+'5.kiadások PMH'!G110+'6.Bölcsőde'!F110</f>
        <v>0</v>
      </c>
      <c r="H110" s="128">
        <f>'2.kiadások Ök'!H110+'3.kiadások Faluház '!H110+'4.kiadások Óvoda'!H110+'5.kiadások PMH'!H110+'6.Bölcsőde'!G110</f>
        <v>0</v>
      </c>
      <c r="I110" s="128">
        <f>'2.kiadások Ök'!I110+'3.kiadások Faluház '!I110+'4.kiadások Óvoda'!I110+'5.kiadások PMH'!I110</f>
        <v>0</v>
      </c>
      <c r="J110" s="128">
        <f>'2.kiadások Ök'!J110+'3.kiadások Faluház '!J110+'4.kiadások Óvoda'!J110+'5.kiadások PMH'!J110</f>
        <v>0</v>
      </c>
      <c r="K110" s="128">
        <f>'2.kiadások Ök'!K110+'3.kiadások Faluház '!K110+'4.kiadások Óvoda'!K110+'5.kiadások PMH'!K110</f>
        <v>0</v>
      </c>
      <c r="L110" s="128">
        <f>'2.kiadások Ök'!L110+'3.kiadások Faluház '!L110+'4.kiadások Óvoda'!L110+'5.kiadások PMH'!L110+'6.Bölcsőde'!K110</f>
        <v>159471</v>
      </c>
      <c r="M110" s="128">
        <f>'2.kiadások Ök'!M110+'3.kiadások Faluház '!M110+'4.kiadások Óvoda'!M110+'5.kiadások PMH'!M110+'6.Bölcsőde'!L110</f>
        <v>173493</v>
      </c>
      <c r="N110" s="128">
        <f>'2.kiadások Ök'!N110+'3.kiadások Faluház '!N110+'4.kiadások Óvoda'!N110+'5.kiadások PMH'!N110+'6.Bölcsőde'!M110</f>
        <v>139398</v>
      </c>
      <c r="O110" s="128">
        <v>139398</v>
      </c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3"/>
      <c r="AF110" s="23"/>
    </row>
    <row r="111" spans="1:32" ht="15">
      <c r="A111" s="37" t="s">
        <v>467</v>
      </c>
      <c r="B111" s="5" t="s">
        <v>468</v>
      </c>
      <c r="C111" s="128">
        <f>'2.kiadások Ök'!C111+'3.kiadások Faluház '!C111+'4.kiadások Óvoda'!C111+'5.kiadások PMH'!C111</f>
        <v>0</v>
      </c>
      <c r="D111" s="128">
        <f>'2.kiadások Ök'!D111+'3.kiadások Faluház '!D111+'4.kiadások Óvoda'!D111+'5.kiadások PMH'!D111+'6.Bölcsőde'!C111</f>
        <v>0</v>
      </c>
      <c r="E111" s="128">
        <f>'2.kiadások Ök'!E111+'3.kiadások Faluház '!E111+'4.kiadások Óvoda'!E111+'5.kiadások PMH'!E111+'6.Bölcsőde'!D111</f>
        <v>0</v>
      </c>
      <c r="F111" s="128">
        <f>'2.kiadások Ök'!F111+'3.kiadások Faluház '!F111+'4.kiadások Óvoda'!F111+'5.kiadások PMH'!F111+'6.Bölcsőde'!E111</f>
        <v>0</v>
      </c>
      <c r="G111" s="128">
        <f>'2.kiadások Ök'!G111+'3.kiadások Faluház '!G111+'4.kiadások Óvoda'!G111+'5.kiadások PMH'!G111+'6.Bölcsőde'!F111</f>
        <v>0</v>
      </c>
      <c r="H111" s="128">
        <f>'2.kiadások Ök'!H111+'3.kiadások Faluház '!H111+'4.kiadások Óvoda'!H111+'5.kiadások PMH'!H111+'6.Bölcsőde'!G111</f>
        <v>0</v>
      </c>
      <c r="I111" s="128">
        <f>'2.kiadások Ök'!I111+'3.kiadások Faluház '!I111+'4.kiadások Óvoda'!I111+'5.kiadások PMH'!I111</f>
        <v>0</v>
      </c>
      <c r="J111" s="128">
        <f>'2.kiadások Ök'!J111+'3.kiadások Faluház '!J111+'4.kiadások Óvoda'!J111+'5.kiadások PMH'!J111</f>
        <v>0</v>
      </c>
      <c r="K111" s="128">
        <f>'2.kiadások Ök'!K111+'3.kiadások Faluház '!K111+'4.kiadások Óvoda'!K111+'5.kiadások PMH'!K111</f>
        <v>0</v>
      </c>
      <c r="L111" s="128">
        <f>'2.kiadások Ök'!L111+'3.kiadások Faluház '!L111+'4.kiadások Óvoda'!L111+'5.kiadások PMH'!L111+'6.Bölcsőde'!K111</f>
        <v>0</v>
      </c>
      <c r="M111" s="128">
        <f>'2.kiadások Ök'!M111+'3.kiadások Faluház '!M111+'4.kiadások Óvoda'!M111+'5.kiadások PMH'!M111+'6.Bölcsőde'!L111</f>
        <v>0</v>
      </c>
      <c r="N111" s="128">
        <f>'2.kiadások Ök'!N111+'3.kiadások Faluház '!N111+'4.kiadások Óvoda'!N111+'5.kiadások PMH'!N111+'6.Bölcsőde'!M111</f>
        <v>0</v>
      </c>
      <c r="O111" s="128">
        <f>'2.kiadások Ök'!O111+'3.kiadások Faluház '!O111+'4.kiadások Óvoda'!O111+'5.kiadások PMH'!O111</f>
        <v>0</v>
      </c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3"/>
      <c r="AF111" s="23"/>
    </row>
    <row r="112" spans="1:32" ht="15">
      <c r="A112" s="37" t="s">
        <v>469</v>
      </c>
      <c r="B112" s="5" t="s">
        <v>470</v>
      </c>
      <c r="C112" s="128">
        <f>'2.kiadások Ök'!C112+'3.kiadások Faluház '!C112+'4.kiadások Óvoda'!C112+'5.kiadások PMH'!C112</f>
        <v>0</v>
      </c>
      <c r="D112" s="128">
        <f>'2.kiadások Ök'!D112+'3.kiadások Faluház '!D112+'4.kiadások Óvoda'!D112+'5.kiadások PMH'!D112+'6.Bölcsőde'!C112</f>
        <v>0</v>
      </c>
      <c r="E112" s="128">
        <f>'2.kiadások Ök'!E112+'3.kiadások Faluház '!E112+'4.kiadások Óvoda'!E112+'5.kiadások PMH'!E112+'6.Bölcsőde'!D112</f>
        <v>0</v>
      </c>
      <c r="F112" s="128">
        <f>'2.kiadások Ök'!F112+'3.kiadások Faluház '!F112+'4.kiadások Óvoda'!F112+'5.kiadások PMH'!F112+'6.Bölcsőde'!E112</f>
        <v>0</v>
      </c>
      <c r="G112" s="128">
        <f>'2.kiadások Ök'!G112+'3.kiadások Faluház '!G112+'4.kiadások Óvoda'!G112+'5.kiadások PMH'!G112+'6.Bölcsőde'!F112</f>
        <v>0</v>
      </c>
      <c r="H112" s="128">
        <f>'2.kiadások Ök'!H112+'3.kiadások Faluház '!H112+'4.kiadások Óvoda'!H112+'5.kiadások PMH'!H112+'6.Bölcsőde'!G112</f>
        <v>0</v>
      </c>
      <c r="I112" s="128">
        <f>'2.kiadások Ök'!I112+'3.kiadások Faluház '!I112+'4.kiadások Óvoda'!I112+'5.kiadások PMH'!I112</f>
        <v>0</v>
      </c>
      <c r="J112" s="128">
        <f>'2.kiadások Ök'!J112+'3.kiadások Faluház '!J112+'4.kiadások Óvoda'!J112+'5.kiadások PMH'!J112</f>
        <v>0</v>
      </c>
      <c r="K112" s="128">
        <f>'2.kiadások Ök'!K112+'3.kiadások Faluház '!K112+'4.kiadások Óvoda'!K112+'5.kiadások PMH'!K112</f>
        <v>0</v>
      </c>
      <c r="L112" s="128">
        <f>'2.kiadások Ök'!L112+'3.kiadások Faluház '!L112+'4.kiadások Óvoda'!L112+'5.kiadások PMH'!L112+'6.Bölcsőde'!K112</f>
        <v>0</v>
      </c>
      <c r="M112" s="128">
        <f>'2.kiadások Ök'!M112+'3.kiadások Faluház '!M112+'4.kiadások Óvoda'!M112+'5.kiadások PMH'!M112+'6.Bölcsőde'!L112</f>
        <v>0</v>
      </c>
      <c r="N112" s="128">
        <f>'2.kiadások Ök'!N112+'3.kiadások Faluház '!N112+'4.kiadások Óvoda'!N112+'5.kiadások PMH'!N112+'6.Bölcsőde'!M112</f>
        <v>0</v>
      </c>
      <c r="O112" s="128">
        <f>'2.kiadások Ök'!O112+'3.kiadások Faluház '!O112+'4.kiadások Óvoda'!O112+'5.kiadások PMH'!O112</f>
        <v>0</v>
      </c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3"/>
      <c r="AF112" s="23"/>
    </row>
    <row r="113" spans="1:32" ht="15">
      <c r="A113" s="37" t="s">
        <v>471</v>
      </c>
      <c r="B113" s="5" t="s">
        <v>472</v>
      </c>
      <c r="C113" s="128">
        <f>'2.kiadások Ök'!C113+'3.kiadások Faluház '!C113+'4.kiadások Óvoda'!C113+'5.kiadások PMH'!C113</f>
        <v>0</v>
      </c>
      <c r="D113" s="128">
        <f>'2.kiadások Ök'!D113+'3.kiadások Faluház '!D113+'4.kiadások Óvoda'!D113+'5.kiadások PMH'!D113+'6.Bölcsőde'!C113</f>
        <v>0</v>
      </c>
      <c r="E113" s="128">
        <f>'2.kiadások Ök'!E113+'3.kiadások Faluház '!E113+'4.kiadások Óvoda'!E113+'5.kiadások PMH'!E113+'6.Bölcsőde'!D113</f>
        <v>0</v>
      </c>
      <c r="F113" s="128">
        <f>'2.kiadások Ök'!F113+'3.kiadások Faluház '!F113+'4.kiadások Óvoda'!F113+'5.kiadások PMH'!F113+'6.Bölcsőde'!E113</f>
        <v>0</v>
      </c>
      <c r="G113" s="128">
        <f>'2.kiadások Ök'!G113+'3.kiadások Faluház '!G113+'4.kiadások Óvoda'!G113+'5.kiadások PMH'!G113+'6.Bölcsőde'!F113</f>
        <v>0</v>
      </c>
      <c r="H113" s="128">
        <f>'2.kiadások Ök'!H113+'3.kiadások Faluház '!H113+'4.kiadások Óvoda'!H113+'5.kiadások PMH'!H113+'6.Bölcsőde'!G113</f>
        <v>0</v>
      </c>
      <c r="I113" s="128">
        <f>'2.kiadások Ök'!I113+'3.kiadások Faluház '!I113+'4.kiadások Óvoda'!I113+'5.kiadások PMH'!I113</f>
        <v>0</v>
      </c>
      <c r="J113" s="128">
        <f>'2.kiadások Ök'!J113+'3.kiadások Faluház '!J113+'4.kiadások Óvoda'!J113+'5.kiadások PMH'!J113</f>
        <v>0</v>
      </c>
      <c r="K113" s="128">
        <f>'2.kiadások Ök'!K113+'3.kiadások Faluház '!K113+'4.kiadások Óvoda'!K113+'5.kiadások PMH'!K113</f>
        <v>0</v>
      </c>
      <c r="L113" s="128">
        <f>'2.kiadások Ök'!L113+'3.kiadások Faluház '!L113+'4.kiadások Óvoda'!L113+'5.kiadások PMH'!L113+'6.Bölcsőde'!K113</f>
        <v>0</v>
      </c>
      <c r="M113" s="128">
        <f>'2.kiadások Ök'!M113+'3.kiadások Faluház '!M113+'4.kiadások Óvoda'!M113+'5.kiadások PMH'!M113+'6.Bölcsőde'!L113</f>
        <v>0</v>
      </c>
      <c r="N113" s="128">
        <f>'2.kiadások Ök'!N113+'3.kiadások Faluház '!N113+'4.kiadások Óvoda'!N113+'5.kiadások PMH'!N113+'6.Bölcsőde'!M113</f>
        <v>0</v>
      </c>
      <c r="O113" s="128">
        <f>'2.kiadások Ök'!O113+'3.kiadások Faluház '!O113+'4.kiadások Óvoda'!O113+'5.kiadások PMH'!O113</f>
        <v>0</v>
      </c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3"/>
      <c r="AF113" s="23"/>
    </row>
    <row r="114" spans="1:32" ht="15">
      <c r="A114" s="38" t="s">
        <v>1073</v>
      </c>
      <c r="B114" s="39" t="s">
        <v>473</v>
      </c>
      <c r="C114" s="128">
        <f>'2.kiadások Ök'!C114+'3.kiadások Faluház '!C114+'4.kiadások Óvoda'!C114+'5.kiadások PMH'!C114</f>
        <v>159471</v>
      </c>
      <c r="D114" s="128">
        <f>'2.kiadások Ök'!D114+'3.kiadások Faluház '!D114+'4.kiadások Óvoda'!D114+'5.kiadások PMH'!D114+'6.Bölcsőde'!C114</f>
        <v>178370</v>
      </c>
      <c r="E114" s="128">
        <f>'2.kiadások Ök'!E114+'3.kiadások Faluház '!E114+'4.kiadások Óvoda'!E114+'5.kiadások PMH'!E114+'6.Bölcsőde'!D114</f>
        <v>144275</v>
      </c>
      <c r="F114" s="128">
        <f>'2.kiadások Ök'!F114+'3.kiadások Faluház '!F114+'4.kiadások Óvoda'!F114+'5.kiadások PMH'!F114+'6.Bölcsőde'!E114</f>
        <v>0</v>
      </c>
      <c r="G114" s="128">
        <f>'2.kiadások Ök'!G114+'3.kiadások Faluház '!G114+'4.kiadások Óvoda'!G114+'5.kiadások PMH'!G114+'6.Bölcsőde'!F114</f>
        <v>0</v>
      </c>
      <c r="H114" s="128">
        <f>'2.kiadások Ök'!H114+'3.kiadások Faluház '!H114+'4.kiadások Óvoda'!H114+'5.kiadások PMH'!H114+'6.Bölcsőde'!G114</f>
        <v>0</v>
      </c>
      <c r="I114" s="128">
        <f>'2.kiadások Ök'!I114+'3.kiadások Faluház '!I114+'4.kiadások Óvoda'!I114+'5.kiadások PMH'!I114</f>
        <v>0</v>
      </c>
      <c r="J114" s="128">
        <f>'2.kiadások Ök'!J114+'3.kiadások Faluház '!J114+'4.kiadások Óvoda'!J114+'5.kiadások PMH'!J114</f>
        <v>0</v>
      </c>
      <c r="K114" s="128">
        <f>'2.kiadások Ök'!K114+'3.kiadások Faluház '!K114+'4.kiadások Óvoda'!K114+'5.kiadások PMH'!K114</f>
        <v>0</v>
      </c>
      <c r="L114" s="128">
        <f>'2.kiadások Ök'!L114+'3.kiadások Faluház '!L114+'4.kiadások Óvoda'!L114+'5.kiadások PMH'!L114+'6.Bölcsőde'!K114</f>
        <v>159471</v>
      </c>
      <c r="M114" s="128">
        <f>'2.kiadások Ök'!M114+'3.kiadások Faluház '!M114+'4.kiadások Óvoda'!M114+'5.kiadások PMH'!M114+'6.Bölcsőde'!L114</f>
        <v>178370</v>
      </c>
      <c r="N114" s="128">
        <f>'2.kiadások Ök'!N114+'3.kiadások Faluház '!N114+'4.kiadások Óvoda'!N114+'5.kiadások PMH'!N114+'6.Bölcsőde'!M114</f>
        <v>144275</v>
      </c>
      <c r="O114" s="128">
        <v>139398</v>
      </c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3"/>
      <c r="AF114" s="23"/>
    </row>
    <row r="115" spans="1:32" ht="15">
      <c r="A115" s="37" t="s">
        <v>474</v>
      </c>
      <c r="B115" s="5" t="s">
        <v>475</v>
      </c>
      <c r="C115" s="128">
        <f>'2.kiadások Ök'!C115+'3.kiadások Faluház '!C115+'4.kiadások Óvoda'!C115+'5.kiadások PMH'!C115</f>
        <v>0</v>
      </c>
      <c r="D115" s="128">
        <f>'2.kiadások Ök'!D115+'3.kiadások Faluház '!D115+'4.kiadások Óvoda'!D115+'5.kiadások PMH'!D115+'6.Bölcsőde'!C115</f>
        <v>0</v>
      </c>
      <c r="E115" s="128">
        <f>'2.kiadások Ök'!E115+'3.kiadások Faluház '!E115+'4.kiadások Óvoda'!E115+'5.kiadások PMH'!E115+'6.Bölcsőde'!D115</f>
        <v>0</v>
      </c>
      <c r="F115" s="128">
        <f>'2.kiadások Ök'!F115+'3.kiadások Faluház '!F115+'4.kiadások Óvoda'!F115+'5.kiadások PMH'!F115+'6.Bölcsőde'!E115</f>
        <v>0</v>
      </c>
      <c r="G115" s="128">
        <f>'2.kiadások Ök'!G115+'3.kiadások Faluház '!G115+'4.kiadások Óvoda'!G115+'5.kiadások PMH'!G115+'6.Bölcsőde'!F115</f>
        <v>0</v>
      </c>
      <c r="H115" s="128">
        <f>'2.kiadások Ök'!H115+'3.kiadások Faluház '!H115+'4.kiadások Óvoda'!H115+'5.kiadások PMH'!H115+'6.Bölcsőde'!G115</f>
        <v>0</v>
      </c>
      <c r="I115" s="128">
        <f>'2.kiadások Ök'!I115+'3.kiadások Faluház '!I115+'4.kiadások Óvoda'!I115+'5.kiadások PMH'!I115</f>
        <v>0</v>
      </c>
      <c r="J115" s="128">
        <f>'2.kiadások Ök'!J115+'3.kiadások Faluház '!J115+'4.kiadások Óvoda'!J115+'5.kiadások PMH'!J115</f>
        <v>0</v>
      </c>
      <c r="K115" s="128">
        <f>'2.kiadások Ök'!K115+'3.kiadások Faluház '!K115+'4.kiadások Óvoda'!K115+'5.kiadások PMH'!K115</f>
        <v>0</v>
      </c>
      <c r="L115" s="128">
        <f>'2.kiadások Ök'!L115+'3.kiadások Faluház '!L115+'4.kiadások Óvoda'!L115+'5.kiadások PMH'!L115+'6.Bölcsőde'!K115</f>
        <v>0</v>
      </c>
      <c r="M115" s="128">
        <f>'2.kiadások Ök'!M115+'3.kiadások Faluház '!M115+'4.kiadások Óvoda'!M115+'5.kiadások PMH'!M115+'6.Bölcsőde'!L115</f>
        <v>0</v>
      </c>
      <c r="N115" s="128">
        <f>'2.kiadások Ök'!N115+'3.kiadások Faluház '!N115+'4.kiadások Óvoda'!N115+'5.kiadások PMH'!N115+'6.Bölcsőde'!M115</f>
        <v>0</v>
      </c>
      <c r="O115" s="128">
        <f>'2.kiadások Ök'!O115+'3.kiadások Faluház '!O115+'4.kiadások Óvoda'!O115+'5.kiadások PMH'!O115</f>
        <v>0</v>
      </c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3"/>
      <c r="AF115" s="23"/>
    </row>
    <row r="116" spans="1:32" ht="15">
      <c r="A116" s="13" t="s">
        <v>476</v>
      </c>
      <c r="B116" s="5" t="s">
        <v>477</v>
      </c>
      <c r="C116" s="128">
        <f>'2.kiadások Ök'!C116+'3.kiadások Faluház '!C116+'4.kiadások Óvoda'!C116+'5.kiadások PMH'!C116</f>
        <v>0</v>
      </c>
      <c r="D116" s="128">
        <f>'2.kiadások Ök'!D116+'3.kiadások Faluház '!D116+'4.kiadások Óvoda'!D116+'5.kiadások PMH'!D116+'6.Bölcsőde'!C116</f>
        <v>0</v>
      </c>
      <c r="E116" s="128">
        <f>'2.kiadások Ök'!E116+'3.kiadások Faluház '!E116+'4.kiadások Óvoda'!E116+'5.kiadások PMH'!E116+'6.Bölcsőde'!D116</f>
        <v>0</v>
      </c>
      <c r="F116" s="128">
        <f>'2.kiadások Ök'!F116+'3.kiadások Faluház '!F116+'4.kiadások Óvoda'!F116+'5.kiadások PMH'!F116+'6.Bölcsőde'!E116</f>
        <v>0</v>
      </c>
      <c r="G116" s="128">
        <f>'2.kiadások Ök'!G116+'3.kiadások Faluház '!G116+'4.kiadások Óvoda'!G116+'5.kiadások PMH'!G116+'6.Bölcsőde'!F116</f>
        <v>0</v>
      </c>
      <c r="H116" s="128">
        <f>'2.kiadások Ök'!H116+'3.kiadások Faluház '!H116+'4.kiadások Óvoda'!H116+'5.kiadások PMH'!H116+'6.Bölcsőde'!G116</f>
        <v>0</v>
      </c>
      <c r="I116" s="128">
        <f>'2.kiadások Ök'!I116+'3.kiadások Faluház '!I116+'4.kiadások Óvoda'!I116+'5.kiadások PMH'!I116</f>
        <v>0</v>
      </c>
      <c r="J116" s="128">
        <f>'2.kiadások Ök'!J116+'3.kiadások Faluház '!J116+'4.kiadások Óvoda'!J116+'5.kiadások PMH'!J116</f>
        <v>0</v>
      </c>
      <c r="K116" s="128">
        <f>'2.kiadások Ök'!K116+'3.kiadások Faluház '!K116+'4.kiadások Óvoda'!K116+'5.kiadások PMH'!K116</f>
        <v>0</v>
      </c>
      <c r="L116" s="128">
        <f>'2.kiadások Ök'!L116+'3.kiadások Faluház '!L116+'4.kiadások Óvoda'!L116+'5.kiadások PMH'!L116+'6.Bölcsőde'!K116</f>
        <v>0</v>
      </c>
      <c r="M116" s="128">
        <f>'2.kiadások Ök'!M116+'3.kiadások Faluház '!M116+'4.kiadások Óvoda'!M116+'5.kiadások PMH'!M116+'6.Bölcsőde'!L116</f>
        <v>0</v>
      </c>
      <c r="N116" s="128">
        <f>'2.kiadások Ök'!N116+'3.kiadások Faluház '!N116+'4.kiadások Óvoda'!N116+'5.kiadások PMH'!N116+'6.Bölcsőde'!M116</f>
        <v>0</v>
      </c>
      <c r="O116" s="128">
        <f>'2.kiadások Ök'!O116+'3.kiadások Faluház '!O116+'4.kiadások Óvoda'!O116+'5.kiadások PMH'!O116</f>
        <v>0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3"/>
      <c r="AF116" s="23"/>
    </row>
    <row r="117" spans="1:32" ht="15">
      <c r="A117" s="37" t="s">
        <v>29</v>
      </c>
      <c r="B117" s="5" t="s">
        <v>478</v>
      </c>
      <c r="C117" s="128">
        <f>'2.kiadások Ök'!C117+'3.kiadások Faluház '!C117+'4.kiadások Óvoda'!C117+'5.kiadások PMH'!C117</f>
        <v>0</v>
      </c>
      <c r="D117" s="128">
        <f>'2.kiadások Ök'!D117+'3.kiadások Faluház '!D117+'4.kiadások Óvoda'!D117+'5.kiadások PMH'!D117+'6.Bölcsőde'!C117</f>
        <v>0</v>
      </c>
      <c r="E117" s="128">
        <f>'2.kiadások Ök'!E117+'3.kiadások Faluház '!E117+'4.kiadások Óvoda'!E117+'5.kiadások PMH'!E117+'6.Bölcsőde'!D117</f>
        <v>0</v>
      </c>
      <c r="F117" s="128">
        <f>'2.kiadások Ök'!F117+'3.kiadások Faluház '!F117+'4.kiadások Óvoda'!F117+'5.kiadások PMH'!F117+'6.Bölcsőde'!E117</f>
        <v>0</v>
      </c>
      <c r="G117" s="128">
        <f>'2.kiadások Ök'!G117+'3.kiadások Faluház '!G117+'4.kiadások Óvoda'!G117+'5.kiadások PMH'!G117+'6.Bölcsőde'!F117</f>
        <v>0</v>
      </c>
      <c r="H117" s="128">
        <f>'2.kiadások Ök'!H117+'3.kiadások Faluház '!H117+'4.kiadások Óvoda'!H117+'5.kiadások PMH'!H117+'6.Bölcsőde'!G117</f>
        <v>0</v>
      </c>
      <c r="I117" s="128">
        <f>'2.kiadások Ök'!I117+'3.kiadások Faluház '!I117+'4.kiadások Óvoda'!I117+'5.kiadások PMH'!I117</f>
        <v>0</v>
      </c>
      <c r="J117" s="128">
        <f>'2.kiadások Ök'!J117+'3.kiadások Faluház '!J117+'4.kiadások Óvoda'!J117+'5.kiadások PMH'!J117</f>
        <v>0</v>
      </c>
      <c r="K117" s="128">
        <f>'2.kiadások Ök'!K117+'3.kiadások Faluház '!K117+'4.kiadások Óvoda'!K117+'5.kiadások PMH'!K117</f>
        <v>0</v>
      </c>
      <c r="L117" s="128">
        <f>'2.kiadások Ök'!L117+'3.kiadások Faluház '!L117+'4.kiadások Óvoda'!L117+'5.kiadások PMH'!L117+'6.Bölcsőde'!K117</f>
        <v>0</v>
      </c>
      <c r="M117" s="128">
        <f>'2.kiadások Ök'!M117+'3.kiadások Faluház '!M117+'4.kiadások Óvoda'!M117+'5.kiadások PMH'!M117+'6.Bölcsőde'!L117</f>
        <v>0</v>
      </c>
      <c r="N117" s="128">
        <f>'2.kiadások Ök'!N117+'3.kiadások Faluház '!N117+'4.kiadások Óvoda'!N117+'5.kiadások PMH'!N117+'6.Bölcsőde'!M117</f>
        <v>0</v>
      </c>
      <c r="O117" s="128">
        <f>'2.kiadások Ök'!O117+'3.kiadások Faluház '!O117+'4.kiadások Óvoda'!O117+'5.kiadások PMH'!O117</f>
        <v>0</v>
      </c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3"/>
      <c r="AF117" s="23"/>
    </row>
    <row r="118" spans="1:32" ht="15">
      <c r="A118" s="37" t="s">
        <v>1075</v>
      </c>
      <c r="B118" s="5" t="s">
        <v>479</v>
      </c>
      <c r="C118" s="128">
        <f>'2.kiadások Ök'!C118+'3.kiadások Faluház '!C118+'4.kiadások Óvoda'!C118+'5.kiadások PMH'!C118</f>
        <v>0</v>
      </c>
      <c r="D118" s="128">
        <f>'2.kiadások Ök'!D118+'3.kiadások Faluház '!D118+'4.kiadások Óvoda'!D118+'5.kiadások PMH'!D118+'6.Bölcsőde'!C118</f>
        <v>0</v>
      </c>
      <c r="E118" s="128">
        <f>'2.kiadások Ök'!E118+'3.kiadások Faluház '!E118+'4.kiadások Óvoda'!E118+'5.kiadások PMH'!E118+'6.Bölcsőde'!D118</f>
        <v>0</v>
      </c>
      <c r="F118" s="128">
        <f>'2.kiadások Ök'!F118+'3.kiadások Faluház '!F118+'4.kiadások Óvoda'!F118+'5.kiadások PMH'!F118+'6.Bölcsőde'!E118</f>
        <v>0</v>
      </c>
      <c r="G118" s="128">
        <f>'2.kiadások Ök'!G118+'3.kiadások Faluház '!G118+'4.kiadások Óvoda'!G118+'5.kiadások PMH'!G118+'6.Bölcsőde'!F118</f>
        <v>0</v>
      </c>
      <c r="H118" s="128">
        <f>'2.kiadások Ök'!H118+'3.kiadások Faluház '!H118+'4.kiadások Óvoda'!H118+'5.kiadások PMH'!H118+'6.Bölcsőde'!G118</f>
        <v>0</v>
      </c>
      <c r="I118" s="128">
        <f>'2.kiadások Ök'!I118+'3.kiadások Faluház '!I118+'4.kiadások Óvoda'!I118+'5.kiadások PMH'!I118</f>
        <v>0</v>
      </c>
      <c r="J118" s="128">
        <f>'2.kiadások Ök'!J118+'3.kiadások Faluház '!J118+'4.kiadások Óvoda'!J118+'5.kiadások PMH'!J118</f>
        <v>0</v>
      </c>
      <c r="K118" s="128">
        <f>'2.kiadások Ök'!K118+'3.kiadások Faluház '!K118+'4.kiadások Óvoda'!K118+'5.kiadások PMH'!K118</f>
        <v>0</v>
      </c>
      <c r="L118" s="128">
        <f>'2.kiadások Ök'!L118+'3.kiadások Faluház '!L118+'4.kiadások Óvoda'!L118+'5.kiadások PMH'!L118+'6.Bölcsőde'!K118</f>
        <v>0</v>
      </c>
      <c r="M118" s="128">
        <f>'2.kiadások Ök'!M118+'3.kiadások Faluház '!M118+'4.kiadások Óvoda'!M118+'5.kiadások PMH'!M118+'6.Bölcsőde'!L118</f>
        <v>0</v>
      </c>
      <c r="N118" s="128">
        <f>'2.kiadások Ök'!N118+'3.kiadások Faluház '!N118+'4.kiadások Óvoda'!N118+'5.kiadások PMH'!N118+'6.Bölcsőde'!M118</f>
        <v>0</v>
      </c>
      <c r="O118" s="128">
        <f>'2.kiadások Ök'!O118+'3.kiadások Faluház '!O118+'4.kiadások Óvoda'!O118+'5.kiadások PMH'!O118</f>
        <v>0</v>
      </c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3"/>
      <c r="AF118" s="23"/>
    </row>
    <row r="119" spans="1:32" ht="15">
      <c r="A119" s="38" t="s">
        <v>1076</v>
      </c>
      <c r="B119" s="39" t="s">
        <v>483</v>
      </c>
      <c r="C119" s="128">
        <f>'2.kiadások Ök'!C119+'3.kiadások Faluház '!C119+'4.kiadások Óvoda'!C119+'5.kiadások PMH'!C119</f>
        <v>0</v>
      </c>
      <c r="D119" s="128">
        <f>'2.kiadások Ök'!D119+'3.kiadások Faluház '!D119+'4.kiadások Óvoda'!D119+'5.kiadások PMH'!D119+'6.Bölcsőde'!C119</f>
        <v>0</v>
      </c>
      <c r="E119" s="128">
        <f>'2.kiadások Ök'!E119+'3.kiadások Faluház '!E119+'4.kiadások Óvoda'!E119+'5.kiadások PMH'!E119+'6.Bölcsőde'!D119</f>
        <v>0</v>
      </c>
      <c r="F119" s="128">
        <f>'2.kiadások Ök'!F119+'3.kiadások Faluház '!F119+'4.kiadások Óvoda'!F119+'5.kiadások PMH'!F119+'6.Bölcsőde'!E119</f>
        <v>0</v>
      </c>
      <c r="G119" s="128">
        <f>'2.kiadások Ök'!G119+'3.kiadások Faluház '!G119+'4.kiadások Óvoda'!G119+'5.kiadások PMH'!G119+'6.Bölcsőde'!F119</f>
        <v>0</v>
      </c>
      <c r="H119" s="128">
        <f>'2.kiadások Ök'!H119+'3.kiadások Faluház '!H119+'4.kiadások Óvoda'!H119+'5.kiadások PMH'!H119+'6.Bölcsőde'!G119</f>
        <v>0</v>
      </c>
      <c r="I119" s="128">
        <f>'2.kiadások Ök'!I119+'3.kiadások Faluház '!I119+'4.kiadások Óvoda'!I119+'5.kiadások PMH'!I119</f>
        <v>0</v>
      </c>
      <c r="J119" s="128">
        <f>'2.kiadások Ök'!J119+'3.kiadások Faluház '!J119+'4.kiadások Óvoda'!J119+'5.kiadások PMH'!J119</f>
        <v>0</v>
      </c>
      <c r="K119" s="128">
        <f>'2.kiadások Ök'!K119+'3.kiadások Faluház '!K119+'4.kiadások Óvoda'!K119+'5.kiadások PMH'!K119</f>
        <v>0</v>
      </c>
      <c r="L119" s="128">
        <f>'2.kiadások Ök'!L119+'3.kiadások Faluház '!L119+'4.kiadások Óvoda'!L119+'5.kiadások PMH'!L119+'6.Bölcsőde'!K119</f>
        <v>0</v>
      </c>
      <c r="M119" s="128">
        <f>'2.kiadások Ök'!M119+'3.kiadások Faluház '!M119+'4.kiadások Óvoda'!M119+'5.kiadások PMH'!M119+'6.Bölcsőde'!L119</f>
        <v>0</v>
      </c>
      <c r="N119" s="128">
        <f>'2.kiadások Ök'!N119+'3.kiadások Faluház '!N119+'4.kiadások Óvoda'!N119+'5.kiadások PMH'!N119+'6.Bölcsőde'!M119</f>
        <v>0</v>
      </c>
      <c r="O119" s="128">
        <f>'2.kiadások Ök'!O119+'3.kiadások Faluház '!O119+'4.kiadások Óvoda'!O119+'5.kiadások PMH'!O119</f>
        <v>0</v>
      </c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3"/>
      <c r="AF119" s="23"/>
    </row>
    <row r="120" spans="1:32" ht="15">
      <c r="A120" s="13" t="s">
        <v>484</v>
      </c>
      <c r="B120" s="5" t="s">
        <v>485</v>
      </c>
      <c r="C120" s="128">
        <f>'2.kiadások Ök'!C120+'3.kiadások Faluház '!C120+'4.kiadások Óvoda'!C120+'5.kiadások PMH'!C120</f>
        <v>0</v>
      </c>
      <c r="D120" s="128">
        <f>'2.kiadások Ök'!D120+'3.kiadások Faluház '!D120+'4.kiadások Óvoda'!D120+'5.kiadások PMH'!D120+'6.Bölcsőde'!C120</f>
        <v>0</v>
      </c>
      <c r="E120" s="128">
        <f>'2.kiadások Ök'!E120+'3.kiadások Faluház '!E120+'4.kiadások Óvoda'!E120+'5.kiadások PMH'!E120+'6.Bölcsőde'!D120</f>
        <v>0</v>
      </c>
      <c r="F120" s="128">
        <f>'2.kiadások Ök'!F120+'3.kiadások Faluház '!F120+'4.kiadások Óvoda'!F120+'5.kiadások PMH'!F120+'6.Bölcsőde'!E120</f>
        <v>0</v>
      </c>
      <c r="G120" s="128">
        <f>'2.kiadások Ök'!G120+'3.kiadások Faluház '!G120+'4.kiadások Óvoda'!G120+'5.kiadások PMH'!G120+'6.Bölcsőde'!F120</f>
        <v>0</v>
      </c>
      <c r="H120" s="128">
        <f>'2.kiadások Ök'!H120+'3.kiadások Faluház '!H120+'4.kiadások Óvoda'!H120+'5.kiadások PMH'!H120+'6.Bölcsőde'!G120</f>
        <v>0</v>
      </c>
      <c r="I120" s="128">
        <f>'2.kiadások Ök'!I120+'3.kiadások Faluház '!I120+'4.kiadások Óvoda'!I120+'5.kiadások PMH'!I120</f>
        <v>0</v>
      </c>
      <c r="J120" s="128">
        <f>'2.kiadások Ök'!J120+'3.kiadások Faluház '!J120+'4.kiadások Óvoda'!J120+'5.kiadások PMH'!J120</f>
        <v>0</v>
      </c>
      <c r="K120" s="128">
        <f>'2.kiadások Ök'!K120+'3.kiadások Faluház '!K120+'4.kiadások Óvoda'!K120+'5.kiadások PMH'!K120</f>
        <v>0</v>
      </c>
      <c r="L120" s="128">
        <f>'2.kiadások Ök'!L120+'3.kiadások Faluház '!L120+'4.kiadások Óvoda'!L120+'5.kiadások PMH'!L120+'6.Bölcsőde'!K120</f>
        <v>0</v>
      </c>
      <c r="M120" s="128">
        <f>'2.kiadások Ök'!M120+'3.kiadások Faluház '!M120+'4.kiadások Óvoda'!M120+'5.kiadások PMH'!M120+'6.Bölcsőde'!L120</f>
        <v>0</v>
      </c>
      <c r="N120" s="128">
        <f>'2.kiadások Ök'!N120+'3.kiadások Faluház '!N120+'4.kiadások Óvoda'!N120+'5.kiadások PMH'!N120+'6.Bölcsőde'!M120</f>
        <v>0</v>
      </c>
      <c r="O120" s="128">
        <f>'2.kiadások Ök'!O120+'3.kiadások Faluház '!O120+'4.kiadások Óvoda'!O120+'5.kiadások PMH'!O120</f>
        <v>0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3"/>
      <c r="AF120" s="23"/>
    </row>
    <row r="121" spans="1:32" ht="15.75">
      <c r="A121" s="40" t="s">
        <v>33</v>
      </c>
      <c r="B121" s="41" t="s">
        <v>486</v>
      </c>
      <c r="C121" s="128">
        <f>'2.kiadások Ök'!C121+'3.kiadások Faluház '!C121+'4.kiadások Óvoda'!C121+'5.kiadások PMH'!C121</f>
        <v>159471</v>
      </c>
      <c r="D121" s="128">
        <f>'2.kiadások Ök'!D121+'3.kiadások Faluház '!D121+'4.kiadások Óvoda'!D121+'5.kiadások PMH'!D121+'6.Bölcsőde'!C121</f>
        <v>178370</v>
      </c>
      <c r="E121" s="128">
        <f>'2.kiadások Ök'!E121+'3.kiadások Faluház '!E121+'4.kiadások Óvoda'!E121+'5.kiadások PMH'!E121+'6.Bölcsőde'!D121</f>
        <v>144275</v>
      </c>
      <c r="F121" s="128">
        <f>'2.kiadások Ök'!F121+'3.kiadások Faluház '!F121+'4.kiadások Óvoda'!F121+'5.kiadások PMH'!F121+'6.Bölcsőde'!E121</f>
        <v>0</v>
      </c>
      <c r="G121" s="128">
        <f>'2.kiadások Ök'!G121+'3.kiadások Faluház '!G121+'4.kiadások Óvoda'!G121+'5.kiadások PMH'!G121+'6.Bölcsőde'!F121</f>
        <v>0</v>
      </c>
      <c r="H121" s="128">
        <f>'2.kiadások Ök'!H121+'3.kiadások Faluház '!H121+'4.kiadások Óvoda'!H121+'5.kiadások PMH'!H121+'6.Bölcsőde'!G121</f>
        <v>0</v>
      </c>
      <c r="I121" s="128">
        <f>'2.kiadások Ök'!I121+'3.kiadások Faluház '!I121+'4.kiadások Óvoda'!I121+'5.kiadások PMH'!I121</f>
        <v>0</v>
      </c>
      <c r="J121" s="128">
        <f>'2.kiadások Ök'!J121+'3.kiadások Faluház '!J121+'4.kiadások Óvoda'!J121+'5.kiadások PMH'!J121</f>
        <v>0</v>
      </c>
      <c r="K121" s="128">
        <f>'2.kiadások Ök'!K121+'3.kiadások Faluház '!K121+'4.kiadások Óvoda'!K121+'5.kiadások PMH'!K121</f>
        <v>0</v>
      </c>
      <c r="L121" s="128">
        <f>'2.kiadások Ök'!L121+'3.kiadások Faluház '!L121+'4.kiadások Óvoda'!L121+'5.kiadások PMH'!L121+'6.Bölcsőde'!K121</f>
        <v>159471</v>
      </c>
      <c r="M121" s="128">
        <f>'2.kiadások Ök'!M121+'3.kiadások Faluház '!M121+'4.kiadások Óvoda'!M121+'5.kiadások PMH'!M121+'6.Bölcsőde'!L121</f>
        <v>178370</v>
      </c>
      <c r="N121" s="128">
        <f>'2.kiadások Ök'!N121+'3.kiadások Faluház '!N121+'4.kiadások Óvoda'!N121+'5.kiadások PMH'!N121+'6.Bölcsőde'!M121</f>
        <v>144275</v>
      </c>
      <c r="O121" s="128">
        <v>139398</v>
      </c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3"/>
      <c r="AF121" s="23"/>
    </row>
    <row r="122" spans="1:32" ht="15.75">
      <c r="A122" s="125" t="s">
        <v>69</v>
      </c>
      <c r="B122" s="126"/>
      <c r="C122" s="128">
        <f>'2.kiadások Ök'!C122+'3.kiadások Faluház '!C122+'4.kiadások Óvoda'!C122+'5.kiadások PMH'!C122</f>
        <v>756195</v>
      </c>
      <c r="D122" s="128">
        <f>'2.kiadások Ök'!D122+'3.kiadások Faluház '!D122+'4.kiadások Óvoda'!D122+'5.kiadások PMH'!D122+'6.Bölcsőde'!C122</f>
        <v>825659</v>
      </c>
      <c r="E122" s="128">
        <f>'2.kiadások Ök'!E122+'3.kiadások Faluház '!E122+'4.kiadások Óvoda'!E122+'5.kiadások PMH'!E122+'6.Bölcsőde'!D122</f>
        <v>619052</v>
      </c>
      <c r="F122" s="128">
        <f>'2.kiadások Ök'!F122+'3.kiadások Faluház '!F122+'4.kiadások Óvoda'!F122+'5.kiadások PMH'!F122+'6.Bölcsőde'!E122</f>
        <v>307504</v>
      </c>
      <c r="G122" s="128">
        <f>'2.kiadások Ök'!G122+'3.kiadások Faluház '!G122+'4.kiadások Óvoda'!G122+'5.kiadások PMH'!G122+'6.Bölcsőde'!F122</f>
        <v>348307</v>
      </c>
      <c r="H122" s="128">
        <f>'2.kiadások Ök'!H122+'3.kiadások Faluház '!H122+'4.kiadások Óvoda'!H122+'5.kiadások PMH'!H122+'6.Bölcsőde'!G122</f>
        <v>337320</v>
      </c>
      <c r="I122" s="128">
        <f>'2.kiadások Ök'!I122+'3.kiadások Faluház '!I122+'4.kiadások Óvoda'!I122+'5.kiadások PMH'!I122</f>
        <v>0</v>
      </c>
      <c r="J122" s="128">
        <f>'2.kiadások Ök'!J122+'3.kiadások Faluház '!J122+'4.kiadások Óvoda'!J122+'5.kiadások PMH'!J122</f>
        <v>0</v>
      </c>
      <c r="K122" s="128">
        <f>'2.kiadások Ök'!K122+'3.kiadások Faluház '!K122+'4.kiadások Óvoda'!K122+'5.kiadások PMH'!K122</f>
        <v>0</v>
      </c>
      <c r="L122" s="128">
        <f>'2.kiadások Ök'!L122+'3.kiadások Faluház '!L122+'4.kiadások Óvoda'!L122+'5.kiadások PMH'!L122+'6.Bölcsőde'!K122</f>
        <v>1063699</v>
      </c>
      <c r="M122" s="128">
        <f>'2.kiadások Ök'!M122+'3.kiadások Faluház '!M122+'4.kiadások Óvoda'!M122+'5.kiadások PMH'!M122+'6.Bölcsőde'!L122</f>
        <v>1173966</v>
      </c>
      <c r="N122" s="128">
        <f>'2.kiadások Ök'!N122+'3.kiadások Faluház '!N122+'4.kiadások Óvoda'!N122+'5.kiadások PMH'!N122+'6.Bölcsőde'!M122</f>
        <v>956372</v>
      </c>
      <c r="O122" s="128">
        <v>139398</v>
      </c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2:32" ht="15">
      <c r="B123" s="23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2:32" ht="15">
      <c r="B124" s="23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2:32" ht="15">
      <c r="B125" s="23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2:32" ht="15">
      <c r="B126" s="23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2:32" ht="15">
      <c r="B127" s="23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2:32" ht="15">
      <c r="B128" s="23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2:32" ht="15">
      <c r="B129" s="23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2:32" ht="15">
      <c r="B130" s="23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2:32" ht="15">
      <c r="B131" s="23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2:32" ht="15">
      <c r="B132" s="23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2:32" ht="15">
      <c r="B133" s="23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2:32" ht="15">
      <c r="B134" s="23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2:32" ht="15">
      <c r="B135" s="23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2:32" ht="15">
      <c r="B136" s="23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2:32" ht="15">
      <c r="B137" s="23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2:32" ht="15">
      <c r="B138" s="23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2:32" ht="15">
      <c r="B139" s="23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2:32" ht="15">
      <c r="B140" s="23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2:32" ht="15">
      <c r="B141" s="23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2:32" ht="15">
      <c r="B142" s="23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2:32" ht="15">
      <c r="B143" s="23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2:32" ht="15">
      <c r="B144" s="23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2:32" ht="15">
      <c r="B145" s="23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2:32" ht="15">
      <c r="B146" s="23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2:32" ht="15">
      <c r="B147" s="23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2:32" ht="15">
      <c r="B148" s="23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2:32" ht="15">
      <c r="B149" s="23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2:32" ht="15">
      <c r="B150" s="23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2:32" ht="15">
      <c r="B151" s="23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2:32" ht="15">
      <c r="B152" s="23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2:32" ht="15">
      <c r="B153" s="23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2:32" ht="15">
      <c r="B154" s="23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2:32" ht="15">
      <c r="B155" s="23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2:32" ht="15">
      <c r="B156" s="23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2:32" ht="15">
      <c r="B157" s="23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2:32" ht="15">
      <c r="B158" s="23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2:32" ht="15">
      <c r="B159" s="23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2:32" ht="15">
      <c r="B160" s="23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2:32" ht="15">
      <c r="B161" s="23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2:32" ht="15">
      <c r="B162" s="23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2:32" ht="15">
      <c r="B163" s="23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2:32" ht="15">
      <c r="B164" s="23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2:32" ht="15">
      <c r="B165" s="23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2:32" ht="15">
      <c r="B166" s="23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2:32" ht="15">
      <c r="B167" s="23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2:32" ht="15">
      <c r="B168" s="23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2:32" ht="15">
      <c r="B169" s="23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2:32" ht="15">
      <c r="B170" s="23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2:32" ht="15">
      <c r="B171" s="23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</sheetData>
  <sheetProtection/>
  <mergeCells count="2">
    <mergeCell ref="A1:L1"/>
    <mergeCell ref="A2:L2"/>
  </mergeCells>
  <printOptions/>
  <pageMargins left="0.21" right="0.23" top="0.28" bottom="0.28" header="0.17" footer="0.17"/>
  <pageSetup fitToHeight="1" fitToWidth="1" horizontalDpi="300" verticalDpi="300" orientation="portrait" paperSize="9" scale="28" r:id="rId1"/>
  <headerFooter alignWithMargins="0">
    <oddHeader>&amp;R7.sz.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94"/>
  <sheetViews>
    <sheetView zoomScale="80" zoomScaleNormal="80" zoomScalePageLayoutView="0" workbookViewId="0" topLeftCell="A1">
      <pane xSplit="2" ySplit="5" topLeftCell="I6" activePane="bottomRight" state="frozen"/>
      <selection pane="topLeft" activeCell="C92" sqref="C92"/>
      <selection pane="topRight" activeCell="C92" sqref="C92"/>
      <selection pane="bottomLeft" activeCell="C92" sqref="C92"/>
      <selection pane="bottomRight" activeCell="A1" sqref="A1:L1"/>
    </sheetView>
  </sheetViews>
  <sheetFormatPr defaultColWidth="9.140625" defaultRowHeight="15"/>
  <cols>
    <col min="1" max="1" width="77.140625" style="0" customWidth="1"/>
    <col min="3" max="3" width="16.421875" style="120" customWidth="1"/>
    <col min="4" max="4" width="16.421875" style="227" customWidth="1"/>
    <col min="5" max="5" width="16.421875" style="230" customWidth="1"/>
    <col min="6" max="6" width="16.00390625" style="120" customWidth="1"/>
    <col min="7" max="7" width="16.00390625" style="227" customWidth="1"/>
    <col min="8" max="8" width="16.00390625" style="230" customWidth="1"/>
    <col min="9" max="11" width="16.7109375" style="120" customWidth="1"/>
    <col min="12" max="12" width="14.7109375" style="120" customWidth="1"/>
    <col min="13" max="13" width="16.28125" style="0" customWidth="1"/>
    <col min="14" max="14" width="14.28125" style="0" customWidth="1"/>
  </cols>
  <sheetData>
    <row r="1" spans="1:12" ht="27" customHeight="1">
      <c r="A1" s="330" t="s">
        <v>766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5"/>
    </row>
    <row r="2" spans="1:12" ht="23.25" customHeight="1">
      <c r="A2" s="337" t="s">
        <v>116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5"/>
    </row>
    <row r="3" ht="18">
      <c r="A3" s="119"/>
    </row>
    <row r="4" ht="15">
      <c r="A4" t="s">
        <v>706</v>
      </c>
    </row>
    <row r="5" spans="1:14" ht="75">
      <c r="A5" s="2" t="s">
        <v>309</v>
      </c>
      <c r="B5" s="3" t="s">
        <v>258</v>
      </c>
      <c r="C5" s="121" t="s">
        <v>1019</v>
      </c>
      <c r="D5" s="225" t="s">
        <v>1018</v>
      </c>
      <c r="E5" s="231" t="s">
        <v>1029</v>
      </c>
      <c r="F5" s="121" t="s">
        <v>1020</v>
      </c>
      <c r="G5" s="225" t="s">
        <v>1021</v>
      </c>
      <c r="H5" s="231" t="s">
        <v>1022</v>
      </c>
      <c r="I5" s="121" t="s">
        <v>1023</v>
      </c>
      <c r="J5" s="121" t="s">
        <v>1024</v>
      </c>
      <c r="K5" s="121" t="s">
        <v>1025</v>
      </c>
      <c r="L5" s="122" t="s">
        <v>1026</v>
      </c>
      <c r="M5" s="122" t="s">
        <v>1027</v>
      </c>
      <c r="N5" s="122" t="s">
        <v>1028</v>
      </c>
    </row>
    <row r="6" spans="1:14" ht="15" customHeight="1">
      <c r="A6" s="31" t="s">
        <v>487</v>
      </c>
      <c r="B6" s="6" t="s">
        <v>488</v>
      </c>
      <c r="C6" s="123">
        <v>65600</v>
      </c>
      <c r="D6" s="228">
        <f>M6-G6</f>
        <v>65751</v>
      </c>
      <c r="E6" s="226">
        <f>N6-H6</f>
        <v>65751</v>
      </c>
      <c r="F6" s="123"/>
      <c r="G6" s="228"/>
      <c r="H6" s="226"/>
      <c r="I6" s="123"/>
      <c r="J6" s="123"/>
      <c r="K6" s="123"/>
      <c r="L6" s="123">
        <f>C6+F6</f>
        <v>65600</v>
      </c>
      <c r="M6" s="123">
        <v>65751</v>
      </c>
      <c r="N6" s="123">
        <v>65751</v>
      </c>
    </row>
    <row r="7" spans="1:14" ht="15" customHeight="1">
      <c r="A7" s="5" t="s">
        <v>489</v>
      </c>
      <c r="B7" s="6" t="s">
        <v>490</v>
      </c>
      <c r="C7" s="123">
        <v>48416</v>
      </c>
      <c r="D7" s="228">
        <f aca="true" t="shared" si="0" ref="D7:D70">M7-G7</f>
        <v>50210</v>
      </c>
      <c r="E7" s="226">
        <f aca="true" t="shared" si="1" ref="E7:E70">N7-H7</f>
        <v>50210</v>
      </c>
      <c r="F7" s="123"/>
      <c r="G7" s="228"/>
      <c r="H7" s="226"/>
      <c r="I7" s="123"/>
      <c r="J7" s="123"/>
      <c r="K7" s="123"/>
      <c r="L7" s="123">
        <f aca="true" t="shared" si="2" ref="L7:L70">C7+F7</f>
        <v>48416</v>
      </c>
      <c r="M7" s="123">
        <v>50210</v>
      </c>
      <c r="N7" s="123">
        <v>50210</v>
      </c>
    </row>
    <row r="8" spans="1:14" ht="15" customHeight="1">
      <c r="A8" s="5" t="s">
        <v>491</v>
      </c>
      <c r="B8" s="6" t="s">
        <v>492</v>
      </c>
      <c r="C8" s="123">
        <v>30366</v>
      </c>
      <c r="D8" s="228">
        <f t="shared" si="0"/>
        <v>33087</v>
      </c>
      <c r="E8" s="226">
        <f t="shared" si="1"/>
        <v>33087</v>
      </c>
      <c r="F8" s="123"/>
      <c r="G8" s="228"/>
      <c r="H8" s="226"/>
      <c r="I8" s="123"/>
      <c r="J8" s="123"/>
      <c r="K8" s="123"/>
      <c r="L8" s="123">
        <f t="shared" si="2"/>
        <v>30366</v>
      </c>
      <c r="M8" s="123">
        <v>33087</v>
      </c>
      <c r="N8" s="123">
        <v>33087</v>
      </c>
    </row>
    <row r="9" spans="1:14" ht="15" customHeight="1">
      <c r="A9" s="5" t="s">
        <v>493</v>
      </c>
      <c r="B9" s="6" t="s">
        <v>494</v>
      </c>
      <c r="C9" s="123">
        <v>2880</v>
      </c>
      <c r="D9" s="228">
        <f t="shared" si="0"/>
        <v>2880</v>
      </c>
      <c r="E9" s="226">
        <f t="shared" si="1"/>
        <v>2880</v>
      </c>
      <c r="F9" s="123"/>
      <c r="G9" s="228"/>
      <c r="H9" s="226"/>
      <c r="I9" s="123"/>
      <c r="J9" s="123"/>
      <c r="K9" s="123"/>
      <c r="L9" s="123">
        <f t="shared" si="2"/>
        <v>2880</v>
      </c>
      <c r="M9" s="123">
        <v>2880</v>
      </c>
      <c r="N9" s="123">
        <v>2880</v>
      </c>
    </row>
    <row r="10" spans="1:14" ht="15" customHeight="1">
      <c r="A10" s="5" t="s">
        <v>495</v>
      </c>
      <c r="B10" s="6" t="s">
        <v>496</v>
      </c>
      <c r="C10" s="123"/>
      <c r="D10" s="228">
        <f t="shared" si="0"/>
        <v>1831</v>
      </c>
      <c r="E10" s="226">
        <f t="shared" si="1"/>
        <v>1831</v>
      </c>
      <c r="F10" s="123">
        <v>4612</v>
      </c>
      <c r="G10" s="228"/>
      <c r="H10" s="226"/>
      <c r="I10" s="123"/>
      <c r="J10" s="123"/>
      <c r="K10" s="123"/>
      <c r="L10" s="123">
        <f t="shared" si="2"/>
        <v>4612</v>
      </c>
      <c r="M10" s="123">
        <v>1831</v>
      </c>
      <c r="N10" s="123">
        <v>1831</v>
      </c>
    </row>
    <row r="11" spans="1:14" ht="15" customHeight="1">
      <c r="A11" s="5" t="s">
        <v>497</v>
      </c>
      <c r="B11" s="6" t="s">
        <v>498</v>
      </c>
      <c r="C11" s="123"/>
      <c r="D11" s="228">
        <f t="shared" si="0"/>
        <v>0</v>
      </c>
      <c r="E11" s="226">
        <f t="shared" si="1"/>
        <v>889</v>
      </c>
      <c r="F11" s="123"/>
      <c r="G11" s="228"/>
      <c r="H11" s="226"/>
      <c r="I11" s="123"/>
      <c r="J11" s="123"/>
      <c r="K11" s="123"/>
      <c r="L11" s="123">
        <f t="shared" si="2"/>
        <v>0</v>
      </c>
      <c r="M11" s="123"/>
      <c r="N11" s="123">
        <v>889</v>
      </c>
    </row>
    <row r="12" spans="1:14" ht="15" customHeight="1">
      <c r="A12" s="7" t="s">
        <v>72</v>
      </c>
      <c r="B12" s="8" t="s">
        <v>499</v>
      </c>
      <c r="C12" s="118">
        <f aca="true" t="shared" si="3" ref="C12:K12">SUM(C6:C11)</f>
        <v>147262</v>
      </c>
      <c r="D12" s="228">
        <f t="shared" si="0"/>
        <v>153759</v>
      </c>
      <c r="E12" s="226">
        <f t="shared" si="1"/>
        <v>154648</v>
      </c>
      <c r="F12" s="118">
        <f t="shared" si="3"/>
        <v>4612</v>
      </c>
      <c r="G12" s="229">
        <f t="shared" si="3"/>
        <v>0</v>
      </c>
      <c r="H12" s="232">
        <f t="shared" si="3"/>
        <v>0</v>
      </c>
      <c r="I12" s="118">
        <f t="shared" si="3"/>
        <v>0</v>
      </c>
      <c r="J12" s="118">
        <f t="shared" si="3"/>
        <v>0</v>
      </c>
      <c r="K12" s="118">
        <f t="shared" si="3"/>
        <v>0</v>
      </c>
      <c r="L12" s="123">
        <f t="shared" si="2"/>
        <v>151874</v>
      </c>
      <c r="M12" s="123">
        <v>153759</v>
      </c>
      <c r="N12" s="123">
        <v>154648</v>
      </c>
    </row>
    <row r="13" spans="1:14" ht="15" customHeight="1">
      <c r="A13" s="5" t="s">
        <v>500</v>
      </c>
      <c r="B13" s="6" t="s">
        <v>501</v>
      </c>
      <c r="C13" s="123"/>
      <c r="D13" s="228">
        <f t="shared" si="0"/>
        <v>0</v>
      </c>
      <c r="E13" s="226">
        <f t="shared" si="1"/>
        <v>0</v>
      </c>
      <c r="F13" s="123"/>
      <c r="G13" s="228"/>
      <c r="H13" s="226"/>
      <c r="I13" s="123"/>
      <c r="J13" s="123"/>
      <c r="K13" s="123"/>
      <c r="L13" s="123">
        <f t="shared" si="2"/>
        <v>0</v>
      </c>
      <c r="M13" s="123"/>
      <c r="N13" s="123"/>
    </row>
    <row r="14" spans="1:14" ht="15" customHeight="1">
      <c r="A14" s="5" t="s">
        <v>502</v>
      </c>
      <c r="B14" s="6" t="s">
        <v>503</v>
      </c>
      <c r="C14" s="123"/>
      <c r="D14" s="228">
        <f t="shared" si="0"/>
        <v>0</v>
      </c>
      <c r="E14" s="226">
        <f t="shared" si="1"/>
        <v>0</v>
      </c>
      <c r="F14" s="123"/>
      <c r="G14" s="228"/>
      <c r="H14" s="226"/>
      <c r="I14" s="123"/>
      <c r="J14" s="123"/>
      <c r="K14" s="123"/>
      <c r="L14" s="123">
        <f t="shared" si="2"/>
        <v>0</v>
      </c>
      <c r="M14" s="123"/>
      <c r="N14" s="123"/>
    </row>
    <row r="15" spans="1:14" ht="15" customHeight="1">
      <c r="A15" s="5" t="s">
        <v>34</v>
      </c>
      <c r="B15" s="6" t="s">
        <v>504</v>
      </c>
      <c r="C15" s="123"/>
      <c r="D15" s="228">
        <f t="shared" si="0"/>
        <v>0</v>
      </c>
      <c r="E15" s="226">
        <f t="shared" si="1"/>
        <v>0</v>
      </c>
      <c r="F15" s="123"/>
      <c r="G15" s="228"/>
      <c r="H15" s="226"/>
      <c r="I15" s="123"/>
      <c r="J15" s="123"/>
      <c r="K15" s="123"/>
      <c r="L15" s="123">
        <f t="shared" si="2"/>
        <v>0</v>
      </c>
      <c r="M15" s="123"/>
      <c r="N15" s="123"/>
    </row>
    <row r="16" spans="1:14" ht="15" customHeight="1">
      <c r="A16" s="5" t="s">
        <v>35</v>
      </c>
      <c r="B16" s="6" t="s">
        <v>505</v>
      </c>
      <c r="C16" s="123"/>
      <c r="D16" s="228">
        <f t="shared" si="0"/>
        <v>0</v>
      </c>
      <c r="E16" s="226">
        <f t="shared" si="1"/>
        <v>0</v>
      </c>
      <c r="F16" s="123"/>
      <c r="G16" s="228"/>
      <c r="H16" s="226"/>
      <c r="I16" s="123"/>
      <c r="J16" s="123"/>
      <c r="K16" s="123"/>
      <c r="L16" s="123">
        <f t="shared" si="2"/>
        <v>0</v>
      </c>
      <c r="M16" s="123"/>
      <c r="N16" s="123"/>
    </row>
    <row r="17" spans="1:14" ht="15" customHeight="1">
      <c r="A17" s="5" t="s">
        <v>36</v>
      </c>
      <c r="B17" s="6" t="s">
        <v>506</v>
      </c>
      <c r="C17" s="123">
        <v>24047</v>
      </c>
      <c r="D17" s="228">
        <f t="shared" si="0"/>
        <v>56928</v>
      </c>
      <c r="E17" s="226">
        <f t="shared" si="1"/>
        <v>48945</v>
      </c>
      <c r="F17" s="123"/>
      <c r="G17" s="228"/>
      <c r="H17" s="226"/>
      <c r="I17" s="123"/>
      <c r="J17" s="123"/>
      <c r="K17" s="123"/>
      <c r="L17" s="123">
        <f t="shared" si="2"/>
        <v>24047</v>
      </c>
      <c r="M17" s="123">
        <v>56928</v>
      </c>
      <c r="N17" s="123">
        <v>48945</v>
      </c>
    </row>
    <row r="18" spans="1:14" ht="15" customHeight="1">
      <c r="A18" s="39" t="s">
        <v>73</v>
      </c>
      <c r="B18" s="50" t="s">
        <v>507</v>
      </c>
      <c r="C18" s="118">
        <f aca="true" t="shared" si="4" ref="C18:K18">SUM(C13:C17)+C12</f>
        <v>171309</v>
      </c>
      <c r="D18" s="228">
        <f t="shared" si="0"/>
        <v>210687</v>
      </c>
      <c r="E18" s="226">
        <f t="shared" si="1"/>
        <v>203593</v>
      </c>
      <c r="F18" s="118">
        <f t="shared" si="4"/>
        <v>4612</v>
      </c>
      <c r="G18" s="229">
        <f t="shared" si="4"/>
        <v>0</v>
      </c>
      <c r="H18" s="232">
        <f t="shared" si="4"/>
        <v>0</v>
      </c>
      <c r="I18" s="118">
        <f t="shared" si="4"/>
        <v>0</v>
      </c>
      <c r="J18" s="118">
        <f t="shared" si="4"/>
        <v>0</v>
      </c>
      <c r="K18" s="118">
        <f t="shared" si="4"/>
        <v>0</v>
      </c>
      <c r="L18" s="123">
        <f t="shared" si="2"/>
        <v>175921</v>
      </c>
      <c r="M18" s="123">
        <v>210687</v>
      </c>
      <c r="N18" s="123">
        <v>203593</v>
      </c>
    </row>
    <row r="19" spans="1:14" ht="15" customHeight="1">
      <c r="A19" s="5" t="s">
        <v>508</v>
      </c>
      <c r="B19" s="6" t="s">
        <v>509</v>
      </c>
      <c r="C19" s="123"/>
      <c r="D19" s="228">
        <f t="shared" si="0"/>
        <v>48537</v>
      </c>
      <c r="E19" s="226">
        <f t="shared" si="1"/>
        <v>48537</v>
      </c>
      <c r="F19" s="123"/>
      <c r="G19" s="228"/>
      <c r="H19" s="226"/>
      <c r="I19" s="123"/>
      <c r="J19" s="123"/>
      <c r="K19" s="123"/>
      <c r="L19" s="123">
        <f t="shared" si="2"/>
        <v>0</v>
      </c>
      <c r="M19" s="123">
        <v>48537</v>
      </c>
      <c r="N19" s="123">
        <v>48537</v>
      </c>
    </row>
    <row r="20" spans="1:14" ht="15" customHeight="1">
      <c r="A20" s="5" t="s">
        <v>510</v>
      </c>
      <c r="B20" s="6" t="s">
        <v>511</v>
      </c>
      <c r="C20" s="123"/>
      <c r="D20" s="228">
        <f t="shared" si="0"/>
        <v>0</v>
      </c>
      <c r="E20" s="226">
        <f t="shared" si="1"/>
        <v>0</v>
      </c>
      <c r="F20" s="123"/>
      <c r="G20" s="228"/>
      <c r="H20" s="226"/>
      <c r="I20" s="123"/>
      <c r="J20" s="123"/>
      <c r="K20" s="123"/>
      <c r="L20" s="123">
        <f t="shared" si="2"/>
        <v>0</v>
      </c>
      <c r="M20" s="123"/>
      <c r="N20" s="123"/>
    </row>
    <row r="21" spans="1:14" ht="15" customHeight="1">
      <c r="A21" s="5" t="s">
        <v>37</v>
      </c>
      <c r="B21" s="6" t="s">
        <v>512</v>
      </c>
      <c r="C21" s="123"/>
      <c r="D21" s="228">
        <f t="shared" si="0"/>
        <v>0</v>
      </c>
      <c r="E21" s="226">
        <f t="shared" si="1"/>
        <v>0</v>
      </c>
      <c r="F21" s="123"/>
      <c r="G21" s="228"/>
      <c r="H21" s="226"/>
      <c r="I21" s="123"/>
      <c r="J21" s="123"/>
      <c r="K21" s="123"/>
      <c r="L21" s="123">
        <f t="shared" si="2"/>
        <v>0</v>
      </c>
      <c r="M21" s="123"/>
      <c r="N21" s="123"/>
    </row>
    <row r="22" spans="1:14" ht="15" customHeight="1">
      <c r="A22" s="5" t="s">
        <v>38</v>
      </c>
      <c r="B22" s="6" t="s">
        <v>513</v>
      </c>
      <c r="C22" s="123"/>
      <c r="D22" s="228">
        <f t="shared" si="0"/>
        <v>0</v>
      </c>
      <c r="E22" s="226">
        <f t="shared" si="1"/>
        <v>0</v>
      </c>
      <c r="F22" s="123"/>
      <c r="G22" s="228"/>
      <c r="H22" s="226"/>
      <c r="I22" s="123"/>
      <c r="J22" s="123"/>
      <c r="K22" s="123"/>
      <c r="L22" s="123">
        <f t="shared" si="2"/>
        <v>0</v>
      </c>
      <c r="M22" s="123"/>
      <c r="N22" s="123"/>
    </row>
    <row r="23" spans="1:14" ht="15" customHeight="1">
      <c r="A23" s="5" t="s">
        <v>39</v>
      </c>
      <c r="B23" s="6" t="s">
        <v>514</v>
      </c>
      <c r="C23" s="123"/>
      <c r="D23" s="228">
        <f t="shared" si="0"/>
        <v>0</v>
      </c>
      <c r="E23" s="226">
        <f t="shared" si="1"/>
        <v>0</v>
      </c>
      <c r="F23" s="123"/>
      <c r="G23" s="228"/>
      <c r="H23" s="226"/>
      <c r="I23" s="123"/>
      <c r="J23" s="123"/>
      <c r="K23" s="123"/>
      <c r="L23" s="123">
        <f t="shared" si="2"/>
        <v>0</v>
      </c>
      <c r="M23" s="123"/>
      <c r="N23" s="123"/>
    </row>
    <row r="24" spans="1:14" ht="15" customHeight="1">
      <c r="A24" s="39" t="s">
        <v>74</v>
      </c>
      <c r="B24" s="50" t="s">
        <v>515</v>
      </c>
      <c r="C24" s="118">
        <f aca="true" t="shared" si="5" ref="C24:K24">SUM(C19:C23)</f>
        <v>0</v>
      </c>
      <c r="D24" s="228">
        <f t="shared" si="0"/>
        <v>48537</v>
      </c>
      <c r="E24" s="226">
        <f t="shared" si="1"/>
        <v>48537</v>
      </c>
      <c r="F24" s="118">
        <f t="shared" si="5"/>
        <v>0</v>
      </c>
      <c r="G24" s="229">
        <f t="shared" si="5"/>
        <v>0</v>
      </c>
      <c r="H24" s="232">
        <f t="shared" si="5"/>
        <v>0</v>
      </c>
      <c r="I24" s="118">
        <f t="shared" si="5"/>
        <v>0</v>
      </c>
      <c r="J24" s="118">
        <f t="shared" si="5"/>
        <v>0</v>
      </c>
      <c r="K24" s="118">
        <f t="shared" si="5"/>
        <v>0</v>
      </c>
      <c r="L24" s="123">
        <f t="shared" si="2"/>
        <v>0</v>
      </c>
      <c r="M24" s="123">
        <v>48537</v>
      </c>
      <c r="N24" s="123">
        <v>48537</v>
      </c>
    </row>
    <row r="25" spans="1:14" ht="15" customHeight="1">
      <c r="A25" s="5" t="s">
        <v>40</v>
      </c>
      <c r="B25" s="6" t="s">
        <v>516</v>
      </c>
      <c r="C25" s="123"/>
      <c r="D25" s="228">
        <f t="shared" si="0"/>
        <v>0</v>
      </c>
      <c r="E25" s="226">
        <f t="shared" si="1"/>
        <v>0</v>
      </c>
      <c r="F25" s="123"/>
      <c r="G25" s="228"/>
      <c r="H25" s="226"/>
      <c r="I25" s="123"/>
      <c r="J25" s="123"/>
      <c r="K25" s="123"/>
      <c r="L25" s="123">
        <f t="shared" si="2"/>
        <v>0</v>
      </c>
      <c r="M25" s="123"/>
      <c r="N25" s="123"/>
    </row>
    <row r="26" spans="1:14" ht="15" customHeight="1">
      <c r="A26" s="5" t="s">
        <v>41</v>
      </c>
      <c r="B26" s="6" t="s">
        <v>517</v>
      </c>
      <c r="C26" s="123"/>
      <c r="D26" s="228">
        <f t="shared" si="0"/>
        <v>0</v>
      </c>
      <c r="E26" s="226">
        <f t="shared" si="1"/>
        <v>0</v>
      </c>
      <c r="F26" s="123"/>
      <c r="G26" s="228"/>
      <c r="H26" s="226"/>
      <c r="I26" s="123"/>
      <c r="J26" s="123"/>
      <c r="K26" s="123"/>
      <c r="L26" s="123">
        <f t="shared" si="2"/>
        <v>0</v>
      </c>
      <c r="M26" s="123"/>
      <c r="N26" s="123"/>
    </row>
    <row r="27" spans="1:14" ht="15" customHeight="1">
      <c r="A27" s="7" t="s">
        <v>75</v>
      </c>
      <c r="B27" s="8" t="s">
        <v>518</v>
      </c>
      <c r="C27" s="118">
        <f aca="true" t="shared" si="6" ref="C27:K27">SUM(C25:C26)</f>
        <v>0</v>
      </c>
      <c r="D27" s="228">
        <f t="shared" si="0"/>
        <v>0</v>
      </c>
      <c r="E27" s="226">
        <f t="shared" si="1"/>
        <v>0</v>
      </c>
      <c r="F27" s="118">
        <f t="shared" si="6"/>
        <v>0</v>
      </c>
      <c r="G27" s="229">
        <f t="shared" si="6"/>
        <v>0</v>
      </c>
      <c r="H27" s="232">
        <f t="shared" si="6"/>
        <v>0</v>
      </c>
      <c r="I27" s="118">
        <f t="shared" si="6"/>
        <v>0</v>
      </c>
      <c r="J27" s="118">
        <f t="shared" si="6"/>
        <v>0</v>
      </c>
      <c r="K27" s="118">
        <f t="shared" si="6"/>
        <v>0</v>
      </c>
      <c r="L27" s="123">
        <f t="shared" si="2"/>
        <v>0</v>
      </c>
      <c r="M27" s="123">
        <v>0</v>
      </c>
      <c r="N27" s="123">
        <v>0</v>
      </c>
    </row>
    <row r="28" spans="1:14" ht="15" customHeight="1">
      <c r="A28" s="5" t="s">
        <v>42</v>
      </c>
      <c r="B28" s="6" t="s">
        <v>519</v>
      </c>
      <c r="C28" s="123"/>
      <c r="D28" s="228">
        <f t="shared" si="0"/>
        <v>0</v>
      </c>
      <c r="E28" s="226">
        <f t="shared" si="1"/>
        <v>0</v>
      </c>
      <c r="F28" s="123"/>
      <c r="G28" s="228"/>
      <c r="H28" s="226"/>
      <c r="I28" s="123"/>
      <c r="J28" s="123"/>
      <c r="K28" s="123"/>
      <c r="L28" s="123">
        <f t="shared" si="2"/>
        <v>0</v>
      </c>
      <c r="M28" s="123"/>
      <c r="N28" s="123"/>
    </row>
    <row r="29" spans="1:14" ht="15" customHeight="1">
      <c r="A29" s="5" t="s">
        <v>43</v>
      </c>
      <c r="B29" s="6" t="s">
        <v>520</v>
      </c>
      <c r="C29" s="123"/>
      <c r="D29" s="228">
        <f t="shared" si="0"/>
        <v>0</v>
      </c>
      <c r="E29" s="226">
        <f t="shared" si="1"/>
        <v>0</v>
      </c>
      <c r="F29" s="123"/>
      <c r="G29" s="228"/>
      <c r="H29" s="226"/>
      <c r="I29" s="123"/>
      <c r="J29" s="123"/>
      <c r="K29" s="123"/>
      <c r="L29" s="123">
        <f t="shared" si="2"/>
        <v>0</v>
      </c>
      <c r="M29" s="123"/>
      <c r="N29" s="123"/>
    </row>
    <row r="30" spans="1:14" ht="15" customHeight="1">
      <c r="A30" s="5" t="s">
        <v>44</v>
      </c>
      <c r="B30" s="6" t="s">
        <v>521</v>
      </c>
      <c r="C30" s="123">
        <v>98505</v>
      </c>
      <c r="D30" s="228">
        <f t="shared" si="0"/>
        <v>98505</v>
      </c>
      <c r="E30" s="226">
        <f t="shared" si="1"/>
        <v>91626</v>
      </c>
      <c r="F30" s="123"/>
      <c r="G30" s="228"/>
      <c r="H30" s="226"/>
      <c r="I30" s="123"/>
      <c r="J30" s="123"/>
      <c r="K30" s="123"/>
      <c r="L30" s="123">
        <f t="shared" si="2"/>
        <v>98505</v>
      </c>
      <c r="M30" s="123">
        <v>98505</v>
      </c>
      <c r="N30" s="123">
        <v>91626</v>
      </c>
    </row>
    <row r="31" spans="1:14" ht="15" customHeight="1">
      <c r="A31" s="5" t="s">
        <v>45</v>
      </c>
      <c r="B31" s="6" t="s">
        <v>522</v>
      </c>
      <c r="C31" s="123">
        <v>39563</v>
      </c>
      <c r="D31" s="228">
        <f t="shared" si="0"/>
        <v>39563</v>
      </c>
      <c r="E31" s="226">
        <f t="shared" si="1"/>
        <v>38816</v>
      </c>
      <c r="F31" s="123"/>
      <c r="G31" s="228"/>
      <c r="H31" s="226"/>
      <c r="I31" s="123"/>
      <c r="J31" s="123"/>
      <c r="K31" s="123"/>
      <c r="L31" s="123">
        <f t="shared" si="2"/>
        <v>39563</v>
      </c>
      <c r="M31" s="123">
        <v>39563</v>
      </c>
      <c r="N31" s="123">
        <v>38816</v>
      </c>
    </row>
    <row r="32" spans="1:14" ht="15" customHeight="1">
      <c r="A32" s="5" t="s">
        <v>46</v>
      </c>
      <c r="B32" s="6" t="s">
        <v>525</v>
      </c>
      <c r="C32" s="123"/>
      <c r="D32" s="228">
        <f t="shared" si="0"/>
        <v>0</v>
      </c>
      <c r="E32" s="226">
        <f t="shared" si="1"/>
        <v>0</v>
      </c>
      <c r="F32" s="123"/>
      <c r="G32" s="228"/>
      <c r="H32" s="226"/>
      <c r="I32" s="123"/>
      <c r="J32" s="123"/>
      <c r="K32" s="123"/>
      <c r="L32" s="123">
        <f t="shared" si="2"/>
        <v>0</v>
      </c>
      <c r="M32" s="123"/>
      <c r="N32" s="123"/>
    </row>
    <row r="33" spans="1:14" ht="15" customHeight="1">
      <c r="A33" s="5" t="s">
        <v>526</v>
      </c>
      <c r="B33" s="6" t="s">
        <v>527</v>
      </c>
      <c r="C33" s="123"/>
      <c r="D33" s="228">
        <f t="shared" si="0"/>
        <v>0</v>
      </c>
      <c r="E33" s="226">
        <f t="shared" si="1"/>
        <v>0</v>
      </c>
      <c r="F33" s="123"/>
      <c r="G33" s="228"/>
      <c r="H33" s="226"/>
      <c r="I33" s="123"/>
      <c r="J33" s="123"/>
      <c r="K33" s="123"/>
      <c r="L33" s="123">
        <f t="shared" si="2"/>
        <v>0</v>
      </c>
      <c r="M33" s="123"/>
      <c r="N33" s="123"/>
    </row>
    <row r="34" spans="1:14" ht="15" customHeight="1">
      <c r="A34" s="5" t="s">
        <v>47</v>
      </c>
      <c r="B34" s="6" t="s">
        <v>528</v>
      </c>
      <c r="C34" s="123">
        <v>9514</v>
      </c>
      <c r="D34" s="228">
        <f t="shared" si="0"/>
        <v>9514</v>
      </c>
      <c r="E34" s="226">
        <f t="shared" si="1"/>
        <v>8184</v>
      </c>
      <c r="F34" s="123"/>
      <c r="G34" s="228"/>
      <c r="H34" s="226"/>
      <c r="I34" s="123"/>
      <c r="J34" s="123"/>
      <c r="K34" s="123"/>
      <c r="L34" s="123">
        <f t="shared" si="2"/>
        <v>9514</v>
      </c>
      <c r="M34" s="123">
        <v>9514</v>
      </c>
      <c r="N34" s="123">
        <v>8184</v>
      </c>
    </row>
    <row r="35" spans="1:14" ht="15" customHeight="1">
      <c r="A35" s="5" t="s">
        <v>48</v>
      </c>
      <c r="B35" s="6" t="s">
        <v>532</v>
      </c>
      <c r="C35" s="123">
        <v>1093</v>
      </c>
      <c r="D35" s="228">
        <f t="shared" si="0"/>
        <v>0</v>
      </c>
      <c r="E35" s="226">
        <f t="shared" si="1"/>
        <v>0</v>
      </c>
      <c r="F35" s="123"/>
      <c r="G35" s="228"/>
      <c r="H35" s="226"/>
      <c r="I35" s="123"/>
      <c r="J35" s="123"/>
      <c r="K35" s="123"/>
      <c r="L35" s="123">
        <f t="shared" si="2"/>
        <v>1093</v>
      </c>
      <c r="M35" s="123"/>
      <c r="N35" s="123"/>
    </row>
    <row r="36" spans="1:14" ht="15" customHeight="1">
      <c r="A36" s="7" t="s">
        <v>76</v>
      </c>
      <c r="B36" s="8" t="s">
        <v>535</v>
      </c>
      <c r="C36" s="118">
        <f>SUM(C31:C35)</f>
        <v>50170</v>
      </c>
      <c r="D36" s="228">
        <f t="shared" si="0"/>
        <v>49077</v>
      </c>
      <c r="E36" s="226">
        <f t="shared" si="1"/>
        <v>47000</v>
      </c>
      <c r="F36" s="118">
        <f aca="true" t="shared" si="7" ref="F36:K36">SUM(F28:F35)</f>
        <v>0</v>
      </c>
      <c r="G36" s="229">
        <f t="shared" si="7"/>
        <v>0</v>
      </c>
      <c r="H36" s="232">
        <f t="shared" si="7"/>
        <v>0</v>
      </c>
      <c r="I36" s="118">
        <f t="shared" si="7"/>
        <v>0</v>
      </c>
      <c r="J36" s="118">
        <f t="shared" si="7"/>
        <v>0</v>
      </c>
      <c r="K36" s="118">
        <f t="shared" si="7"/>
        <v>0</v>
      </c>
      <c r="L36" s="123">
        <f t="shared" si="2"/>
        <v>50170</v>
      </c>
      <c r="M36" s="123">
        <v>49077</v>
      </c>
      <c r="N36" s="123">
        <v>47000</v>
      </c>
    </row>
    <row r="37" spans="1:14" ht="15" customHeight="1">
      <c r="A37" s="5" t="s">
        <v>49</v>
      </c>
      <c r="B37" s="6" t="s">
        <v>536</v>
      </c>
      <c r="C37" s="123">
        <v>7085</v>
      </c>
      <c r="D37" s="228">
        <f t="shared" si="0"/>
        <v>10178</v>
      </c>
      <c r="E37" s="226">
        <f t="shared" si="1"/>
        <v>6166</v>
      </c>
      <c r="F37" s="123"/>
      <c r="G37" s="228"/>
      <c r="H37" s="226"/>
      <c r="I37" s="123"/>
      <c r="J37" s="123"/>
      <c r="K37" s="123"/>
      <c r="L37" s="123">
        <f t="shared" si="2"/>
        <v>7085</v>
      </c>
      <c r="M37" s="123">
        <v>10178</v>
      </c>
      <c r="N37" s="123">
        <v>6166</v>
      </c>
    </row>
    <row r="38" spans="1:14" ht="15" customHeight="1">
      <c r="A38" s="39" t="s">
        <v>77</v>
      </c>
      <c r="B38" s="50" t="s">
        <v>537</v>
      </c>
      <c r="C38" s="118">
        <f>C37+C36+C27+C30</f>
        <v>155760</v>
      </c>
      <c r="D38" s="228">
        <f t="shared" si="0"/>
        <v>157760</v>
      </c>
      <c r="E38" s="226">
        <f t="shared" si="1"/>
        <v>144792</v>
      </c>
      <c r="F38" s="118">
        <f aca="true" t="shared" si="8" ref="F38:K38">F37+F36+F27</f>
        <v>0</v>
      </c>
      <c r="G38" s="229">
        <f t="shared" si="8"/>
        <v>0</v>
      </c>
      <c r="H38" s="232">
        <f t="shared" si="8"/>
        <v>0</v>
      </c>
      <c r="I38" s="118">
        <f t="shared" si="8"/>
        <v>0</v>
      </c>
      <c r="J38" s="118">
        <f t="shared" si="8"/>
        <v>0</v>
      </c>
      <c r="K38" s="118">
        <f t="shared" si="8"/>
        <v>0</v>
      </c>
      <c r="L38" s="123">
        <f t="shared" si="2"/>
        <v>155760</v>
      </c>
      <c r="M38" s="123">
        <v>157760</v>
      </c>
      <c r="N38" s="123">
        <v>144792</v>
      </c>
    </row>
    <row r="39" spans="1:14" ht="15" customHeight="1">
      <c r="A39" s="13" t="s">
        <v>538</v>
      </c>
      <c r="B39" s="6" t="s">
        <v>539</v>
      </c>
      <c r="C39" s="123">
        <v>7692</v>
      </c>
      <c r="D39" s="228">
        <f t="shared" si="0"/>
        <v>7692</v>
      </c>
      <c r="E39" s="226">
        <f t="shared" si="1"/>
        <v>0</v>
      </c>
      <c r="F39" s="123"/>
      <c r="G39" s="228"/>
      <c r="H39" s="226"/>
      <c r="I39" s="123"/>
      <c r="J39" s="123"/>
      <c r="K39" s="123"/>
      <c r="L39" s="123">
        <f t="shared" si="2"/>
        <v>7692</v>
      </c>
      <c r="M39" s="123">
        <v>7692</v>
      </c>
      <c r="N39" s="123">
        <v>0</v>
      </c>
    </row>
    <row r="40" spans="1:14" ht="15" customHeight="1">
      <c r="A40" s="13" t="s">
        <v>50</v>
      </c>
      <c r="B40" s="6" t="s">
        <v>540</v>
      </c>
      <c r="C40" s="123">
        <f>28306-F40</f>
        <v>23826</v>
      </c>
      <c r="D40" s="228">
        <f t="shared" si="0"/>
        <v>23826</v>
      </c>
      <c r="E40" s="226">
        <f t="shared" si="1"/>
        <v>21928</v>
      </c>
      <c r="F40" s="123">
        <v>4480</v>
      </c>
      <c r="G40" s="228"/>
      <c r="H40" s="226">
        <v>110</v>
      </c>
      <c r="I40" s="123"/>
      <c r="J40" s="123"/>
      <c r="K40" s="123"/>
      <c r="L40" s="123">
        <f t="shared" si="2"/>
        <v>28306</v>
      </c>
      <c r="M40" s="123">
        <v>23826</v>
      </c>
      <c r="N40" s="123">
        <v>22038</v>
      </c>
    </row>
    <row r="41" spans="1:14" ht="15" customHeight="1">
      <c r="A41" s="13" t="s">
        <v>51</v>
      </c>
      <c r="B41" s="6" t="s">
        <v>541</v>
      </c>
      <c r="C41" s="123">
        <v>543</v>
      </c>
      <c r="D41" s="228">
        <f t="shared" si="0"/>
        <v>543</v>
      </c>
      <c r="E41" s="226">
        <f t="shared" si="1"/>
        <v>473</v>
      </c>
      <c r="F41" s="123"/>
      <c r="G41" s="228"/>
      <c r="H41" s="226"/>
      <c r="I41" s="123"/>
      <c r="J41" s="123"/>
      <c r="K41" s="123"/>
      <c r="L41" s="123">
        <f t="shared" si="2"/>
        <v>543</v>
      </c>
      <c r="M41" s="123">
        <v>543</v>
      </c>
      <c r="N41" s="123">
        <v>473</v>
      </c>
    </row>
    <row r="42" spans="1:14" ht="15" customHeight="1">
      <c r="A42" s="13" t="s">
        <v>52</v>
      </c>
      <c r="B42" s="6" t="s">
        <v>542</v>
      </c>
      <c r="C42" s="123">
        <v>0</v>
      </c>
      <c r="D42" s="228">
        <f t="shared" si="0"/>
        <v>0</v>
      </c>
      <c r="E42" s="226">
        <f t="shared" si="1"/>
        <v>0</v>
      </c>
      <c r="F42" s="123"/>
      <c r="G42" s="228"/>
      <c r="H42" s="226"/>
      <c r="I42" s="123"/>
      <c r="J42" s="123"/>
      <c r="K42" s="123"/>
      <c r="L42" s="123">
        <f t="shared" si="2"/>
        <v>0</v>
      </c>
      <c r="M42" s="123"/>
      <c r="N42" s="123">
        <v>0</v>
      </c>
    </row>
    <row r="43" spans="1:14" ht="15" customHeight="1">
      <c r="A43" s="13" t="s">
        <v>543</v>
      </c>
      <c r="B43" s="6" t="s">
        <v>544</v>
      </c>
      <c r="C43" s="123">
        <v>0</v>
      </c>
      <c r="D43" s="228">
        <f t="shared" si="0"/>
        <v>0</v>
      </c>
      <c r="E43" s="226">
        <f t="shared" si="1"/>
        <v>0</v>
      </c>
      <c r="F43" s="123"/>
      <c r="G43" s="228"/>
      <c r="H43" s="226"/>
      <c r="I43" s="123"/>
      <c r="J43" s="123"/>
      <c r="K43" s="123"/>
      <c r="L43" s="123">
        <f t="shared" si="2"/>
        <v>0</v>
      </c>
      <c r="M43" s="123"/>
      <c r="N43" s="123"/>
    </row>
    <row r="44" spans="1:14" ht="15" customHeight="1">
      <c r="A44" s="13" t="s">
        <v>545</v>
      </c>
      <c r="B44" s="6" t="s">
        <v>546</v>
      </c>
      <c r="C44" s="123">
        <f>7569-F44</f>
        <v>6780</v>
      </c>
      <c r="D44" s="228">
        <f t="shared" si="0"/>
        <v>7569</v>
      </c>
      <c r="E44" s="226">
        <f t="shared" si="1"/>
        <v>5771</v>
      </c>
      <c r="F44" s="123">
        <v>789</v>
      </c>
      <c r="G44" s="228"/>
      <c r="H44" s="226">
        <v>30</v>
      </c>
      <c r="I44" s="123"/>
      <c r="J44" s="123"/>
      <c r="K44" s="123"/>
      <c r="L44" s="123">
        <f t="shared" si="2"/>
        <v>7569</v>
      </c>
      <c r="M44" s="123">
        <v>7569</v>
      </c>
      <c r="N44" s="123">
        <v>5801</v>
      </c>
    </row>
    <row r="45" spans="1:14" ht="15" customHeight="1">
      <c r="A45" s="13" t="s">
        <v>547</v>
      </c>
      <c r="B45" s="6" t="s">
        <v>548</v>
      </c>
      <c r="C45" s="123">
        <v>0</v>
      </c>
      <c r="D45" s="228">
        <f t="shared" si="0"/>
        <v>0</v>
      </c>
      <c r="E45" s="226">
        <f t="shared" si="1"/>
        <v>0</v>
      </c>
      <c r="F45" s="123"/>
      <c r="G45" s="228"/>
      <c r="H45" s="226"/>
      <c r="I45" s="123"/>
      <c r="J45" s="123"/>
      <c r="K45" s="123"/>
      <c r="L45" s="123">
        <f t="shared" si="2"/>
        <v>0</v>
      </c>
      <c r="M45" s="123"/>
      <c r="N45" s="123"/>
    </row>
    <row r="46" spans="1:14" ht="15" customHeight="1">
      <c r="A46" s="13" t="s">
        <v>53</v>
      </c>
      <c r="B46" s="6" t="s">
        <v>549</v>
      </c>
      <c r="C46" s="123">
        <v>0</v>
      </c>
      <c r="D46" s="228">
        <f t="shared" si="0"/>
        <v>0</v>
      </c>
      <c r="E46" s="226">
        <f t="shared" si="1"/>
        <v>3</v>
      </c>
      <c r="F46" s="123"/>
      <c r="G46" s="228"/>
      <c r="H46" s="226">
        <v>5</v>
      </c>
      <c r="I46" s="123"/>
      <c r="J46" s="123"/>
      <c r="K46" s="123"/>
      <c r="L46" s="123">
        <f t="shared" si="2"/>
        <v>0</v>
      </c>
      <c r="M46" s="123"/>
      <c r="N46" s="123">
        <v>8</v>
      </c>
    </row>
    <row r="47" spans="1:14" ht="15" customHeight="1">
      <c r="A47" s="13" t="s">
        <v>54</v>
      </c>
      <c r="B47" s="6" t="s">
        <v>550</v>
      </c>
      <c r="C47" s="123">
        <v>0</v>
      </c>
      <c r="D47" s="228">
        <f t="shared" si="0"/>
        <v>0</v>
      </c>
      <c r="E47" s="226">
        <f t="shared" si="1"/>
        <v>0</v>
      </c>
      <c r="F47" s="123"/>
      <c r="G47" s="228"/>
      <c r="H47" s="226"/>
      <c r="I47" s="123"/>
      <c r="J47" s="123"/>
      <c r="K47" s="123"/>
      <c r="L47" s="123">
        <f t="shared" si="2"/>
        <v>0</v>
      </c>
      <c r="M47" s="123"/>
      <c r="N47" s="123"/>
    </row>
    <row r="48" spans="1:14" ht="15" customHeight="1">
      <c r="A48" s="13" t="s">
        <v>55</v>
      </c>
      <c r="B48" s="6" t="s">
        <v>551</v>
      </c>
      <c r="C48" s="123">
        <v>0</v>
      </c>
      <c r="D48" s="228">
        <f t="shared" si="0"/>
        <v>0</v>
      </c>
      <c r="E48" s="226">
        <f t="shared" si="1"/>
        <v>20</v>
      </c>
      <c r="F48" s="123"/>
      <c r="G48" s="228"/>
      <c r="H48" s="226"/>
      <c r="I48" s="123"/>
      <c r="J48" s="123"/>
      <c r="K48" s="123"/>
      <c r="L48" s="123">
        <f t="shared" si="2"/>
        <v>0</v>
      </c>
      <c r="M48" s="123"/>
      <c r="N48" s="123">
        <v>20</v>
      </c>
    </row>
    <row r="49" spans="1:14" ht="15" customHeight="1">
      <c r="A49" s="49" t="s">
        <v>78</v>
      </c>
      <c r="B49" s="50" t="s">
        <v>552</v>
      </c>
      <c r="C49" s="118">
        <f aca="true" t="shared" si="9" ref="C49:K49">SUM(C39:C48)</f>
        <v>38841</v>
      </c>
      <c r="D49" s="228">
        <f t="shared" si="0"/>
        <v>39630</v>
      </c>
      <c r="E49" s="226">
        <f t="shared" si="1"/>
        <v>28195</v>
      </c>
      <c r="F49" s="118">
        <f t="shared" si="9"/>
        <v>5269</v>
      </c>
      <c r="G49" s="229">
        <f t="shared" si="9"/>
        <v>0</v>
      </c>
      <c r="H49" s="232">
        <f t="shared" si="9"/>
        <v>145</v>
      </c>
      <c r="I49" s="118">
        <f t="shared" si="9"/>
        <v>0</v>
      </c>
      <c r="J49" s="118">
        <f t="shared" si="9"/>
        <v>0</v>
      </c>
      <c r="K49" s="118">
        <f t="shared" si="9"/>
        <v>0</v>
      </c>
      <c r="L49" s="123">
        <f t="shared" si="2"/>
        <v>44110</v>
      </c>
      <c r="M49" s="123">
        <v>39630</v>
      </c>
      <c r="N49" s="123">
        <v>28340</v>
      </c>
    </row>
    <row r="50" spans="1:14" ht="15" customHeight="1">
      <c r="A50" s="13" t="s">
        <v>56</v>
      </c>
      <c r="B50" s="6" t="s">
        <v>553</v>
      </c>
      <c r="C50" s="123"/>
      <c r="D50" s="228">
        <f t="shared" si="0"/>
        <v>0</v>
      </c>
      <c r="E50" s="226">
        <f t="shared" si="1"/>
        <v>0</v>
      </c>
      <c r="F50" s="123"/>
      <c r="G50" s="228"/>
      <c r="H50" s="226"/>
      <c r="I50" s="123"/>
      <c r="J50" s="123"/>
      <c r="K50" s="123"/>
      <c r="L50" s="123">
        <f t="shared" si="2"/>
        <v>0</v>
      </c>
      <c r="M50" s="123"/>
      <c r="N50" s="123"/>
    </row>
    <row r="51" spans="1:14" ht="15" customHeight="1">
      <c r="A51" s="13" t="s">
        <v>57</v>
      </c>
      <c r="B51" s="6" t="s">
        <v>554</v>
      </c>
      <c r="C51" s="123"/>
      <c r="D51" s="228">
        <f t="shared" si="0"/>
        <v>0</v>
      </c>
      <c r="E51" s="226">
        <f t="shared" si="1"/>
        <v>0</v>
      </c>
      <c r="F51" s="123"/>
      <c r="G51" s="228"/>
      <c r="H51" s="226"/>
      <c r="I51" s="123"/>
      <c r="J51" s="123"/>
      <c r="K51" s="123"/>
      <c r="L51" s="123">
        <f t="shared" si="2"/>
        <v>0</v>
      </c>
      <c r="M51" s="123"/>
      <c r="N51" s="123"/>
    </row>
    <row r="52" spans="1:14" ht="15" customHeight="1">
      <c r="A52" s="13" t="s">
        <v>555</v>
      </c>
      <c r="B52" s="6" t="s">
        <v>556</v>
      </c>
      <c r="C52" s="123"/>
      <c r="D52" s="228">
        <f t="shared" si="0"/>
        <v>0</v>
      </c>
      <c r="E52" s="226">
        <f t="shared" si="1"/>
        <v>0</v>
      </c>
      <c r="F52" s="123"/>
      <c r="G52" s="228"/>
      <c r="H52" s="226"/>
      <c r="I52" s="123"/>
      <c r="J52" s="123"/>
      <c r="K52" s="123"/>
      <c r="L52" s="123">
        <f t="shared" si="2"/>
        <v>0</v>
      </c>
      <c r="M52" s="123"/>
      <c r="N52" s="123"/>
    </row>
    <row r="53" spans="1:14" ht="15" customHeight="1">
      <c r="A53" s="13" t="s">
        <v>58</v>
      </c>
      <c r="B53" s="6" t="s">
        <v>557</v>
      </c>
      <c r="C53" s="123"/>
      <c r="D53" s="228">
        <f t="shared" si="0"/>
        <v>0</v>
      </c>
      <c r="E53" s="226">
        <f t="shared" si="1"/>
        <v>0</v>
      </c>
      <c r="F53" s="123"/>
      <c r="G53" s="228"/>
      <c r="H53" s="226"/>
      <c r="I53" s="123"/>
      <c r="J53" s="123"/>
      <c r="K53" s="123"/>
      <c r="L53" s="123">
        <f t="shared" si="2"/>
        <v>0</v>
      </c>
      <c r="M53" s="123"/>
      <c r="N53" s="123"/>
    </row>
    <row r="54" spans="1:14" ht="15" customHeight="1">
      <c r="A54" s="13" t="s">
        <v>558</v>
      </c>
      <c r="B54" s="6" t="s">
        <v>559</v>
      </c>
      <c r="C54" s="123"/>
      <c r="D54" s="228">
        <f t="shared" si="0"/>
        <v>0</v>
      </c>
      <c r="E54" s="226">
        <f t="shared" si="1"/>
        <v>0</v>
      </c>
      <c r="F54" s="123"/>
      <c r="G54" s="228"/>
      <c r="H54" s="226"/>
      <c r="I54" s="123"/>
      <c r="J54" s="123"/>
      <c r="K54" s="123"/>
      <c r="L54" s="123">
        <f t="shared" si="2"/>
        <v>0</v>
      </c>
      <c r="M54" s="123"/>
      <c r="N54" s="123"/>
    </row>
    <row r="55" spans="1:14" ht="15" customHeight="1">
      <c r="A55" s="39" t="s">
        <v>79</v>
      </c>
      <c r="B55" s="50" t="s">
        <v>560</v>
      </c>
      <c r="C55" s="118">
        <f aca="true" t="shared" si="10" ref="C55:K55">SUM(C50:C54)</f>
        <v>0</v>
      </c>
      <c r="D55" s="228">
        <f t="shared" si="0"/>
        <v>0</v>
      </c>
      <c r="E55" s="226">
        <f t="shared" si="1"/>
        <v>0</v>
      </c>
      <c r="F55" s="118">
        <f t="shared" si="10"/>
        <v>0</v>
      </c>
      <c r="G55" s="229">
        <f t="shared" si="10"/>
        <v>0</v>
      </c>
      <c r="H55" s="232">
        <f t="shared" si="10"/>
        <v>0</v>
      </c>
      <c r="I55" s="118">
        <f t="shared" si="10"/>
        <v>0</v>
      </c>
      <c r="J55" s="118">
        <f t="shared" si="10"/>
        <v>0</v>
      </c>
      <c r="K55" s="118">
        <f t="shared" si="10"/>
        <v>0</v>
      </c>
      <c r="L55" s="123">
        <f t="shared" si="2"/>
        <v>0</v>
      </c>
      <c r="M55" s="123">
        <v>0</v>
      </c>
      <c r="N55" s="123">
        <v>0</v>
      </c>
    </row>
    <row r="56" spans="1:14" ht="15" customHeight="1">
      <c r="A56" s="13" t="s">
        <v>561</v>
      </c>
      <c r="B56" s="6" t="s">
        <v>562</v>
      </c>
      <c r="C56" s="123"/>
      <c r="D56" s="228">
        <f t="shared" si="0"/>
        <v>0</v>
      </c>
      <c r="E56" s="226">
        <f t="shared" si="1"/>
        <v>0</v>
      </c>
      <c r="F56" s="123"/>
      <c r="G56" s="228"/>
      <c r="H56" s="226"/>
      <c r="I56" s="123"/>
      <c r="J56" s="123"/>
      <c r="K56" s="123"/>
      <c r="L56" s="123">
        <f t="shared" si="2"/>
        <v>0</v>
      </c>
      <c r="M56" s="123"/>
      <c r="N56" s="123"/>
    </row>
    <row r="57" spans="1:14" ht="15" customHeight="1">
      <c r="A57" s="5" t="s">
        <v>59</v>
      </c>
      <c r="B57" s="6" t="s">
        <v>563</v>
      </c>
      <c r="C57" s="123">
        <v>105</v>
      </c>
      <c r="D57" s="228">
        <f t="shared" si="0"/>
        <v>0</v>
      </c>
      <c r="E57" s="226">
        <f t="shared" si="1"/>
        <v>0</v>
      </c>
      <c r="F57" s="123"/>
      <c r="G57" s="228"/>
      <c r="H57" s="226"/>
      <c r="I57" s="123"/>
      <c r="J57" s="123"/>
      <c r="K57" s="123"/>
      <c r="L57" s="123">
        <f t="shared" si="2"/>
        <v>105</v>
      </c>
      <c r="M57" s="123"/>
      <c r="N57" s="123"/>
    </row>
    <row r="58" spans="1:14" ht="15" customHeight="1">
      <c r="A58" s="13" t="s">
        <v>60</v>
      </c>
      <c r="B58" s="6" t="s">
        <v>564</v>
      </c>
      <c r="C58" s="123"/>
      <c r="D58" s="228">
        <f t="shared" si="0"/>
        <v>0</v>
      </c>
      <c r="E58" s="226">
        <f t="shared" si="1"/>
        <v>0</v>
      </c>
      <c r="F58" s="123"/>
      <c r="G58" s="228"/>
      <c r="H58" s="226"/>
      <c r="I58" s="123"/>
      <c r="J58" s="123"/>
      <c r="K58" s="123"/>
      <c r="L58" s="123">
        <f t="shared" si="2"/>
        <v>0</v>
      </c>
      <c r="M58" s="123"/>
      <c r="N58" s="123"/>
    </row>
    <row r="59" spans="1:14" ht="15" customHeight="1">
      <c r="A59" s="39" t="s">
        <v>80</v>
      </c>
      <c r="B59" s="50" t="s">
        <v>565</v>
      </c>
      <c r="C59" s="118">
        <f aca="true" t="shared" si="11" ref="C59:K59">SUM(C57:C58)</f>
        <v>105</v>
      </c>
      <c r="D59" s="228">
        <f t="shared" si="0"/>
        <v>0</v>
      </c>
      <c r="E59" s="226">
        <f t="shared" si="1"/>
        <v>0</v>
      </c>
      <c r="F59" s="118">
        <f t="shared" si="11"/>
        <v>0</v>
      </c>
      <c r="G59" s="229">
        <f t="shared" si="11"/>
        <v>0</v>
      </c>
      <c r="H59" s="232">
        <f t="shared" si="11"/>
        <v>0</v>
      </c>
      <c r="I59" s="118">
        <f t="shared" si="11"/>
        <v>0</v>
      </c>
      <c r="J59" s="118">
        <f t="shared" si="11"/>
        <v>0</v>
      </c>
      <c r="K59" s="118">
        <f t="shared" si="11"/>
        <v>0</v>
      </c>
      <c r="L59" s="123">
        <f t="shared" si="2"/>
        <v>105</v>
      </c>
      <c r="M59" s="123">
        <v>0</v>
      </c>
      <c r="N59" s="123">
        <v>0</v>
      </c>
    </row>
    <row r="60" spans="1:14" ht="15" customHeight="1">
      <c r="A60" s="13" t="s">
        <v>566</v>
      </c>
      <c r="B60" s="6" t="s">
        <v>567</v>
      </c>
      <c r="C60" s="123"/>
      <c r="D60" s="228">
        <f t="shared" si="0"/>
        <v>0</v>
      </c>
      <c r="E60" s="226">
        <f t="shared" si="1"/>
        <v>0</v>
      </c>
      <c r="F60" s="123"/>
      <c r="G60" s="228"/>
      <c r="H60" s="226"/>
      <c r="I60" s="123"/>
      <c r="J60" s="123"/>
      <c r="K60" s="123"/>
      <c r="L60" s="123">
        <f t="shared" si="2"/>
        <v>0</v>
      </c>
      <c r="M60" s="123"/>
      <c r="N60" s="123"/>
    </row>
    <row r="61" spans="1:14" ht="15" customHeight="1">
      <c r="A61" s="5" t="s">
        <v>61</v>
      </c>
      <c r="B61" s="6" t="s">
        <v>568</v>
      </c>
      <c r="C61" s="123"/>
      <c r="D61" s="228">
        <f t="shared" si="0"/>
        <v>0</v>
      </c>
      <c r="E61" s="226">
        <f t="shared" si="1"/>
        <v>0</v>
      </c>
      <c r="F61" s="123"/>
      <c r="G61" s="228"/>
      <c r="H61" s="226"/>
      <c r="I61" s="123"/>
      <c r="J61" s="123"/>
      <c r="K61" s="123"/>
      <c r="L61" s="123">
        <f t="shared" si="2"/>
        <v>0</v>
      </c>
      <c r="M61" s="123"/>
      <c r="N61" s="123"/>
    </row>
    <row r="62" spans="1:14" ht="15" customHeight="1">
      <c r="A62" s="13" t="s">
        <v>62</v>
      </c>
      <c r="B62" s="6" t="s">
        <v>569</v>
      </c>
      <c r="C62" s="123">
        <f>81592-125</f>
        <v>81467</v>
      </c>
      <c r="D62" s="228">
        <f t="shared" si="0"/>
        <v>81572</v>
      </c>
      <c r="E62" s="226">
        <f t="shared" si="1"/>
        <v>93666</v>
      </c>
      <c r="F62" s="123">
        <v>238054</v>
      </c>
      <c r="G62" s="228">
        <f>132746+51650+105308</f>
        <v>289704</v>
      </c>
      <c r="H62" s="226">
        <f>127780+68014</f>
        <v>195794</v>
      </c>
      <c r="I62" s="123"/>
      <c r="J62" s="123"/>
      <c r="K62" s="123"/>
      <c r="L62" s="123">
        <f t="shared" si="2"/>
        <v>319521</v>
      </c>
      <c r="M62" s="123">
        <v>371276</v>
      </c>
      <c r="N62" s="123">
        <v>289460</v>
      </c>
    </row>
    <row r="63" spans="1:14" ht="15" customHeight="1">
      <c r="A63" s="39" t="s">
        <v>82</v>
      </c>
      <c r="B63" s="50" t="s">
        <v>577</v>
      </c>
      <c r="C63" s="118">
        <f aca="true" t="shared" si="12" ref="C63:K63">SUM(C60:C62)</f>
        <v>81467</v>
      </c>
      <c r="D63" s="228">
        <f t="shared" si="0"/>
        <v>81572</v>
      </c>
      <c r="E63" s="226">
        <f t="shared" si="1"/>
        <v>93666</v>
      </c>
      <c r="F63" s="118">
        <f t="shared" si="12"/>
        <v>238054</v>
      </c>
      <c r="G63" s="118">
        <f>SUM(G60:G62)</f>
        <v>289704</v>
      </c>
      <c r="H63" s="118">
        <f>SUM(H60:H62)</f>
        <v>195794</v>
      </c>
      <c r="I63" s="118">
        <f t="shared" si="12"/>
        <v>0</v>
      </c>
      <c r="J63" s="118">
        <f t="shared" si="12"/>
        <v>0</v>
      </c>
      <c r="K63" s="118">
        <f t="shared" si="12"/>
        <v>0</v>
      </c>
      <c r="L63" s="123">
        <f t="shared" si="2"/>
        <v>319521</v>
      </c>
      <c r="M63" s="123">
        <v>371276</v>
      </c>
      <c r="N63" s="123">
        <v>289460</v>
      </c>
    </row>
    <row r="64" spans="1:14" ht="15.75">
      <c r="A64" s="47" t="s">
        <v>81</v>
      </c>
      <c r="B64" s="35" t="s">
        <v>578</v>
      </c>
      <c r="C64" s="118">
        <f aca="true" t="shared" si="13" ref="C64:K64">C63+C59+C55+C49+C38+C24+C18</f>
        <v>447482</v>
      </c>
      <c r="D64" s="228">
        <f t="shared" si="0"/>
        <v>538186</v>
      </c>
      <c r="E64" s="226">
        <f t="shared" si="1"/>
        <v>518783</v>
      </c>
      <c r="F64" s="118">
        <f t="shared" si="13"/>
        <v>247935</v>
      </c>
      <c r="G64" s="118">
        <f>G63+G59+G55+G49+G38+G24+G18</f>
        <v>289704</v>
      </c>
      <c r="H64" s="118">
        <f>H63+H59+H55+H49+H38+H24+H18</f>
        <v>195939</v>
      </c>
      <c r="I64" s="118">
        <f t="shared" si="13"/>
        <v>0</v>
      </c>
      <c r="J64" s="118">
        <f t="shared" si="13"/>
        <v>0</v>
      </c>
      <c r="K64" s="118">
        <f t="shared" si="13"/>
        <v>0</v>
      </c>
      <c r="L64" s="123">
        <f t="shared" si="2"/>
        <v>695417</v>
      </c>
      <c r="M64" s="123">
        <v>827890</v>
      </c>
      <c r="N64" s="123">
        <v>714722</v>
      </c>
    </row>
    <row r="65" spans="1:14" ht="15.75">
      <c r="A65" s="124" t="s">
        <v>194</v>
      </c>
      <c r="B65" s="61"/>
      <c r="C65" s="123">
        <f>C18+C38+C49+C59-'[1]2.kiadások Ök'!C74</f>
        <v>114159</v>
      </c>
      <c r="D65" s="228">
        <f t="shared" si="0"/>
        <v>0</v>
      </c>
      <c r="E65" s="226">
        <f t="shared" si="1"/>
        <v>0</v>
      </c>
      <c r="F65" s="123">
        <f>F18+F38+F49+F59-'[1]2.kiadások Ök'!F74</f>
        <v>4218</v>
      </c>
      <c r="G65" s="228"/>
      <c r="H65" s="226"/>
      <c r="I65" s="123">
        <f>I18+I38+I49+I59-'[1]2.kiadások Ök'!I74</f>
        <v>0</v>
      </c>
      <c r="J65" s="123"/>
      <c r="K65" s="123"/>
      <c r="L65" s="123">
        <f t="shared" si="2"/>
        <v>118377</v>
      </c>
      <c r="M65" s="123"/>
      <c r="N65" s="123"/>
    </row>
    <row r="66" spans="1:14" ht="15.75">
      <c r="A66" s="124" t="s">
        <v>195</v>
      </c>
      <c r="B66" s="61"/>
      <c r="C66" s="123">
        <f>C24+C55+C63-'[1]2.kiadások Ök'!C97</f>
        <v>-24199</v>
      </c>
      <c r="D66" s="228">
        <f t="shared" si="0"/>
        <v>0</v>
      </c>
      <c r="E66" s="226">
        <f t="shared" si="1"/>
        <v>0</v>
      </c>
      <c r="F66" s="123">
        <f>F24+F55+F63-'[1]2.kiadások Ök'!F97</f>
        <v>-158297</v>
      </c>
      <c r="G66" s="228"/>
      <c r="H66" s="226"/>
      <c r="I66" s="123">
        <f>I24+I55+I63-'[1]2.kiadások Ök'!I97</f>
        <v>0</v>
      </c>
      <c r="J66" s="123"/>
      <c r="K66" s="123"/>
      <c r="L66" s="123">
        <f t="shared" si="2"/>
        <v>-182496</v>
      </c>
      <c r="M66" s="123"/>
      <c r="N66" s="123"/>
    </row>
    <row r="67" spans="1:14" ht="15">
      <c r="A67" s="37" t="s">
        <v>63</v>
      </c>
      <c r="B67" s="5" t="s">
        <v>579</v>
      </c>
      <c r="C67" s="123"/>
      <c r="D67" s="228">
        <f t="shared" si="0"/>
        <v>0</v>
      </c>
      <c r="E67" s="226">
        <f t="shared" si="1"/>
        <v>0</v>
      </c>
      <c r="F67" s="123"/>
      <c r="G67" s="228"/>
      <c r="H67" s="226"/>
      <c r="I67" s="123"/>
      <c r="J67" s="123"/>
      <c r="K67" s="123"/>
      <c r="L67" s="123">
        <f t="shared" si="2"/>
        <v>0</v>
      </c>
      <c r="M67" s="123"/>
      <c r="N67" s="123"/>
    </row>
    <row r="68" spans="1:14" ht="15">
      <c r="A68" s="13" t="s">
        <v>580</v>
      </c>
      <c r="B68" s="5" t="s">
        <v>581</v>
      </c>
      <c r="C68" s="123"/>
      <c r="D68" s="228">
        <f t="shared" si="0"/>
        <v>0</v>
      </c>
      <c r="E68" s="226">
        <f t="shared" si="1"/>
        <v>0</v>
      </c>
      <c r="F68" s="123"/>
      <c r="G68" s="228"/>
      <c r="H68" s="226"/>
      <c r="I68" s="123"/>
      <c r="J68" s="123"/>
      <c r="K68" s="123"/>
      <c r="L68" s="123">
        <f t="shared" si="2"/>
        <v>0</v>
      </c>
      <c r="M68" s="123"/>
      <c r="N68" s="123"/>
    </row>
    <row r="69" spans="1:14" ht="15">
      <c r="A69" s="37" t="s">
        <v>64</v>
      </c>
      <c r="B69" s="5" t="s">
        <v>582</v>
      </c>
      <c r="C69" s="123"/>
      <c r="D69" s="228">
        <f t="shared" si="0"/>
        <v>0</v>
      </c>
      <c r="E69" s="226">
        <f t="shared" si="1"/>
        <v>0</v>
      </c>
      <c r="F69" s="123"/>
      <c r="G69" s="228"/>
      <c r="H69" s="226"/>
      <c r="I69" s="123"/>
      <c r="J69" s="123"/>
      <c r="K69" s="123"/>
      <c r="L69" s="123">
        <f t="shared" si="2"/>
        <v>0</v>
      </c>
      <c r="M69" s="123"/>
      <c r="N69" s="123"/>
    </row>
    <row r="70" spans="1:14" ht="15">
      <c r="A70" s="15" t="s">
        <v>83</v>
      </c>
      <c r="B70" s="7" t="s">
        <v>583</v>
      </c>
      <c r="C70" s="118">
        <f aca="true" t="shared" si="14" ref="C70:K70">SUM(C67:C69)</f>
        <v>0</v>
      </c>
      <c r="D70" s="228">
        <f t="shared" si="0"/>
        <v>0</v>
      </c>
      <c r="E70" s="226">
        <f t="shared" si="1"/>
        <v>0</v>
      </c>
      <c r="F70" s="118">
        <f t="shared" si="14"/>
        <v>0</v>
      </c>
      <c r="G70" s="229">
        <f t="shared" si="14"/>
        <v>0</v>
      </c>
      <c r="H70" s="232">
        <f t="shared" si="14"/>
        <v>0</v>
      </c>
      <c r="I70" s="118">
        <f t="shared" si="14"/>
        <v>0</v>
      </c>
      <c r="J70" s="118">
        <f t="shared" si="14"/>
        <v>0</v>
      </c>
      <c r="K70" s="118">
        <f t="shared" si="14"/>
        <v>0</v>
      </c>
      <c r="L70" s="123">
        <f t="shared" si="2"/>
        <v>0</v>
      </c>
      <c r="M70" s="123">
        <v>0</v>
      </c>
      <c r="N70" s="123">
        <v>0</v>
      </c>
    </row>
    <row r="71" spans="1:14" ht="15">
      <c r="A71" s="13" t="s">
        <v>65</v>
      </c>
      <c r="B71" s="5" t="s">
        <v>584</v>
      </c>
      <c r="C71" s="123"/>
      <c r="D71" s="228">
        <f aca="true" t="shared" si="15" ref="D71:D94">M71-G71</f>
        <v>0</v>
      </c>
      <c r="E71" s="226">
        <f aca="true" t="shared" si="16" ref="E71:E94">N71-H71</f>
        <v>0</v>
      </c>
      <c r="F71" s="123"/>
      <c r="G71" s="228"/>
      <c r="H71" s="226"/>
      <c r="I71" s="123"/>
      <c r="J71" s="123"/>
      <c r="K71" s="123"/>
      <c r="L71" s="123">
        <f aca="true" t="shared" si="17" ref="L71:L94">C71+F71</f>
        <v>0</v>
      </c>
      <c r="M71" s="123"/>
      <c r="N71" s="123"/>
    </row>
    <row r="72" spans="1:14" ht="15">
      <c r="A72" s="37" t="s">
        <v>585</v>
      </c>
      <c r="B72" s="5" t="s">
        <v>586</v>
      </c>
      <c r="C72" s="123"/>
      <c r="D72" s="228">
        <f t="shared" si="15"/>
        <v>0</v>
      </c>
      <c r="E72" s="226">
        <f t="shared" si="16"/>
        <v>0</v>
      </c>
      <c r="F72" s="123"/>
      <c r="G72" s="228"/>
      <c r="H72" s="226"/>
      <c r="I72" s="123"/>
      <c r="J72" s="123"/>
      <c r="K72" s="123"/>
      <c r="L72" s="123">
        <f t="shared" si="17"/>
        <v>0</v>
      </c>
      <c r="M72" s="123"/>
      <c r="N72" s="123"/>
    </row>
    <row r="73" spans="1:14" ht="15">
      <c r="A73" s="13" t="s">
        <v>66</v>
      </c>
      <c r="B73" s="5" t="s">
        <v>587</v>
      </c>
      <c r="C73" s="123"/>
      <c r="D73" s="228">
        <f t="shared" si="15"/>
        <v>0</v>
      </c>
      <c r="E73" s="226">
        <f t="shared" si="16"/>
        <v>0</v>
      </c>
      <c r="F73" s="123"/>
      <c r="G73" s="228"/>
      <c r="H73" s="226"/>
      <c r="I73" s="123"/>
      <c r="J73" s="123"/>
      <c r="K73" s="123"/>
      <c r="L73" s="123">
        <f t="shared" si="17"/>
        <v>0</v>
      </c>
      <c r="M73" s="123"/>
      <c r="N73" s="123"/>
    </row>
    <row r="74" spans="1:14" ht="15">
      <c r="A74" s="37" t="s">
        <v>588</v>
      </c>
      <c r="B74" s="5" t="s">
        <v>589</v>
      </c>
      <c r="C74" s="123"/>
      <c r="D74" s="228">
        <f t="shared" si="15"/>
        <v>0</v>
      </c>
      <c r="E74" s="226">
        <f t="shared" si="16"/>
        <v>0</v>
      </c>
      <c r="F74" s="123"/>
      <c r="G74" s="228"/>
      <c r="H74" s="226"/>
      <c r="I74" s="123"/>
      <c r="J74" s="123"/>
      <c r="K74" s="123"/>
      <c r="L74" s="123">
        <f t="shared" si="17"/>
        <v>0</v>
      </c>
      <c r="M74" s="123"/>
      <c r="N74" s="123"/>
    </row>
    <row r="75" spans="1:14" ht="15">
      <c r="A75" s="14" t="s">
        <v>84</v>
      </c>
      <c r="B75" s="7" t="s">
        <v>590</v>
      </c>
      <c r="C75" s="118">
        <f aca="true" t="shared" si="18" ref="C75:K75">SUM(C71:C74)</f>
        <v>0</v>
      </c>
      <c r="D75" s="228">
        <f t="shared" si="15"/>
        <v>0</v>
      </c>
      <c r="E75" s="226">
        <f t="shared" si="16"/>
        <v>0</v>
      </c>
      <c r="F75" s="118">
        <f t="shared" si="18"/>
        <v>0</v>
      </c>
      <c r="G75" s="229">
        <f t="shared" si="18"/>
        <v>0</v>
      </c>
      <c r="H75" s="232">
        <f t="shared" si="18"/>
        <v>0</v>
      </c>
      <c r="I75" s="118">
        <f t="shared" si="18"/>
        <v>0</v>
      </c>
      <c r="J75" s="118">
        <f t="shared" si="18"/>
        <v>0</v>
      </c>
      <c r="K75" s="118">
        <f t="shared" si="18"/>
        <v>0</v>
      </c>
      <c r="L75" s="123">
        <f t="shared" si="17"/>
        <v>0</v>
      </c>
      <c r="M75" s="123">
        <v>0</v>
      </c>
      <c r="N75" s="123">
        <v>0</v>
      </c>
    </row>
    <row r="76" spans="1:14" ht="15">
      <c r="A76" s="5" t="s">
        <v>192</v>
      </c>
      <c r="B76" s="5" t="s">
        <v>591</v>
      </c>
      <c r="C76" s="123">
        <v>172069</v>
      </c>
      <c r="D76" s="228">
        <f t="shared" si="15"/>
        <v>150151</v>
      </c>
      <c r="E76" s="226">
        <f t="shared" si="16"/>
        <v>150151</v>
      </c>
      <c r="F76" s="123"/>
      <c r="G76" s="228"/>
      <c r="H76" s="226"/>
      <c r="I76" s="123"/>
      <c r="J76" s="123"/>
      <c r="K76" s="123"/>
      <c r="L76" s="123">
        <f t="shared" si="17"/>
        <v>172069</v>
      </c>
      <c r="M76" s="123">
        <v>150151</v>
      </c>
      <c r="N76" s="123">
        <v>150151</v>
      </c>
    </row>
    <row r="77" spans="1:14" ht="15">
      <c r="A77" s="5" t="s">
        <v>193</v>
      </c>
      <c r="B77" s="5" t="s">
        <v>591</v>
      </c>
      <c r="C77" s="123"/>
      <c r="D77" s="228">
        <f t="shared" si="15"/>
        <v>0</v>
      </c>
      <c r="E77" s="226">
        <f t="shared" si="16"/>
        <v>0</v>
      </c>
      <c r="F77" s="123"/>
      <c r="G77" s="228"/>
      <c r="H77" s="226"/>
      <c r="I77" s="123"/>
      <c r="J77" s="123"/>
      <c r="K77" s="123"/>
      <c r="L77" s="123">
        <f t="shared" si="17"/>
        <v>0</v>
      </c>
      <c r="M77" s="123"/>
      <c r="N77" s="123"/>
    </row>
    <row r="78" spans="1:14" ht="15">
      <c r="A78" s="5" t="s">
        <v>190</v>
      </c>
      <c r="B78" s="5" t="s">
        <v>592</v>
      </c>
      <c r="C78" s="123"/>
      <c r="D78" s="228">
        <f t="shared" si="15"/>
        <v>0</v>
      </c>
      <c r="E78" s="226">
        <f t="shared" si="16"/>
        <v>0</v>
      </c>
      <c r="F78" s="123"/>
      <c r="G78" s="228"/>
      <c r="H78" s="226"/>
      <c r="I78" s="123"/>
      <c r="J78" s="123"/>
      <c r="K78" s="123"/>
      <c r="L78" s="123">
        <f t="shared" si="17"/>
        <v>0</v>
      </c>
      <c r="M78" s="123"/>
      <c r="N78" s="123"/>
    </row>
    <row r="79" spans="1:14" ht="15">
      <c r="A79" s="5" t="s">
        <v>191</v>
      </c>
      <c r="B79" s="5" t="s">
        <v>592</v>
      </c>
      <c r="C79" s="123"/>
      <c r="D79" s="228">
        <f t="shared" si="15"/>
        <v>0</v>
      </c>
      <c r="E79" s="226">
        <f t="shared" si="16"/>
        <v>0</v>
      </c>
      <c r="F79" s="123"/>
      <c r="G79" s="228"/>
      <c r="H79" s="226"/>
      <c r="I79" s="123"/>
      <c r="J79" s="123"/>
      <c r="K79" s="123"/>
      <c r="L79" s="123">
        <f t="shared" si="17"/>
        <v>0</v>
      </c>
      <c r="M79" s="123"/>
      <c r="N79" s="123"/>
    </row>
    <row r="80" spans="1:14" ht="15">
      <c r="A80" s="7" t="s">
        <v>85</v>
      </c>
      <c r="B80" s="7" t="s">
        <v>593</v>
      </c>
      <c r="C80" s="118">
        <f aca="true" t="shared" si="19" ref="C80:K80">SUM(C76:C79)</f>
        <v>172069</v>
      </c>
      <c r="D80" s="228">
        <f t="shared" si="15"/>
        <v>150151</v>
      </c>
      <c r="E80" s="226">
        <f t="shared" si="16"/>
        <v>150151</v>
      </c>
      <c r="F80" s="118">
        <f t="shared" si="19"/>
        <v>0</v>
      </c>
      <c r="G80" s="229">
        <f t="shared" si="19"/>
        <v>0</v>
      </c>
      <c r="H80" s="232">
        <f t="shared" si="19"/>
        <v>0</v>
      </c>
      <c r="I80" s="118">
        <f t="shared" si="19"/>
        <v>0</v>
      </c>
      <c r="J80" s="118">
        <f t="shared" si="19"/>
        <v>0</v>
      </c>
      <c r="K80" s="118">
        <f t="shared" si="19"/>
        <v>0</v>
      </c>
      <c r="L80" s="123">
        <f t="shared" si="17"/>
        <v>172069</v>
      </c>
      <c r="M80" s="123">
        <v>150151</v>
      </c>
      <c r="N80" s="123">
        <v>150151</v>
      </c>
    </row>
    <row r="81" spans="1:14" ht="15">
      <c r="A81" s="37" t="s">
        <v>594</v>
      </c>
      <c r="B81" s="5" t="s">
        <v>595</v>
      </c>
      <c r="C81" s="123"/>
      <c r="D81" s="228">
        <f t="shared" si="15"/>
        <v>0</v>
      </c>
      <c r="E81" s="226">
        <f t="shared" si="16"/>
        <v>6581</v>
      </c>
      <c r="F81" s="123"/>
      <c r="G81" s="228"/>
      <c r="H81" s="226"/>
      <c r="I81" s="123"/>
      <c r="J81" s="123"/>
      <c r="K81" s="123"/>
      <c r="L81" s="123">
        <f t="shared" si="17"/>
        <v>0</v>
      </c>
      <c r="M81" s="123"/>
      <c r="N81" s="123">
        <v>6581</v>
      </c>
    </row>
    <row r="82" spans="1:14" ht="15">
      <c r="A82" s="37" t="s">
        <v>596</v>
      </c>
      <c r="B82" s="5" t="s">
        <v>597</v>
      </c>
      <c r="C82" s="123"/>
      <c r="D82" s="228">
        <f t="shared" si="15"/>
        <v>0</v>
      </c>
      <c r="E82" s="226">
        <f t="shared" si="16"/>
        <v>0</v>
      </c>
      <c r="F82" s="123"/>
      <c r="G82" s="228"/>
      <c r="H82" s="226"/>
      <c r="I82" s="123"/>
      <c r="J82" s="123"/>
      <c r="K82" s="123"/>
      <c r="L82" s="123">
        <f t="shared" si="17"/>
        <v>0</v>
      </c>
      <c r="M82" s="123"/>
      <c r="N82" s="123"/>
    </row>
    <row r="83" spans="1:14" ht="15">
      <c r="A83" s="37" t="s">
        <v>598</v>
      </c>
      <c r="B83" s="5" t="s">
        <v>599</v>
      </c>
      <c r="C83" s="123"/>
      <c r="D83" s="228">
        <f t="shared" si="15"/>
        <v>0</v>
      </c>
      <c r="E83" s="226">
        <f t="shared" si="16"/>
        <v>0</v>
      </c>
      <c r="F83" s="123"/>
      <c r="G83" s="228"/>
      <c r="H83" s="226"/>
      <c r="I83" s="123"/>
      <c r="J83" s="123"/>
      <c r="K83" s="123"/>
      <c r="L83" s="123">
        <f t="shared" si="17"/>
        <v>0</v>
      </c>
      <c r="M83" s="123"/>
      <c r="N83" s="123"/>
    </row>
    <row r="84" spans="1:14" ht="15">
      <c r="A84" s="37" t="s">
        <v>600</v>
      </c>
      <c r="B84" s="5" t="s">
        <v>601</v>
      </c>
      <c r="C84" s="123"/>
      <c r="D84" s="228">
        <f t="shared" si="15"/>
        <v>0</v>
      </c>
      <c r="E84" s="226">
        <f t="shared" si="16"/>
        <v>0</v>
      </c>
      <c r="F84" s="123"/>
      <c r="G84" s="228"/>
      <c r="H84" s="226"/>
      <c r="I84" s="123"/>
      <c r="J84" s="123"/>
      <c r="K84" s="123"/>
      <c r="L84" s="123">
        <f t="shared" si="17"/>
        <v>0</v>
      </c>
      <c r="M84" s="123"/>
      <c r="N84" s="123"/>
    </row>
    <row r="85" spans="1:14" ht="15">
      <c r="A85" s="13" t="s">
        <v>67</v>
      </c>
      <c r="B85" s="5" t="s">
        <v>602</v>
      </c>
      <c r="C85" s="123"/>
      <c r="D85" s="228">
        <f t="shared" si="15"/>
        <v>0</v>
      </c>
      <c r="E85" s="226">
        <f t="shared" si="16"/>
        <v>0</v>
      </c>
      <c r="F85" s="123"/>
      <c r="G85" s="228"/>
      <c r="H85" s="226"/>
      <c r="I85" s="123"/>
      <c r="J85" s="123"/>
      <c r="K85" s="123"/>
      <c r="L85" s="123">
        <f t="shared" si="17"/>
        <v>0</v>
      </c>
      <c r="M85" s="123"/>
      <c r="N85" s="123"/>
    </row>
    <row r="86" spans="1:14" ht="15">
      <c r="A86" s="15" t="s">
        <v>86</v>
      </c>
      <c r="B86" s="7" t="s">
        <v>603</v>
      </c>
      <c r="C86" s="118">
        <f aca="true" t="shared" si="20" ref="C86:K86">SUM(C81:C85)</f>
        <v>0</v>
      </c>
      <c r="D86" s="228">
        <f t="shared" si="15"/>
        <v>0</v>
      </c>
      <c r="E86" s="226">
        <f t="shared" si="16"/>
        <v>6581</v>
      </c>
      <c r="F86" s="118">
        <f t="shared" si="20"/>
        <v>0</v>
      </c>
      <c r="G86" s="229">
        <f t="shared" si="20"/>
        <v>0</v>
      </c>
      <c r="H86" s="232">
        <f t="shared" si="20"/>
        <v>0</v>
      </c>
      <c r="I86" s="118">
        <f t="shared" si="20"/>
        <v>0</v>
      </c>
      <c r="J86" s="118">
        <f t="shared" si="20"/>
        <v>0</v>
      </c>
      <c r="K86" s="118">
        <f t="shared" si="20"/>
        <v>0</v>
      </c>
      <c r="L86" s="123">
        <f t="shared" si="17"/>
        <v>0</v>
      </c>
      <c r="M86" s="123">
        <v>0</v>
      </c>
      <c r="N86" s="123">
        <v>6581</v>
      </c>
    </row>
    <row r="87" spans="1:14" ht="15">
      <c r="A87" s="13" t="s">
        <v>604</v>
      </c>
      <c r="B87" s="5" t="s">
        <v>605</v>
      </c>
      <c r="C87" s="123"/>
      <c r="D87" s="228">
        <f t="shared" si="15"/>
        <v>0</v>
      </c>
      <c r="E87" s="226">
        <f t="shared" si="16"/>
        <v>0</v>
      </c>
      <c r="F87" s="123"/>
      <c r="G87" s="228"/>
      <c r="H87" s="226"/>
      <c r="I87" s="123"/>
      <c r="J87" s="123"/>
      <c r="K87" s="123"/>
      <c r="L87" s="123">
        <f t="shared" si="17"/>
        <v>0</v>
      </c>
      <c r="M87" s="123"/>
      <c r="N87" s="123"/>
    </row>
    <row r="88" spans="1:14" ht="15">
      <c r="A88" s="13" t="s">
        <v>606</v>
      </c>
      <c r="B88" s="5" t="s">
        <v>607</v>
      </c>
      <c r="C88" s="123">
        <v>34881</v>
      </c>
      <c r="D88" s="228">
        <f t="shared" si="15"/>
        <v>0</v>
      </c>
      <c r="E88" s="226">
        <f t="shared" si="16"/>
        <v>0</v>
      </c>
      <c r="F88" s="123"/>
      <c r="G88" s="228"/>
      <c r="H88" s="226"/>
      <c r="I88" s="123"/>
      <c r="J88" s="123"/>
      <c r="K88" s="123"/>
      <c r="L88" s="123">
        <f t="shared" si="17"/>
        <v>34881</v>
      </c>
      <c r="M88" s="123"/>
      <c r="N88" s="123"/>
    </row>
    <row r="89" spans="1:14" ht="15">
      <c r="A89" s="37" t="s">
        <v>608</v>
      </c>
      <c r="B89" s="5" t="s">
        <v>609</v>
      </c>
      <c r="C89" s="123"/>
      <c r="D89" s="228">
        <f t="shared" si="15"/>
        <v>0</v>
      </c>
      <c r="E89" s="226">
        <f t="shared" si="16"/>
        <v>0</v>
      </c>
      <c r="F89" s="123"/>
      <c r="G89" s="228"/>
      <c r="H89" s="226"/>
      <c r="I89" s="123"/>
      <c r="J89" s="123"/>
      <c r="K89" s="123"/>
      <c r="L89" s="123">
        <f t="shared" si="17"/>
        <v>0</v>
      </c>
      <c r="M89" s="123"/>
      <c r="N89" s="123"/>
    </row>
    <row r="90" spans="1:14" ht="15">
      <c r="A90" s="37" t="s">
        <v>68</v>
      </c>
      <c r="B90" s="5" t="s">
        <v>610</v>
      </c>
      <c r="C90" s="123"/>
      <c r="D90" s="228">
        <f t="shared" si="15"/>
        <v>0</v>
      </c>
      <c r="E90" s="226">
        <f t="shared" si="16"/>
        <v>0</v>
      </c>
      <c r="F90" s="123"/>
      <c r="G90" s="228"/>
      <c r="H90" s="226"/>
      <c r="I90" s="123"/>
      <c r="J90" s="123"/>
      <c r="K90" s="123"/>
      <c r="L90" s="123">
        <f t="shared" si="17"/>
        <v>0</v>
      </c>
      <c r="M90" s="123"/>
      <c r="N90" s="123"/>
    </row>
    <row r="91" spans="1:14" ht="15">
      <c r="A91" s="14" t="s">
        <v>87</v>
      </c>
      <c r="B91" s="7" t="s">
        <v>611</v>
      </c>
      <c r="C91" s="123">
        <f aca="true" t="shared" si="21" ref="C91:K91">SUM(C87:C90)</f>
        <v>34881</v>
      </c>
      <c r="D91" s="228">
        <f t="shared" si="15"/>
        <v>0</v>
      </c>
      <c r="E91" s="226">
        <f t="shared" si="16"/>
        <v>0</v>
      </c>
      <c r="F91" s="123">
        <f t="shared" si="21"/>
        <v>0</v>
      </c>
      <c r="G91" s="228">
        <f t="shared" si="21"/>
        <v>0</v>
      </c>
      <c r="H91" s="226">
        <f t="shared" si="21"/>
        <v>0</v>
      </c>
      <c r="I91" s="123">
        <f t="shared" si="21"/>
        <v>0</v>
      </c>
      <c r="J91" s="123">
        <f t="shared" si="21"/>
        <v>0</v>
      </c>
      <c r="K91" s="123">
        <f t="shared" si="21"/>
        <v>0</v>
      </c>
      <c r="L91" s="123">
        <f t="shared" si="17"/>
        <v>34881</v>
      </c>
      <c r="M91" s="123">
        <v>0</v>
      </c>
      <c r="N91" s="123">
        <v>0</v>
      </c>
    </row>
    <row r="92" spans="1:14" ht="15">
      <c r="A92" s="15" t="s">
        <v>612</v>
      </c>
      <c r="B92" s="7" t="s">
        <v>613</v>
      </c>
      <c r="C92" s="123"/>
      <c r="D92" s="228">
        <f t="shared" si="15"/>
        <v>0</v>
      </c>
      <c r="E92" s="226">
        <f t="shared" si="16"/>
        <v>0</v>
      </c>
      <c r="F92" s="123"/>
      <c r="G92" s="228"/>
      <c r="H92" s="226"/>
      <c r="I92" s="123"/>
      <c r="J92" s="123"/>
      <c r="K92" s="123"/>
      <c r="L92" s="123">
        <f t="shared" si="17"/>
        <v>0</v>
      </c>
      <c r="M92" s="123"/>
      <c r="N92" s="123"/>
    </row>
    <row r="93" spans="1:14" ht="15.75">
      <c r="A93" s="40" t="s">
        <v>88</v>
      </c>
      <c r="B93" s="41" t="s">
        <v>614</v>
      </c>
      <c r="C93" s="118">
        <f aca="true" t="shared" si="22" ref="C93:K93">C92+C91+C86+C80+C75+C70</f>
        <v>206950</v>
      </c>
      <c r="D93" s="228">
        <f t="shared" si="15"/>
        <v>150151</v>
      </c>
      <c r="E93" s="226">
        <f t="shared" si="16"/>
        <v>156732</v>
      </c>
      <c r="F93" s="118">
        <f t="shared" si="22"/>
        <v>0</v>
      </c>
      <c r="G93" s="229">
        <f t="shared" si="22"/>
        <v>0</v>
      </c>
      <c r="H93" s="232">
        <f t="shared" si="22"/>
        <v>0</v>
      </c>
      <c r="I93" s="118">
        <f t="shared" si="22"/>
        <v>0</v>
      </c>
      <c r="J93" s="118">
        <f t="shared" si="22"/>
        <v>0</v>
      </c>
      <c r="K93" s="118">
        <f t="shared" si="22"/>
        <v>0</v>
      </c>
      <c r="L93" s="123">
        <f t="shared" si="17"/>
        <v>206950</v>
      </c>
      <c r="M93" s="123">
        <v>150151</v>
      </c>
      <c r="N93" s="123">
        <v>156732</v>
      </c>
    </row>
    <row r="94" spans="1:14" ht="15.75">
      <c r="A94" s="125" t="s">
        <v>70</v>
      </c>
      <c r="B94" s="126"/>
      <c r="C94" s="118">
        <f aca="true" t="shared" si="23" ref="C94:K94">C64+C93</f>
        <v>654432</v>
      </c>
      <c r="D94" s="228">
        <f t="shared" si="15"/>
        <v>688337</v>
      </c>
      <c r="E94" s="226">
        <f t="shared" si="16"/>
        <v>675515</v>
      </c>
      <c r="F94" s="118">
        <f t="shared" si="23"/>
        <v>247935</v>
      </c>
      <c r="G94" s="229">
        <f t="shared" si="23"/>
        <v>289704</v>
      </c>
      <c r="H94" s="232">
        <f t="shared" si="23"/>
        <v>195939</v>
      </c>
      <c r="I94" s="118">
        <f t="shared" si="23"/>
        <v>0</v>
      </c>
      <c r="J94" s="118">
        <f t="shared" si="23"/>
        <v>0</v>
      </c>
      <c r="K94" s="118">
        <f t="shared" si="23"/>
        <v>0</v>
      </c>
      <c r="L94" s="123">
        <f t="shared" si="17"/>
        <v>902367</v>
      </c>
      <c r="M94" s="123">
        <f>M93+M64</f>
        <v>978041</v>
      </c>
      <c r="N94" s="123">
        <f>N93+N64</f>
        <v>871454</v>
      </c>
    </row>
  </sheetData>
  <sheetProtection/>
  <mergeCells count="2">
    <mergeCell ref="A1:L1"/>
    <mergeCell ref="A2:L2"/>
  </mergeCells>
  <printOptions/>
  <pageMargins left="0.19" right="0.24" top="0.7480314960629921" bottom="0.7480314960629921" header="0.31496062992125984" footer="0.31496062992125984"/>
  <pageSetup fitToHeight="1" fitToWidth="1" horizontalDpi="300" verticalDpi="300" orientation="portrait" paperSize="9" scale="40" r:id="rId1"/>
  <headerFooter alignWithMargins="0">
    <oddHeader xml:space="preserve">&amp;R8.sz.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Anita</cp:lastModifiedBy>
  <cp:lastPrinted>2016-05-30T12:02:27Z</cp:lastPrinted>
  <dcterms:created xsi:type="dcterms:W3CDTF">2014-01-03T21:48:14Z</dcterms:created>
  <dcterms:modified xsi:type="dcterms:W3CDTF">2016-05-30T12:02:33Z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