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M29" i="1"/>
  <c r="L29"/>
  <c r="L27"/>
  <c r="L28"/>
  <c r="N27"/>
  <c r="M10"/>
  <c r="L10"/>
  <c r="P27"/>
  <c r="O27"/>
  <c r="H5"/>
  <c r="I5"/>
  <c r="J5"/>
  <c r="K5"/>
  <c r="P4"/>
  <c r="P5"/>
  <c r="P6"/>
  <c r="P7"/>
  <c r="P8"/>
  <c r="P9"/>
  <c r="P10"/>
  <c r="P11"/>
  <c r="P12"/>
  <c r="P13"/>
  <c r="P14"/>
  <c r="P15"/>
  <c r="P16"/>
  <c r="P17"/>
  <c r="P18"/>
  <c r="P20"/>
  <c r="P21"/>
  <c r="P22"/>
  <c r="P23"/>
  <c r="P24"/>
  <c r="P25"/>
  <c r="P26"/>
  <c r="P3"/>
  <c r="N3"/>
  <c r="N4"/>
  <c r="N5"/>
  <c r="N6"/>
  <c r="N7"/>
  <c r="N8"/>
  <c r="N9"/>
  <c r="N10"/>
  <c r="N11"/>
  <c r="N12"/>
  <c r="N13"/>
  <c r="N14"/>
  <c r="N15"/>
  <c r="N16"/>
  <c r="N17"/>
  <c r="N18"/>
  <c r="N20"/>
  <c r="N21"/>
  <c r="N22"/>
  <c r="N23"/>
  <c r="N24"/>
  <c r="N25"/>
  <c r="N26"/>
  <c r="O2"/>
  <c r="O4"/>
  <c r="O5"/>
  <c r="O6"/>
  <c r="O7"/>
  <c r="O8"/>
  <c r="O9"/>
  <c r="O10"/>
  <c r="O11"/>
  <c r="O12"/>
  <c r="O13"/>
  <c r="O14"/>
  <c r="O15"/>
  <c r="O16"/>
  <c r="O17"/>
  <c r="O18"/>
  <c r="O20"/>
  <c r="O21"/>
  <c r="O22"/>
  <c r="O23"/>
  <c r="O24"/>
  <c r="O25"/>
  <c r="O26"/>
  <c r="O3"/>
  <c r="M4"/>
  <c r="M6"/>
  <c r="M7"/>
  <c r="M8"/>
  <c r="M9"/>
  <c r="M11"/>
  <c r="M12"/>
  <c r="M13"/>
  <c r="M14"/>
  <c r="M15"/>
  <c r="M16"/>
  <c r="M17"/>
  <c r="M18"/>
  <c r="M20"/>
  <c r="M21"/>
  <c r="M22"/>
  <c r="M23"/>
  <c r="M24"/>
  <c r="M25"/>
  <c r="M3"/>
  <c r="L7"/>
  <c r="L9"/>
  <c r="L17"/>
  <c r="L18"/>
  <c r="L20"/>
  <c r="L23"/>
  <c r="L25"/>
  <c r="H19"/>
  <c r="M19" s="1"/>
  <c r="H10"/>
  <c r="M5"/>
  <c r="G19"/>
  <c r="I19"/>
  <c r="I27" s="1"/>
  <c r="J19"/>
  <c r="J27" s="1"/>
  <c r="K19"/>
  <c r="K27" s="1"/>
  <c r="G10"/>
  <c r="G5"/>
  <c r="L5" s="1"/>
  <c r="C6"/>
  <c r="L6" s="1"/>
  <c r="F27"/>
  <c r="C24"/>
  <c r="C26" s="1"/>
  <c r="L26" s="1"/>
  <c r="D26"/>
  <c r="M26" s="1"/>
  <c r="C2"/>
  <c r="D28"/>
  <c r="C28" s="1"/>
  <c r="C22"/>
  <c r="L22" s="1"/>
  <c r="C21"/>
  <c r="L21" s="1"/>
  <c r="C16"/>
  <c r="L16" s="1"/>
  <c r="C15"/>
  <c r="L15" s="1"/>
  <c r="C14"/>
  <c r="L14" s="1"/>
  <c r="C13"/>
  <c r="L13" s="1"/>
  <c r="C12"/>
  <c r="L12" s="1"/>
  <c r="C11"/>
  <c r="L11" s="1"/>
  <c r="E19"/>
  <c r="E27" s="1"/>
  <c r="D19"/>
  <c r="C9"/>
  <c r="C8"/>
  <c r="L8" s="1"/>
  <c r="C7"/>
  <c r="D10"/>
  <c r="C10" s="1"/>
  <c r="C4"/>
  <c r="L4" s="1"/>
  <c r="C3"/>
  <c r="L3" s="1"/>
  <c r="D5"/>
  <c r="C5" s="1"/>
  <c r="P19" l="1"/>
  <c r="L24"/>
  <c r="O19"/>
  <c r="M28" s="1"/>
  <c r="N19"/>
  <c r="H27"/>
  <c r="G27"/>
  <c r="C19"/>
  <c r="L19" s="1"/>
  <c r="D27"/>
  <c r="D29" s="1"/>
  <c r="M27" l="1"/>
  <c r="C27"/>
  <c r="C29" l="1"/>
</calcChain>
</file>

<file path=xl/sharedStrings.xml><?xml version="1.0" encoding="utf-8"?>
<sst xmlns="http://schemas.openxmlformats.org/spreadsheetml/2006/main" count="42" uniqueCount="39">
  <si>
    <t>Önkormányzat</t>
  </si>
  <si>
    <t>Önkormányzat   összevont          összesen</t>
  </si>
  <si>
    <t>Idősek Klubja</t>
  </si>
  <si>
    <t xml:space="preserve">Közös              Polgármesteri   Hivatal               </t>
  </si>
  <si>
    <t>Önkormányzatok működési támogatásai</t>
  </si>
  <si>
    <t>Egyéb műk.célú támogatások ÁH-on belül</t>
  </si>
  <si>
    <t>Működési célú támogatások ÁH-on belül</t>
  </si>
  <si>
    <t>Felhalmozási célú támogatások  ÁH-on belül</t>
  </si>
  <si>
    <t>Vagyoni típusú adók/magánszem komm adója</t>
  </si>
  <si>
    <t>Egyéb közhatalmi bevételek/önk megill bírság,késedelmi pótlék</t>
  </si>
  <si>
    <t>Közhatalmi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</si>
  <si>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</si>
  <si>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</si>
  <si>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</si>
  <si>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</si>
  <si>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</si>
  <si>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ÁFA</t>
  </si>
  <si>
    <t>Kamatbevételek</t>
  </si>
  <si>
    <t>Egyéb működési bevételek</t>
  </si>
  <si>
    <t>Működési bevételek</t>
  </si>
  <si>
    <t>Felhalmozási bevételek</t>
  </si>
  <si>
    <t>Működési célú átvett pénzeszközök</t>
  </si>
  <si>
    <t>Felhalmozási célú átvett pénzeszközök</t>
  </si>
  <si>
    <t>Hitel,kölcsön felvétele ÁH-on kívül</t>
  </si>
  <si>
    <t>Maradvány igénybevétele</t>
  </si>
  <si>
    <t>ÁH-on belüli megelőlegezések</t>
  </si>
  <si>
    <t>Finanszírozási bevételek</t>
  </si>
  <si>
    <t>Költségvetési bevételek összesen</t>
  </si>
  <si>
    <t>Önkormányzat összevont bevételei</t>
  </si>
  <si>
    <t>Irányítószerv költségvetéséből kapott támogatás</t>
  </si>
  <si>
    <t>1.módosítás önkormányzat</t>
  </si>
  <si>
    <t>1.módosítás Idősek Klubja</t>
  </si>
  <si>
    <t>1.módosítás  Óvoda</t>
  </si>
  <si>
    <t>1.módosítás Összevont önkormányzat összesen:</t>
  </si>
  <si>
    <t>Óvoda</t>
  </si>
  <si>
    <t>Önkormányzat összesen:</t>
  </si>
  <si>
    <t>Termékek és szolgáltatások adói/ip.adó,gépjármű adó,talajterh. díj</t>
  </si>
  <si>
    <t>1.módosítás Polgármesteri Hivatal</t>
  </si>
  <si>
    <t>Működési támogatás / Idősek Klubja,Közös Hivatal Óvoda (-)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</si>
</sst>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5" fillId="0" borderId="0" xfId="0" applyFont="1"/>
    <xf numFmtId="0" fontId="3" fillId="0" borderId="1" xfId="0" applyFont="1" applyBorder="1"/>
    <xf numFmtId="3" fontId="2" fillId="0" borderId="1" xfId="0" applyNumberFormat="1" applyFont="1" applyBorder="1"/>
    <xf numFmtId="0" fontId="8" fillId="0" borderId="0" xfId="0" applyFont="1"/>
    <xf numFmtId="3" fontId="8" fillId="0" borderId="0" xfId="0" applyNumberFormat="1" applyFont="1"/>
    <xf numFmtId="0" fontId="7" fillId="0" borderId="0" xfId="0" applyFont="1"/>
    <xf numFmtId="3" fontId="7" fillId="0" borderId="0" xfId="0" applyNumberFormat="1" applyFont="1"/>
    <xf numFmtId="3" fontId="0" fillId="0" borderId="1" xfId="0" applyNumberFormat="1" applyBorder="1"/>
    <xf numFmtId="3" fontId="1" fillId="0" borderId="0" xfId="0" applyNumberFormat="1" applyFont="1"/>
    <xf numFmtId="3" fontId="2" fillId="0" borderId="2" xfId="0" applyNumberFormat="1" applyFont="1" applyBorder="1"/>
    <xf numFmtId="3" fontId="4" fillId="0" borderId="5" xfId="0" applyNumberFormat="1" applyFont="1" applyBorder="1"/>
    <xf numFmtId="0" fontId="3" fillId="0" borderId="2" xfId="0" applyFont="1" applyBorder="1"/>
    <xf numFmtId="0" fontId="0" fillId="0" borderId="2" xfId="0" applyBorder="1"/>
    <xf numFmtId="3" fontId="0" fillId="0" borderId="3" xfId="0" applyNumberFormat="1" applyBorder="1"/>
    <xf numFmtId="0" fontId="0" fillId="0" borderId="3" xfId="0" applyBorder="1"/>
    <xf numFmtId="3" fontId="6" fillId="0" borderId="5" xfId="0" applyNumberFormat="1" applyFont="1" applyBorder="1"/>
    <xf numFmtId="0" fontId="0" fillId="0" borderId="5" xfId="0" applyBorder="1"/>
    <xf numFmtId="3" fontId="0" fillId="0" borderId="2" xfId="0" applyNumberFormat="1" applyBorder="1"/>
    <xf numFmtId="0" fontId="6" fillId="0" borderId="4" xfId="0" applyFont="1" applyBorder="1"/>
    <xf numFmtId="0" fontId="4" fillId="0" borderId="7" xfId="0" applyFont="1" applyBorder="1"/>
    <xf numFmtId="3" fontId="4" fillId="0" borderId="7" xfId="0" applyNumberFormat="1" applyFont="1" applyBorder="1"/>
    <xf numFmtId="0" fontId="0" fillId="0" borderId="7" xfId="0" applyBorder="1"/>
    <xf numFmtId="0" fontId="4" fillId="0" borderId="4" xfId="0" applyFont="1" applyFill="1" applyBorder="1"/>
    <xf numFmtId="0" fontId="7" fillId="0" borderId="3" xfId="0" applyFont="1" applyBorder="1"/>
    <xf numFmtId="3" fontId="7" fillId="0" borderId="3" xfId="0" applyNumberFormat="1" applyFont="1" applyBorder="1"/>
    <xf numFmtId="164" fontId="1" fillId="0" borderId="0" xfId="1" applyNumberFormat="1" applyFont="1"/>
    <xf numFmtId="164" fontId="0" fillId="0" borderId="0" xfId="1" applyNumberFormat="1" applyFont="1" applyAlignment="1">
      <alignment vertical="top"/>
    </xf>
    <xf numFmtId="164" fontId="0" fillId="0" borderId="0" xfId="1" applyNumberFormat="1" applyFont="1"/>
    <xf numFmtId="164" fontId="0" fillId="0" borderId="13" xfId="1" applyNumberFormat="1" applyFont="1" applyBorder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/>
    <xf numFmtId="3" fontId="15" fillId="0" borderId="1" xfId="0" applyNumberFormat="1" applyFont="1" applyBorder="1"/>
    <xf numFmtId="3" fontId="14" fillId="0" borderId="1" xfId="0" applyNumberFormat="1" applyFont="1" applyBorder="1"/>
    <xf numFmtId="0" fontId="15" fillId="0" borderId="2" xfId="0" applyFont="1" applyBorder="1" applyAlignment="1">
      <alignment wrapText="1"/>
    </xf>
    <xf numFmtId="3" fontId="15" fillId="0" borderId="2" xfId="0" applyNumberFormat="1" applyFont="1" applyBorder="1"/>
    <xf numFmtId="3" fontId="14" fillId="0" borderId="2" xfId="0" applyNumberFormat="1" applyFont="1" applyBorder="1"/>
    <xf numFmtId="0" fontId="14" fillId="0" borderId="4" xfId="0" applyFont="1" applyBorder="1" applyAlignment="1">
      <alignment wrapText="1"/>
    </xf>
    <xf numFmtId="3" fontId="15" fillId="0" borderId="5" xfId="0" applyNumberFormat="1" applyFont="1" applyBorder="1"/>
    <xf numFmtId="3" fontId="14" fillId="0" borderId="5" xfId="0" applyNumberFormat="1" applyFont="1" applyBorder="1"/>
    <xf numFmtId="0" fontId="15" fillId="0" borderId="1" xfId="0" applyFont="1" applyBorder="1" applyAlignment="1">
      <alignment wrapText="1"/>
    </xf>
    <xf numFmtId="0" fontId="12" fillId="0" borderId="1" xfId="0" applyFont="1" applyBorder="1"/>
    <xf numFmtId="0" fontId="15" fillId="0" borderId="1" xfId="0" applyFont="1" applyBorder="1" applyAlignment="1">
      <alignment horizontal="left"/>
    </xf>
    <xf numFmtId="0" fontId="15" fillId="0" borderId="2" xfId="0" applyFont="1" applyBorder="1"/>
    <xf numFmtId="0" fontId="12" fillId="0" borderId="2" xfId="0" applyFont="1" applyBorder="1"/>
    <xf numFmtId="0" fontId="14" fillId="0" borderId="4" xfId="0" applyFont="1" applyBorder="1"/>
    <xf numFmtId="0" fontId="12" fillId="0" borderId="5" xfId="0" applyFont="1" applyBorder="1"/>
    <xf numFmtId="0" fontId="15" fillId="0" borderId="3" xfId="0" applyFont="1" applyBorder="1"/>
    <xf numFmtId="3" fontId="15" fillId="0" borderId="3" xfId="0" applyNumberFormat="1" applyFont="1" applyBorder="1"/>
    <xf numFmtId="3" fontId="12" fillId="0" borderId="3" xfId="0" applyNumberFormat="1" applyFont="1" applyBorder="1"/>
    <xf numFmtId="0" fontId="12" fillId="0" borderId="3" xfId="0" applyFont="1" applyBorder="1"/>
    <xf numFmtId="0" fontId="15" fillId="0" borderId="1" xfId="0" applyFont="1" applyBorder="1" applyAlignment="1">
      <alignment vertical="center" wrapText="1"/>
    </xf>
    <xf numFmtId="3" fontId="12" fillId="0" borderId="1" xfId="0" applyNumberFormat="1" applyFont="1" applyBorder="1"/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3" fontId="17" fillId="0" borderId="0" xfId="0" applyNumberFormat="1" applyFont="1"/>
    <xf numFmtId="3" fontId="13" fillId="0" borderId="0" xfId="0" applyNumberFormat="1" applyFont="1" applyAlignment="1">
      <alignment vertical="top"/>
    </xf>
    <xf numFmtId="3" fontId="13" fillId="0" borderId="6" xfId="0" applyNumberFormat="1" applyFont="1" applyBorder="1" applyAlignment="1">
      <alignment vertical="top"/>
    </xf>
    <xf numFmtId="3" fontId="13" fillId="0" borderId="8" xfId="0" applyNumberFormat="1" applyFont="1" applyBorder="1" applyAlignment="1">
      <alignment vertical="top"/>
    </xf>
    <xf numFmtId="0" fontId="13" fillId="0" borderId="0" xfId="0" applyFont="1"/>
    <xf numFmtId="0" fontId="11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/>
    </xf>
    <xf numFmtId="164" fontId="19" fillId="0" borderId="1" xfId="1" applyNumberFormat="1" applyFont="1" applyBorder="1" applyAlignment="1">
      <alignment vertical="top" wrapText="1"/>
    </xf>
    <xf numFmtId="0" fontId="13" fillId="0" borderId="0" xfId="0" applyFont="1" applyAlignment="1">
      <alignment vertical="top"/>
    </xf>
    <xf numFmtId="3" fontId="13" fillId="0" borderId="0" xfId="0" applyNumberFormat="1" applyFont="1"/>
    <xf numFmtId="3" fontId="13" fillId="0" borderId="0" xfId="0" applyNumberFormat="1" applyFont="1" applyBorder="1" applyAlignment="1">
      <alignment vertical="top"/>
    </xf>
    <xf numFmtId="3" fontId="13" fillId="0" borderId="6" xfId="0" applyNumberFormat="1" applyFont="1" applyBorder="1"/>
    <xf numFmtId="0" fontId="16" fillId="0" borderId="0" xfId="0" applyFont="1"/>
    <xf numFmtId="0" fontId="13" fillId="0" borderId="6" xfId="0" applyFont="1" applyBorder="1"/>
    <xf numFmtId="3" fontId="17" fillId="0" borderId="6" xfId="0" applyNumberFormat="1" applyFont="1" applyBorder="1"/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vertical="top"/>
    </xf>
    <xf numFmtId="3" fontId="17" fillId="0" borderId="8" xfId="0" applyNumberFormat="1" applyFont="1" applyBorder="1"/>
    <xf numFmtId="0" fontId="13" fillId="0" borderId="8" xfId="0" applyFont="1" applyBorder="1" applyAlignment="1">
      <alignment vertical="top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right" vertical="center"/>
    </xf>
    <xf numFmtId="164" fontId="11" fillId="0" borderId="0" xfId="1" applyNumberFormat="1" applyFont="1" applyAlignment="1">
      <alignment vertical="top"/>
    </xf>
    <xf numFmtId="164" fontId="11" fillId="0" borderId="13" xfId="1" applyNumberFormat="1" applyFont="1" applyBorder="1" applyAlignment="1">
      <alignment vertical="top"/>
    </xf>
    <xf numFmtId="164" fontId="11" fillId="0" borderId="8" xfId="1" applyNumberFormat="1" applyFont="1" applyBorder="1" applyAlignment="1">
      <alignment vertical="top"/>
    </xf>
    <xf numFmtId="3" fontId="20" fillId="0" borderId="9" xfId="0" applyNumberFormat="1" applyFont="1" applyBorder="1"/>
    <xf numFmtId="3" fontId="20" fillId="0" borderId="10" xfId="0" applyNumberFormat="1" applyFont="1" applyBorder="1"/>
    <xf numFmtId="3" fontId="20" fillId="0" borderId="11" xfId="0" applyNumberFormat="1" applyFont="1" applyBorder="1"/>
    <xf numFmtId="3" fontId="20" fillId="0" borderId="9" xfId="0" applyNumberFormat="1" applyFont="1" applyBorder="1" applyAlignment="1">
      <alignment vertical="top"/>
    </xf>
    <xf numFmtId="3" fontId="20" fillId="0" borderId="10" xfId="0" applyNumberFormat="1" applyFont="1" applyBorder="1" applyAlignment="1">
      <alignment vertical="top"/>
    </xf>
    <xf numFmtId="0" fontId="10" fillId="0" borderId="0" xfId="0" applyFont="1"/>
    <xf numFmtId="3" fontId="16" fillId="0" borderId="10" xfId="0" applyNumberFormat="1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3" fontId="14" fillId="0" borderId="0" xfId="0" applyNumberFormat="1" applyFont="1"/>
    <xf numFmtId="3" fontId="16" fillId="0" borderId="0" xfId="0" applyNumberFormat="1" applyFont="1"/>
    <xf numFmtId="3" fontId="20" fillId="0" borderId="0" xfId="0" applyNumberFormat="1" applyFont="1"/>
    <xf numFmtId="3" fontId="20" fillId="0" borderId="6" xfId="0" applyNumberFormat="1" applyFont="1" applyBorder="1" applyAlignment="1">
      <alignment vertical="top" wrapText="1"/>
    </xf>
    <xf numFmtId="0" fontId="20" fillId="0" borderId="0" xfId="0" applyFont="1"/>
    <xf numFmtId="3" fontId="20" fillId="0" borderId="6" xfId="0" applyNumberFormat="1" applyFont="1" applyBorder="1"/>
    <xf numFmtId="0" fontId="20" fillId="0" borderId="6" xfId="0" applyFont="1" applyBorder="1"/>
    <xf numFmtId="3" fontId="20" fillId="0" borderId="0" xfId="0" applyNumberFormat="1" applyFont="1" applyAlignment="1">
      <alignment vertical="top"/>
    </xf>
    <xf numFmtId="3" fontId="20" fillId="0" borderId="12" xfId="0" applyNumberFormat="1" applyFont="1" applyBorder="1" applyAlignment="1">
      <alignment vertical="top"/>
    </xf>
    <xf numFmtId="3" fontId="20" fillId="0" borderId="8" xfId="0" applyNumberFormat="1" applyFont="1" applyBorder="1" applyAlignment="1">
      <alignment vertical="top"/>
    </xf>
    <xf numFmtId="0" fontId="15" fillId="0" borderId="3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5" xfId="0" applyFont="1" applyBorder="1"/>
    <xf numFmtId="3" fontId="20" fillId="0" borderId="6" xfId="0" applyNumberFormat="1" applyFont="1" applyBorder="1" applyAlignment="1">
      <alignment vertical="top"/>
    </xf>
    <xf numFmtId="164" fontId="0" fillId="0" borderId="6" xfId="1" applyNumberFormat="1" applyFont="1" applyBorder="1" applyAlignment="1">
      <alignment vertical="top"/>
    </xf>
    <xf numFmtId="3" fontId="0" fillId="0" borderId="0" xfId="0" applyNumberFormat="1"/>
    <xf numFmtId="164" fontId="13" fillId="0" borderId="0" xfId="1" applyNumberFormat="1" applyFont="1" applyAlignme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1"/>
  <sheetViews>
    <sheetView tabSelected="1" view="pageLayout" topLeftCell="D1" workbookViewId="0">
      <selection activeCell="P31" sqref="P31:P32"/>
    </sheetView>
  </sheetViews>
  <sheetFormatPr defaultRowHeight="15"/>
  <cols>
    <col min="1" max="1" width="0.42578125" customWidth="1"/>
    <col min="2" max="2" width="49.28515625" customWidth="1"/>
    <col min="3" max="3" width="12.5703125" bestFit="1" customWidth="1"/>
    <col min="4" max="4" width="12.42578125" bestFit="1" customWidth="1"/>
    <col min="5" max="5" width="10.140625" customWidth="1"/>
    <col min="6" max="6" width="9" customWidth="1"/>
    <col min="7" max="7" width="11.5703125" customWidth="1"/>
    <col min="8" max="8" width="10.85546875" bestFit="1" customWidth="1"/>
    <col min="9" max="9" width="8.28515625" customWidth="1"/>
    <col min="10" max="10" width="7.85546875" customWidth="1"/>
    <col min="11" max="11" width="9.5703125" bestFit="1" customWidth="1"/>
    <col min="12" max="13" width="12.5703125" bestFit="1" customWidth="1"/>
    <col min="14" max="14" width="10.28515625" bestFit="1" customWidth="1"/>
    <col min="15" max="15" width="8.42578125" customWidth="1"/>
    <col min="16" max="16" width="13.28515625" style="29" customWidth="1"/>
  </cols>
  <sheetData>
    <row r="1" spans="2:16" ht="43.5" customHeight="1">
      <c r="B1" s="31"/>
      <c r="C1" s="32" t="s">
        <v>1</v>
      </c>
      <c r="D1" s="79" t="s">
        <v>0</v>
      </c>
      <c r="E1" s="80" t="s">
        <v>3</v>
      </c>
      <c r="F1" s="79" t="s">
        <v>2</v>
      </c>
      <c r="G1" s="93" t="s">
        <v>33</v>
      </c>
      <c r="H1" s="64" t="s">
        <v>30</v>
      </c>
      <c r="I1" s="64" t="s">
        <v>37</v>
      </c>
      <c r="J1" s="64" t="s">
        <v>31</v>
      </c>
      <c r="K1" s="64" t="s">
        <v>32</v>
      </c>
      <c r="L1" s="57" t="s">
        <v>35</v>
      </c>
      <c r="M1" s="58" t="s">
        <v>0</v>
      </c>
      <c r="N1" s="65" t="s">
        <v>3</v>
      </c>
      <c r="O1" s="66" t="s">
        <v>2</v>
      </c>
      <c r="P1" s="67" t="s">
        <v>34</v>
      </c>
    </row>
    <row r="2" spans="2:16" ht="15.75" customHeight="1">
      <c r="B2" s="33" t="s">
        <v>29</v>
      </c>
      <c r="C2" s="34">
        <f>E2+F2</f>
        <v>80377000</v>
      </c>
      <c r="D2" s="79"/>
      <c r="E2" s="81">
        <v>72356000</v>
      </c>
      <c r="F2" s="82">
        <v>8021000</v>
      </c>
      <c r="G2" s="94"/>
      <c r="H2" s="10"/>
      <c r="I2" s="10"/>
      <c r="J2" s="10"/>
      <c r="K2" s="10"/>
      <c r="L2" s="95">
        <v>113234550</v>
      </c>
      <c r="M2" s="59"/>
      <c r="N2" s="59">
        <v>73366550</v>
      </c>
      <c r="O2" s="59">
        <f>SUM(+F2)</f>
        <v>8021000</v>
      </c>
      <c r="P2" s="27">
        <v>27358000</v>
      </c>
    </row>
    <row r="3" spans="2:16" s="2" customFormat="1" ht="15.75" customHeight="1">
      <c r="B3" s="35" t="s">
        <v>4</v>
      </c>
      <c r="C3" s="36">
        <f>D3+E3+F3</f>
        <v>149884007</v>
      </c>
      <c r="D3" s="36">
        <v>149884007</v>
      </c>
      <c r="E3" s="37"/>
      <c r="F3" s="37"/>
      <c r="G3" s="95">
        <v>30720429</v>
      </c>
      <c r="H3" s="59">
        <v>30720429</v>
      </c>
      <c r="I3" s="68"/>
      <c r="J3" s="68"/>
      <c r="K3" s="68"/>
      <c r="L3" s="101">
        <f>SUM(G3+C3)</f>
        <v>180604436</v>
      </c>
      <c r="M3" s="60">
        <f>SUM(H3+D3)</f>
        <v>180604436</v>
      </c>
      <c r="N3" s="59">
        <f t="shared" ref="N3:N26" si="0">SUM(I3+E3)</f>
        <v>0</v>
      </c>
      <c r="O3" s="68">
        <f>SUM(+J3)</f>
        <v>0</v>
      </c>
      <c r="P3" s="28">
        <f>SUM(K3)</f>
        <v>0</v>
      </c>
    </row>
    <row r="4" spans="2:16" ht="15.75" customHeight="1" thickBot="1">
      <c r="B4" s="38" t="s">
        <v>5</v>
      </c>
      <c r="C4" s="39">
        <f>D4+E4+F4</f>
        <v>44721099</v>
      </c>
      <c r="D4" s="39">
        <v>44721099</v>
      </c>
      <c r="E4" s="40"/>
      <c r="F4" s="40"/>
      <c r="G4" s="96">
        <v>-749991</v>
      </c>
      <c r="H4" s="60">
        <v>-4749991</v>
      </c>
      <c r="I4" s="69"/>
      <c r="J4" s="69"/>
      <c r="K4" s="69">
        <v>4000000</v>
      </c>
      <c r="L4" s="101">
        <f t="shared" ref="L4:L26" si="1">SUM(G4+C4)</f>
        <v>43971108</v>
      </c>
      <c r="M4" s="60">
        <f t="shared" ref="M4:M27" si="2">SUM(H4+D4)</f>
        <v>39971108</v>
      </c>
      <c r="N4" s="59">
        <f t="shared" si="0"/>
        <v>0</v>
      </c>
      <c r="O4" s="68">
        <f t="shared" ref="O4:O26" si="3">SUM(+J4)</f>
        <v>0</v>
      </c>
      <c r="P4" s="28">
        <f t="shared" ref="P4:P26" si="4">SUM(K4)</f>
        <v>4000000</v>
      </c>
    </row>
    <row r="5" spans="2:16" ht="15.75" customHeight="1" thickBot="1">
      <c r="B5" s="41" t="s">
        <v>6</v>
      </c>
      <c r="C5" s="42">
        <f>D5+E5+F5</f>
        <v>194605106</v>
      </c>
      <c r="D5" s="43">
        <f>SUM(D3:D4)</f>
        <v>194605106</v>
      </c>
      <c r="E5" s="43"/>
      <c r="F5" s="43"/>
      <c r="G5" s="97">
        <f>SUM(G2:G4)</f>
        <v>29970438</v>
      </c>
      <c r="H5" s="97">
        <f t="shared" ref="H5:K5" si="5">SUM(H2:H4)</f>
        <v>25970438</v>
      </c>
      <c r="I5" s="97">
        <f t="shared" si="5"/>
        <v>0</v>
      </c>
      <c r="J5" s="97">
        <f t="shared" si="5"/>
        <v>0</v>
      </c>
      <c r="K5" s="97">
        <f t="shared" si="5"/>
        <v>4000000</v>
      </c>
      <c r="L5" s="102">
        <f t="shared" si="1"/>
        <v>224575544</v>
      </c>
      <c r="M5" s="61">
        <f t="shared" si="2"/>
        <v>220575544</v>
      </c>
      <c r="N5" s="74">
        <f t="shared" si="0"/>
        <v>0</v>
      </c>
      <c r="O5" s="75">
        <f t="shared" si="3"/>
        <v>0</v>
      </c>
      <c r="P5" s="30">
        <f t="shared" si="4"/>
        <v>4000000</v>
      </c>
    </row>
    <row r="6" spans="2:16" ht="15.75" customHeight="1" thickBot="1">
      <c r="B6" s="105" t="s">
        <v>7</v>
      </c>
      <c r="C6" s="43">
        <f>D6+E6+F6</f>
        <v>25480190</v>
      </c>
      <c r="D6" s="43">
        <v>25480190</v>
      </c>
      <c r="E6" s="106"/>
      <c r="F6" s="106"/>
      <c r="G6" s="99">
        <v>92959297</v>
      </c>
      <c r="H6" s="71">
        <v>92959297</v>
      </c>
      <c r="I6" s="71"/>
      <c r="J6" s="71"/>
      <c r="K6" s="71"/>
      <c r="L6" s="107">
        <f t="shared" si="1"/>
        <v>118439487</v>
      </c>
      <c r="M6" s="61">
        <f t="shared" si="2"/>
        <v>118439487</v>
      </c>
      <c r="N6" s="74">
        <f t="shared" si="0"/>
        <v>0</v>
      </c>
      <c r="O6" s="76">
        <f t="shared" si="3"/>
        <v>0</v>
      </c>
      <c r="P6" s="108">
        <f t="shared" si="4"/>
        <v>0</v>
      </c>
    </row>
    <row r="7" spans="2:16" ht="15.75" customHeight="1">
      <c r="B7" s="104" t="s">
        <v>8</v>
      </c>
      <c r="C7" s="52">
        <f>F7+E7+D7</f>
        <v>3800000</v>
      </c>
      <c r="D7" s="52">
        <v>3800000</v>
      </c>
      <c r="E7" s="54"/>
      <c r="F7" s="54"/>
      <c r="G7" s="98"/>
      <c r="H7" s="60"/>
      <c r="I7" s="63"/>
      <c r="J7" s="63"/>
      <c r="K7" s="63"/>
      <c r="L7" s="101">
        <f t="shared" si="1"/>
        <v>3800000</v>
      </c>
      <c r="M7" s="60">
        <f t="shared" si="2"/>
        <v>3800000</v>
      </c>
      <c r="N7" s="59">
        <f t="shared" si="0"/>
        <v>0</v>
      </c>
      <c r="O7" s="68">
        <f t="shared" si="3"/>
        <v>0</v>
      </c>
      <c r="P7" s="28">
        <f t="shared" si="4"/>
        <v>0</v>
      </c>
    </row>
    <row r="8" spans="2:16" ht="15.75" customHeight="1">
      <c r="B8" s="46" t="s">
        <v>36</v>
      </c>
      <c r="C8" s="36">
        <f>F8+E8+D8</f>
        <v>49200000</v>
      </c>
      <c r="D8" s="36">
        <v>49200000</v>
      </c>
      <c r="E8" s="45"/>
      <c r="F8" s="45"/>
      <c r="G8" s="98"/>
      <c r="H8" s="70"/>
      <c r="I8" s="63"/>
      <c r="J8" s="63"/>
      <c r="K8" s="63"/>
      <c r="L8" s="101">
        <f t="shared" si="1"/>
        <v>49200000</v>
      </c>
      <c r="M8" s="60">
        <f t="shared" si="2"/>
        <v>49200000</v>
      </c>
      <c r="N8" s="59">
        <f t="shared" si="0"/>
        <v>0</v>
      </c>
      <c r="O8" s="68">
        <f t="shared" si="3"/>
        <v>0</v>
      </c>
      <c r="P8" s="28">
        <f t="shared" si="4"/>
        <v>0</v>
      </c>
    </row>
    <row r="9" spans="2:16" ht="15.75" customHeight="1" thickBot="1">
      <c r="B9" s="47" t="s">
        <v>9</v>
      </c>
      <c r="C9" s="39">
        <f>F9+E9+D9</f>
        <v>500000</v>
      </c>
      <c r="D9" s="39">
        <v>500000</v>
      </c>
      <c r="E9" s="48"/>
      <c r="F9" s="48"/>
      <c r="G9" s="98">
        <v>0</v>
      </c>
      <c r="H9" s="62"/>
      <c r="I9" s="63"/>
      <c r="J9" s="63"/>
      <c r="K9" s="63"/>
      <c r="L9" s="101">
        <f t="shared" si="1"/>
        <v>500000</v>
      </c>
      <c r="M9" s="60">
        <f t="shared" si="2"/>
        <v>500000</v>
      </c>
      <c r="N9" s="59">
        <f t="shared" si="0"/>
        <v>0</v>
      </c>
      <c r="O9" s="68">
        <f t="shared" si="3"/>
        <v>0</v>
      </c>
      <c r="P9" s="28">
        <f t="shared" si="4"/>
        <v>0</v>
      </c>
    </row>
    <row r="10" spans="2:16" ht="15.75" customHeight="1" thickBot="1">
      <c r="B10" s="49" t="s">
        <v>10</v>
      </c>
      <c r="C10" s="43">
        <f>F10+E10+D10</f>
        <v>53500000</v>
      </c>
      <c r="D10" s="43">
        <f>SUM(D7:D9)</f>
        <v>53500000</v>
      </c>
      <c r="E10" s="50"/>
      <c r="F10" s="50"/>
      <c r="G10" s="99">
        <f>SUM(G6:G9)</f>
        <v>92959297</v>
      </c>
      <c r="H10" s="71">
        <f>SUM(H6:H9)</f>
        <v>92959297</v>
      </c>
      <c r="I10" s="71"/>
      <c r="J10" s="71"/>
      <c r="K10" s="71"/>
      <c r="L10" s="102">
        <f>SUM(L7:L9)</f>
        <v>53500000</v>
      </c>
      <c r="M10" s="102">
        <f>SUM(M7:M9)</f>
        <v>53500000</v>
      </c>
      <c r="N10" s="74">
        <f t="shared" si="0"/>
        <v>0</v>
      </c>
      <c r="O10" s="76">
        <f t="shared" si="3"/>
        <v>0</v>
      </c>
      <c r="P10" s="30">
        <f t="shared" si="4"/>
        <v>0</v>
      </c>
    </row>
    <row r="11" spans="2:16" ht="15.75" customHeight="1">
      <c r="B11" s="51" t="s">
        <v>11</v>
      </c>
      <c r="C11" s="52">
        <f t="shared" ref="C11:C16" si="6">F11+E11+D11</f>
        <v>1500000</v>
      </c>
      <c r="D11" s="52">
        <v>1500000</v>
      </c>
      <c r="E11" s="53"/>
      <c r="F11" s="54"/>
      <c r="G11" s="98"/>
      <c r="H11" s="60"/>
      <c r="I11" s="63"/>
      <c r="J11" s="63"/>
      <c r="K11" s="63"/>
      <c r="L11" s="101">
        <f t="shared" si="1"/>
        <v>1500000</v>
      </c>
      <c r="M11" s="60">
        <f t="shared" si="2"/>
        <v>1500000</v>
      </c>
      <c r="N11" s="59">
        <f t="shared" si="0"/>
        <v>0</v>
      </c>
      <c r="O11" s="68">
        <f t="shared" si="3"/>
        <v>0</v>
      </c>
      <c r="P11" s="28">
        <f t="shared" si="4"/>
        <v>0</v>
      </c>
    </row>
    <row r="12" spans="2:16" ht="15.75" customHeight="1">
      <c r="B12" s="55" t="s">
        <v>12</v>
      </c>
      <c r="C12" s="36">
        <f t="shared" si="6"/>
        <v>13492000</v>
      </c>
      <c r="D12" s="36">
        <v>13492000</v>
      </c>
      <c r="E12" s="56"/>
      <c r="F12" s="45"/>
      <c r="G12" s="96">
        <v>2206300</v>
      </c>
      <c r="H12" s="69">
        <v>2206300</v>
      </c>
      <c r="I12" s="69"/>
      <c r="J12" s="69"/>
      <c r="K12" s="69"/>
      <c r="L12" s="101">
        <f t="shared" si="1"/>
        <v>15698300</v>
      </c>
      <c r="M12" s="60">
        <f t="shared" si="2"/>
        <v>15698300</v>
      </c>
      <c r="N12" s="59">
        <f t="shared" si="0"/>
        <v>0</v>
      </c>
      <c r="O12" s="68">
        <f t="shared" si="3"/>
        <v>0</v>
      </c>
      <c r="P12" s="28">
        <f t="shared" si="4"/>
        <v>0</v>
      </c>
    </row>
    <row r="13" spans="2:16" ht="15.75" customHeight="1">
      <c r="B13" s="35" t="s">
        <v>13</v>
      </c>
      <c r="C13" s="36">
        <f t="shared" si="6"/>
        <v>4648000</v>
      </c>
      <c r="D13" s="36">
        <v>4563000</v>
      </c>
      <c r="E13" s="56">
        <v>85000</v>
      </c>
      <c r="F13" s="45"/>
      <c r="G13" s="72"/>
      <c r="H13" s="60"/>
      <c r="I13" s="72"/>
      <c r="J13" s="72"/>
      <c r="K13" s="72"/>
      <c r="L13" s="101">
        <f t="shared" si="1"/>
        <v>4648000</v>
      </c>
      <c r="M13" s="60">
        <f t="shared" si="2"/>
        <v>4563000</v>
      </c>
      <c r="N13" s="59">
        <f t="shared" si="0"/>
        <v>85000</v>
      </c>
      <c r="O13" s="68">
        <f t="shared" si="3"/>
        <v>0</v>
      </c>
      <c r="P13" s="28">
        <f t="shared" si="4"/>
        <v>0</v>
      </c>
    </row>
    <row r="14" spans="2:16" s="2" customFormat="1" ht="15.75" customHeight="1">
      <c r="B14" s="44" t="s">
        <v>14</v>
      </c>
      <c r="C14" s="36">
        <f t="shared" si="6"/>
        <v>10182000</v>
      </c>
      <c r="D14" s="36">
        <v>10182000</v>
      </c>
      <c r="E14" s="37"/>
      <c r="F14" s="37"/>
      <c r="G14" s="96"/>
      <c r="H14" s="60"/>
      <c r="I14" s="69"/>
      <c r="J14" s="69"/>
      <c r="K14" s="69"/>
      <c r="L14" s="101">
        <f t="shared" si="1"/>
        <v>10182000</v>
      </c>
      <c r="M14" s="60">
        <f t="shared" si="2"/>
        <v>10182000</v>
      </c>
      <c r="N14" s="59">
        <f t="shared" si="0"/>
        <v>0</v>
      </c>
      <c r="O14" s="68">
        <f t="shared" si="3"/>
        <v>0</v>
      </c>
      <c r="P14" s="28">
        <f t="shared" si="4"/>
        <v>0</v>
      </c>
    </row>
    <row r="15" spans="2:16" ht="15.75" customHeight="1">
      <c r="B15" s="44" t="s">
        <v>15</v>
      </c>
      <c r="C15" s="36">
        <f t="shared" si="6"/>
        <v>13253000</v>
      </c>
      <c r="D15" s="36">
        <v>13253000</v>
      </c>
      <c r="E15" s="56"/>
      <c r="F15" s="45"/>
      <c r="G15" s="95">
        <v>300000</v>
      </c>
      <c r="H15" s="60"/>
      <c r="I15" s="69"/>
      <c r="J15" s="69"/>
      <c r="K15" s="69">
        <v>300000</v>
      </c>
      <c r="L15" s="101">
        <f t="shared" si="1"/>
        <v>13553000</v>
      </c>
      <c r="M15" s="60">
        <f t="shared" si="2"/>
        <v>13253000</v>
      </c>
      <c r="N15" s="59">
        <f t="shared" si="0"/>
        <v>0</v>
      </c>
      <c r="O15" s="68">
        <f t="shared" si="3"/>
        <v>0</v>
      </c>
      <c r="P15" s="83">
        <f t="shared" si="4"/>
        <v>300000</v>
      </c>
    </row>
    <row r="16" spans="2:16" s="2" customFormat="1" ht="15.75" customHeight="1">
      <c r="B16" s="35" t="s">
        <v>16</v>
      </c>
      <c r="C16" s="36">
        <f t="shared" si="6"/>
        <v>9217000</v>
      </c>
      <c r="D16" s="36">
        <v>9194000</v>
      </c>
      <c r="E16" s="36">
        <v>23000</v>
      </c>
      <c r="F16" s="37"/>
      <c r="G16" s="95">
        <v>676700</v>
      </c>
      <c r="H16" s="59">
        <v>595700</v>
      </c>
      <c r="I16" s="59"/>
      <c r="J16" s="59"/>
      <c r="K16" s="59">
        <v>81000</v>
      </c>
      <c r="L16" s="101">
        <f t="shared" si="1"/>
        <v>9893700</v>
      </c>
      <c r="M16" s="60">
        <f t="shared" si="2"/>
        <v>9789700</v>
      </c>
      <c r="N16" s="59">
        <f t="shared" si="0"/>
        <v>23000</v>
      </c>
      <c r="O16" s="68">
        <f t="shared" si="3"/>
        <v>0</v>
      </c>
      <c r="P16" s="83">
        <f t="shared" si="4"/>
        <v>81000</v>
      </c>
    </row>
    <row r="17" spans="2:16" ht="15.75" customHeight="1">
      <c r="B17" s="3" t="s">
        <v>17</v>
      </c>
      <c r="C17" s="4"/>
      <c r="D17" s="4">
        <v>300000</v>
      </c>
      <c r="E17" s="9"/>
      <c r="F17" s="1"/>
      <c r="G17" s="98"/>
      <c r="H17" s="60"/>
      <c r="I17" s="63"/>
      <c r="J17" s="63"/>
      <c r="K17" s="63"/>
      <c r="L17" s="101">
        <f t="shared" si="1"/>
        <v>0</v>
      </c>
      <c r="M17" s="60">
        <f t="shared" si="2"/>
        <v>300000</v>
      </c>
      <c r="N17" s="59">
        <f t="shared" si="0"/>
        <v>0</v>
      </c>
      <c r="O17" s="68">
        <f t="shared" si="3"/>
        <v>0</v>
      </c>
      <c r="P17" s="83">
        <f t="shared" si="4"/>
        <v>0</v>
      </c>
    </row>
    <row r="18" spans="2:16" ht="15.75" customHeight="1" thickBot="1">
      <c r="B18" s="13" t="s">
        <v>18</v>
      </c>
      <c r="C18" s="11"/>
      <c r="D18" s="11"/>
      <c r="E18" s="19"/>
      <c r="F18" s="14"/>
      <c r="G18" s="96"/>
      <c r="H18" s="60"/>
      <c r="I18" s="69"/>
      <c r="J18" s="69"/>
      <c r="K18" s="69"/>
      <c r="L18" s="101">
        <f t="shared" si="1"/>
        <v>0</v>
      </c>
      <c r="M18" s="60">
        <f t="shared" si="2"/>
        <v>0</v>
      </c>
      <c r="N18" s="59">
        <f t="shared" si="0"/>
        <v>0</v>
      </c>
      <c r="O18" s="68">
        <f t="shared" si="3"/>
        <v>0</v>
      </c>
      <c r="P18" s="28">
        <f t="shared" si="4"/>
        <v>0</v>
      </c>
    </row>
    <row r="19" spans="2:16" ht="15.75" customHeight="1" thickBot="1">
      <c r="B19" s="20" t="s">
        <v>19</v>
      </c>
      <c r="C19" s="17">
        <f>E19+F19+D19</f>
        <v>52592000</v>
      </c>
      <c r="D19" s="17">
        <f>SUM(D11:D18)</f>
        <v>52484000</v>
      </c>
      <c r="E19" s="17">
        <f>SUM(E11:E18)</f>
        <v>108000</v>
      </c>
      <c r="F19" s="18"/>
      <c r="G19" s="99">
        <f>SUM(G12:G18)</f>
        <v>3183000</v>
      </c>
      <c r="H19" s="71">
        <f>SUM(H12:H18)</f>
        <v>2802000</v>
      </c>
      <c r="I19" s="71">
        <f t="shared" ref="I19:K19" si="7">SUM(I11:I18)</f>
        <v>0</v>
      </c>
      <c r="J19" s="71">
        <f t="shared" si="7"/>
        <v>0</v>
      </c>
      <c r="K19" s="71">
        <f t="shared" si="7"/>
        <v>381000</v>
      </c>
      <c r="L19" s="102">
        <f t="shared" si="1"/>
        <v>55775000</v>
      </c>
      <c r="M19" s="61">
        <f t="shared" si="2"/>
        <v>55286000</v>
      </c>
      <c r="N19" s="74">
        <f t="shared" si="0"/>
        <v>108000</v>
      </c>
      <c r="O19" s="76">
        <f t="shared" si="3"/>
        <v>0</v>
      </c>
      <c r="P19" s="84">
        <f t="shared" si="4"/>
        <v>381000</v>
      </c>
    </row>
    <row r="20" spans="2:16" ht="15.75" customHeight="1" thickBot="1">
      <c r="B20" s="21" t="s">
        <v>20</v>
      </c>
      <c r="C20" s="22"/>
      <c r="D20" s="22"/>
      <c r="E20" s="23"/>
      <c r="F20" s="23"/>
      <c r="G20" s="96"/>
      <c r="H20" s="61"/>
      <c r="I20" s="69"/>
      <c r="J20" s="69"/>
      <c r="K20" s="69"/>
      <c r="L20" s="101">
        <f t="shared" si="1"/>
        <v>0</v>
      </c>
      <c r="M20" s="60">
        <f t="shared" si="2"/>
        <v>0</v>
      </c>
      <c r="N20" s="59">
        <f t="shared" si="0"/>
        <v>0</v>
      </c>
      <c r="O20" s="68">
        <f t="shared" si="3"/>
        <v>0</v>
      </c>
      <c r="P20" s="83">
        <f t="shared" si="4"/>
        <v>0</v>
      </c>
    </row>
    <row r="21" spans="2:16" ht="15.75" customHeight="1" thickBot="1">
      <c r="B21" s="24" t="s">
        <v>21</v>
      </c>
      <c r="C21" s="12">
        <f>F21+E21+D21</f>
        <v>24000</v>
      </c>
      <c r="D21" s="12">
        <v>24000</v>
      </c>
      <c r="E21" s="18"/>
      <c r="F21" s="18"/>
      <c r="G21" s="100"/>
      <c r="H21" s="60"/>
      <c r="I21" s="73"/>
      <c r="J21" s="73"/>
      <c r="K21" s="73"/>
      <c r="L21" s="102">
        <f t="shared" si="1"/>
        <v>24000</v>
      </c>
      <c r="M21" s="61">
        <f t="shared" si="2"/>
        <v>24000</v>
      </c>
      <c r="N21" s="74">
        <f t="shared" si="0"/>
        <v>0</v>
      </c>
      <c r="O21" s="76">
        <f t="shared" si="3"/>
        <v>0</v>
      </c>
      <c r="P21" s="84">
        <f t="shared" si="4"/>
        <v>0</v>
      </c>
    </row>
    <row r="22" spans="2:16" ht="15.75" customHeight="1" thickBot="1">
      <c r="B22" s="20" t="s">
        <v>22</v>
      </c>
      <c r="C22" s="17">
        <f>F22+E22+D22</f>
        <v>29165465</v>
      </c>
      <c r="D22" s="17">
        <v>29165465</v>
      </c>
      <c r="E22" s="18"/>
      <c r="F22" s="18"/>
      <c r="G22" s="99"/>
      <c r="H22" s="71"/>
      <c r="I22" s="71"/>
      <c r="J22" s="71"/>
      <c r="K22" s="71"/>
      <c r="L22" s="102">
        <f t="shared" si="1"/>
        <v>29165465</v>
      </c>
      <c r="M22" s="61">
        <f t="shared" si="2"/>
        <v>29165465</v>
      </c>
      <c r="N22" s="74">
        <f t="shared" si="0"/>
        <v>0</v>
      </c>
      <c r="O22" s="76">
        <f t="shared" si="3"/>
        <v>0</v>
      </c>
      <c r="P22" s="84">
        <f t="shared" si="4"/>
        <v>0</v>
      </c>
    </row>
    <row r="23" spans="2:16" ht="15.75" customHeight="1">
      <c r="B23" s="16" t="s">
        <v>23</v>
      </c>
      <c r="C23" s="16"/>
      <c r="D23" s="15"/>
      <c r="E23" s="16"/>
      <c r="F23" s="16"/>
      <c r="G23" s="98"/>
      <c r="H23" s="60"/>
      <c r="I23" s="63"/>
      <c r="J23" s="63"/>
      <c r="K23" s="63"/>
      <c r="L23" s="101">
        <f t="shared" si="1"/>
        <v>0</v>
      </c>
      <c r="M23" s="60">
        <f t="shared" si="2"/>
        <v>0</v>
      </c>
      <c r="N23" s="59">
        <f t="shared" si="0"/>
        <v>0</v>
      </c>
      <c r="O23" s="68">
        <f t="shared" si="3"/>
        <v>0</v>
      </c>
      <c r="P23" s="83">
        <f t="shared" si="4"/>
        <v>0</v>
      </c>
    </row>
    <row r="24" spans="2:16" ht="15.75" customHeight="1">
      <c r="B24" s="1" t="s">
        <v>24</v>
      </c>
      <c r="C24" s="9">
        <f>D24+E24+F24</f>
        <v>29481000</v>
      </c>
      <c r="D24" s="9">
        <v>29481000</v>
      </c>
      <c r="E24" s="1"/>
      <c r="F24" s="1"/>
      <c r="G24" s="98"/>
      <c r="H24" s="60"/>
      <c r="I24" s="63"/>
      <c r="J24" s="63"/>
      <c r="K24" s="63"/>
      <c r="L24" s="101">
        <f t="shared" si="1"/>
        <v>29481000</v>
      </c>
      <c r="M24" s="60">
        <f t="shared" si="2"/>
        <v>29481000</v>
      </c>
      <c r="N24" s="59">
        <f t="shared" si="0"/>
        <v>0</v>
      </c>
      <c r="O24" s="68">
        <f t="shared" si="3"/>
        <v>0</v>
      </c>
      <c r="P24" s="83">
        <f t="shared" si="4"/>
        <v>0</v>
      </c>
    </row>
    <row r="25" spans="2:16" ht="15.75" customHeight="1" thickBot="1">
      <c r="B25" s="14" t="s">
        <v>25</v>
      </c>
      <c r="C25" s="14"/>
      <c r="D25" s="19"/>
      <c r="E25" s="14"/>
      <c r="F25" s="14"/>
      <c r="G25" s="98"/>
      <c r="H25" s="62"/>
      <c r="I25" s="63"/>
      <c r="J25" s="63"/>
      <c r="K25" s="63"/>
      <c r="L25" s="103">
        <f t="shared" si="1"/>
        <v>0</v>
      </c>
      <c r="M25" s="62">
        <f t="shared" si="2"/>
        <v>0</v>
      </c>
      <c r="N25" s="77">
        <f t="shared" si="0"/>
        <v>0</v>
      </c>
      <c r="O25" s="78">
        <f t="shared" si="3"/>
        <v>0</v>
      </c>
      <c r="P25" s="85">
        <f t="shared" si="4"/>
        <v>0</v>
      </c>
    </row>
    <row r="26" spans="2:16" ht="15.75" customHeight="1" thickBot="1">
      <c r="B26" s="20" t="s">
        <v>26</v>
      </c>
      <c r="C26" s="17">
        <f>SUM(C23:C25)</f>
        <v>29481000</v>
      </c>
      <c r="D26" s="17">
        <f>SUM(D23:D25)</f>
        <v>29481000</v>
      </c>
      <c r="E26" s="17"/>
      <c r="F26" s="17"/>
      <c r="G26" s="73">
        <v>0</v>
      </c>
      <c r="H26" s="61"/>
      <c r="I26" s="73"/>
      <c r="J26" s="73"/>
      <c r="K26" s="73"/>
      <c r="L26" s="103">
        <f t="shared" si="1"/>
        <v>29481000</v>
      </c>
      <c r="M26" s="62">
        <f t="shared" si="2"/>
        <v>29481000</v>
      </c>
      <c r="N26" s="77">
        <f t="shared" si="0"/>
        <v>0</v>
      </c>
      <c r="O26" s="78">
        <f t="shared" si="3"/>
        <v>0</v>
      </c>
      <c r="P26" s="85">
        <f t="shared" si="4"/>
        <v>0</v>
      </c>
    </row>
    <row r="27" spans="2:16" s="91" customFormat="1" ht="15.75" customHeight="1">
      <c r="B27" s="25" t="s">
        <v>27</v>
      </c>
      <c r="C27" s="26">
        <f>C5+C6+C10+C19+C20+C21+C22+C26+C2</f>
        <v>465224761</v>
      </c>
      <c r="D27" s="26">
        <f>D5+D6+D10+D19+D20+D21+D22+D26</f>
        <v>384739761</v>
      </c>
      <c r="E27" s="26">
        <f>E2+E5+E6+E10+E19+E20+E21+E22+E26</f>
        <v>72464000</v>
      </c>
      <c r="F27" s="26">
        <f>F2+F5+F6+F10+F19+F20+F21+F22+F26</f>
        <v>8021000</v>
      </c>
      <c r="G27" s="86">
        <f>SUM(G22+G19+G10+G5)</f>
        <v>126112735</v>
      </c>
      <c r="H27" s="87">
        <f t="shared" ref="H27:K27" si="8">SUM(H22+H19+H10+H5)</f>
        <v>121731735</v>
      </c>
      <c r="I27" s="87">
        <f t="shared" si="8"/>
        <v>0</v>
      </c>
      <c r="J27" s="87">
        <f t="shared" si="8"/>
        <v>0</v>
      </c>
      <c r="K27" s="88">
        <f t="shared" si="8"/>
        <v>4381000</v>
      </c>
      <c r="L27" s="89">
        <f>SUM(L26+L22+L21+L19+L10+L6+L5+L2)</f>
        <v>624195046</v>
      </c>
      <c r="M27" s="90">
        <f t="shared" si="2"/>
        <v>506471496</v>
      </c>
      <c r="N27" s="92">
        <f>SUM(N19+N2)</f>
        <v>73474550</v>
      </c>
      <c r="O27" s="92">
        <f t="shared" ref="O27" si="9">SUM(J27+F27)</f>
        <v>8021000</v>
      </c>
      <c r="P27" s="92">
        <f>SUM(P19++P5+P2)</f>
        <v>31739000</v>
      </c>
    </row>
    <row r="28" spans="2:16">
      <c r="B28" s="5" t="s">
        <v>38</v>
      </c>
      <c r="C28" s="6">
        <f>D28</f>
        <v>80377000</v>
      </c>
      <c r="D28" s="6">
        <f>F28+E28</f>
        <v>80377000</v>
      </c>
      <c r="E28" s="6">
        <v>72356000</v>
      </c>
      <c r="F28" s="6">
        <v>8021000</v>
      </c>
      <c r="G28" s="63"/>
      <c r="H28" s="63"/>
      <c r="I28" s="63"/>
      <c r="J28" s="63"/>
      <c r="K28" s="63"/>
      <c r="L28" s="69">
        <f>SUM(N27:P27)</f>
        <v>113234550</v>
      </c>
      <c r="M28" s="69">
        <f>SUM(N27:P27)</f>
        <v>113234550</v>
      </c>
      <c r="N28" s="63"/>
      <c r="O28" s="63"/>
    </row>
    <row r="29" spans="2:16">
      <c r="B29" s="7" t="s">
        <v>28</v>
      </c>
      <c r="C29" s="8">
        <f>C27-C28</f>
        <v>384847761</v>
      </c>
      <c r="D29" s="8">
        <f>D27-D28</f>
        <v>304362761</v>
      </c>
      <c r="E29" s="6"/>
      <c r="F29" s="6"/>
      <c r="G29" s="63"/>
      <c r="H29" s="63"/>
      <c r="I29" s="63"/>
      <c r="J29" s="63"/>
      <c r="K29" s="63"/>
      <c r="L29" s="96">
        <f>SUM(L27-L28)</f>
        <v>510960496</v>
      </c>
      <c r="M29" s="96">
        <f>SUM(M27-M28)</f>
        <v>393236946</v>
      </c>
    </row>
    <row r="30" spans="2:16">
      <c r="G30" s="63"/>
      <c r="H30" s="63"/>
      <c r="I30" s="63"/>
      <c r="J30" s="63"/>
      <c r="K30" s="63"/>
      <c r="L30" s="110"/>
      <c r="M30" s="110"/>
    </row>
    <row r="31" spans="2:16">
      <c r="L31" s="109"/>
    </row>
  </sheetData>
  <phoneticPr fontId="0" type="noConversion"/>
  <printOptions horizontalCentered="1" headings="1" gridLines="1"/>
  <pageMargins left="0.31496062992125984" right="0.31496062992125984" top="0.82677165354330717" bottom="0.23622047244094491" header="0.19685039370078741" footer="0.23622047244094491"/>
  <pageSetup paperSize="8" orientation="landscape" r:id="rId1"/>
  <headerFooter>
    <oddHeader>&amp;CBölcske Községi Önkormányzat Összevont bevételei&amp;R&amp;8 2.mellélet a 14/2017.(XII.8.)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2017-12-01T11:04:08Z</cp:lastPrinted>
  <dcterms:created xsi:type="dcterms:W3CDTF">2013-02-11T11:48:34Z</dcterms:created>
  <dcterms:modified xsi:type="dcterms:W3CDTF">2017-12-08T11:03:10Z</dcterms:modified>
</cp:coreProperties>
</file>