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 firstSheet="2" activeTab="10"/>
  </bookViews>
  <sheets>
    <sheet name="1.sz.mell." sheetId="1" r:id="rId1"/>
    <sheet name="2.sz.mell." sheetId="2" r:id="rId2"/>
    <sheet name="3.sz.mell." sheetId="3" r:id="rId3"/>
    <sheet name="4.sz.mell." sheetId="4" r:id="rId4"/>
    <sheet name="5.sz.mell." sheetId="5" r:id="rId5"/>
    <sheet name="6.sz.mell. " sheetId="6" r:id="rId6"/>
    <sheet name="7.sz.mell." sheetId="7" r:id="rId7"/>
    <sheet name="8.sz.mell." sheetId="8" r:id="rId8"/>
    <sheet name="9.sz.mell." sheetId="9" r:id="rId9"/>
    <sheet name="10.sz.mell." sheetId="10" r:id="rId10"/>
    <sheet name="11.sz.mell." sheetId="11" r:id="rId11"/>
  </sheets>
  <externalReferences>
    <externalReference r:id="rId12"/>
  </externalReferences>
  <calcPr calcId="162913"/>
</workbook>
</file>

<file path=xl/calcChain.xml><?xml version="1.0" encoding="utf-8"?>
<calcChain xmlns="http://schemas.openxmlformats.org/spreadsheetml/2006/main">
  <c r="D56" i="11" l="1"/>
  <c r="C56" i="11"/>
  <c r="D52" i="11"/>
  <c r="C52" i="11"/>
  <c r="D47" i="11"/>
  <c r="C47" i="11"/>
  <c r="D37" i="11"/>
  <c r="C37" i="11"/>
  <c r="D26" i="11"/>
  <c r="C26" i="11"/>
  <c r="D21" i="11"/>
  <c r="C21" i="11"/>
  <c r="D18" i="11"/>
  <c r="C18" i="11"/>
  <c r="D8" i="11"/>
  <c r="C8" i="11"/>
  <c r="G12" i="10"/>
  <c r="F12" i="10"/>
  <c r="D12" i="10"/>
  <c r="C12" i="10"/>
  <c r="H11" i="10"/>
  <c r="E11" i="10"/>
  <c r="H10" i="10"/>
  <c r="E10" i="10"/>
  <c r="H8" i="10"/>
  <c r="H12" i="10" s="1"/>
  <c r="E8" i="10"/>
  <c r="E12" i="10" s="1"/>
  <c r="D13" i="9"/>
  <c r="C13" i="9"/>
  <c r="G12" i="8"/>
  <c r="H12" i="8" s="1"/>
  <c r="F12" i="8"/>
  <c r="D12" i="8"/>
  <c r="E12" i="8" s="1"/>
  <c r="C12" i="8"/>
  <c r="H11" i="8"/>
  <c r="E11" i="8"/>
  <c r="H10" i="8"/>
  <c r="E10" i="8"/>
  <c r="H9" i="8"/>
  <c r="E9" i="8"/>
  <c r="D45" i="7"/>
  <c r="C45" i="7"/>
  <c r="D11" i="7"/>
  <c r="C11" i="7"/>
  <c r="D10" i="7"/>
  <c r="D36" i="7" s="1"/>
  <c r="C10" i="7"/>
  <c r="C36" i="7" s="1"/>
  <c r="F101" i="6"/>
  <c r="D101" i="6"/>
  <c r="F98" i="6"/>
  <c r="D98" i="6"/>
  <c r="D102" i="6" s="1"/>
  <c r="F89" i="6"/>
  <c r="F88" i="6"/>
  <c r="D88" i="6"/>
  <c r="D89" i="6" s="1"/>
  <c r="E86" i="6"/>
  <c r="F74" i="6"/>
  <c r="D74" i="6"/>
  <c r="F73" i="6"/>
  <c r="D73" i="6"/>
  <c r="D75" i="6" s="1"/>
  <c r="F75" i="6" s="1"/>
  <c r="F68" i="6"/>
  <c r="D68" i="6"/>
  <c r="F67" i="6"/>
  <c r="D67" i="6"/>
  <c r="F66" i="6"/>
  <c r="D66" i="6"/>
  <c r="F65" i="6"/>
  <c r="D65" i="6"/>
  <c r="F64" i="6"/>
  <c r="F69" i="6" s="1"/>
  <c r="D64" i="6"/>
  <c r="D69" i="6" s="1"/>
  <c r="F61" i="6"/>
  <c r="D61" i="6"/>
  <c r="D60" i="6"/>
  <c r="F60" i="6" s="1"/>
  <c r="D59" i="6"/>
  <c r="F59" i="6" s="1"/>
  <c r="D58" i="6"/>
  <c r="F58" i="6" s="1"/>
  <c r="F57" i="6"/>
  <c r="D57" i="6"/>
  <c r="F56" i="6"/>
  <c r="F55" i="6"/>
  <c r="F54" i="6"/>
  <c r="D54" i="6"/>
  <c r="D53" i="6"/>
  <c r="F53" i="6" s="1"/>
  <c r="D52" i="6"/>
  <c r="F52" i="6" s="1"/>
  <c r="D51" i="6"/>
  <c r="F51" i="6" s="1"/>
  <c r="D47" i="6"/>
  <c r="F47" i="6" s="1"/>
  <c r="D46" i="6"/>
  <c r="F46" i="6" s="1"/>
  <c r="D45" i="6"/>
  <c r="F45" i="6" s="1"/>
  <c r="F44" i="6"/>
  <c r="D44" i="6"/>
  <c r="D43" i="6"/>
  <c r="F43" i="6" s="1"/>
  <c r="D42" i="6"/>
  <c r="F42" i="6" s="1"/>
  <c r="F41" i="6"/>
  <c r="D40" i="6"/>
  <c r="F40" i="6" s="1"/>
  <c r="D39" i="6"/>
  <c r="F39" i="6" s="1"/>
  <c r="D38" i="6"/>
  <c r="F38" i="6" s="1"/>
  <c r="F37" i="6"/>
  <c r="D37" i="6"/>
  <c r="D36" i="6"/>
  <c r="F36" i="6" s="1"/>
  <c r="D35" i="6"/>
  <c r="F35" i="6" s="1"/>
  <c r="D34" i="6"/>
  <c r="F34" i="6" s="1"/>
  <c r="D33" i="6"/>
  <c r="D30" i="6"/>
  <c r="F30" i="6" s="1"/>
  <c r="F29" i="6"/>
  <c r="F28" i="6"/>
  <c r="D28" i="6"/>
  <c r="F27" i="6"/>
  <c r="D26" i="6"/>
  <c r="F26" i="6" s="1"/>
  <c r="D25" i="6"/>
  <c r="F25" i="6" s="1"/>
  <c r="D24" i="6"/>
  <c r="F24" i="6" s="1"/>
  <c r="D23" i="6"/>
  <c r="F23" i="6" s="1"/>
  <c r="D22" i="6"/>
  <c r="D19" i="6"/>
  <c r="F19" i="6" s="1"/>
  <c r="E18" i="6"/>
  <c r="E105" i="6" s="1"/>
  <c r="F17" i="6"/>
  <c r="D17" i="6"/>
  <c r="F16" i="6"/>
  <c r="D15" i="6"/>
  <c r="F15" i="6" s="1"/>
  <c r="D14" i="6"/>
  <c r="F14" i="6" s="1"/>
  <c r="D13" i="6"/>
  <c r="F13" i="6" s="1"/>
  <c r="D12" i="6"/>
  <c r="F12" i="6" s="1"/>
  <c r="D11" i="6"/>
  <c r="G28" i="5"/>
  <c r="F28" i="5"/>
  <c r="G27" i="5"/>
  <c r="G29" i="5" s="1"/>
  <c r="F27" i="5"/>
  <c r="F29" i="5" s="1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G22" i="5" s="1"/>
  <c r="G30" i="5" s="1"/>
  <c r="F15" i="5"/>
  <c r="F22" i="5" s="1"/>
  <c r="F30" i="5" s="1"/>
  <c r="G9" i="5"/>
  <c r="G10" i="5" s="1"/>
  <c r="F9" i="5"/>
  <c r="F10" i="5" s="1"/>
  <c r="D45" i="4"/>
  <c r="C45" i="4"/>
  <c r="D36" i="4"/>
  <c r="D37" i="4" s="1"/>
  <c r="C36" i="4"/>
  <c r="C37" i="4" s="1"/>
  <c r="D22" i="4"/>
  <c r="D47" i="4" s="1"/>
  <c r="C22" i="4"/>
  <c r="C47" i="4" s="1"/>
  <c r="G50" i="3"/>
  <c r="G51" i="3" s="1"/>
  <c r="F50" i="3"/>
  <c r="F51" i="3" s="1"/>
  <c r="G46" i="3"/>
  <c r="F46" i="3"/>
  <c r="G45" i="3"/>
  <c r="F45" i="3"/>
  <c r="G44" i="3"/>
  <c r="G47" i="3" s="1"/>
  <c r="F44" i="3"/>
  <c r="F47" i="3" s="1"/>
  <c r="G41" i="3"/>
  <c r="F41" i="3"/>
  <c r="G40" i="3"/>
  <c r="F40" i="3"/>
  <c r="G39" i="3"/>
  <c r="F39" i="3"/>
  <c r="G38" i="3"/>
  <c r="F38" i="3"/>
  <c r="G37" i="3"/>
  <c r="G42" i="3" s="1"/>
  <c r="G54" i="3" s="1"/>
  <c r="F37" i="3"/>
  <c r="F42" i="3" s="1"/>
  <c r="F54" i="3" s="1"/>
  <c r="G29" i="3"/>
  <c r="G30" i="3" s="1"/>
  <c r="F29" i="3"/>
  <c r="F30" i="3" s="1"/>
  <c r="G24" i="3"/>
  <c r="F24" i="3"/>
  <c r="G15" i="3"/>
  <c r="F15" i="3"/>
  <c r="G14" i="3"/>
  <c r="F14" i="3"/>
  <c r="G13" i="3"/>
  <c r="F13" i="3"/>
  <c r="G12" i="3"/>
  <c r="F12" i="3"/>
  <c r="G11" i="3"/>
  <c r="G16" i="3" s="1"/>
  <c r="G32" i="3" s="1"/>
  <c r="F11" i="3"/>
  <c r="F16" i="3" s="1"/>
  <c r="F32" i="3" s="1"/>
  <c r="H54" i="2"/>
  <c r="G54" i="2"/>
  <c r="H52" i="2"/>
  <c r="G52" i="2"/>
  <c r="H51" i="2"/>
  <c r="H53" i="2" s="1"/>
  <c r="G51" i="2"/>
  <c r="G53" i="2" s="1"/>
  <c r="H49" i="2"/>
  <c r="G49" i="2"/>
  <c r="H48" i="2"/>
  <c r="G48" i="2"/>
  <c r="H47" i="2"/>
  <c r="H50" i="2" s="1"/>
  <c r="G47" i="2"/>
  <c r="G50" i="2" s="1"/>
  <c r="H45" i="2"/>
  <c r="G45" i="2"/>
  <c r="H44" i="2"/>
  <c r="G44" i="2"/>
  <c r="H43" i="2"/>
  <c r="G43" i="2"/>
  <c r="H42" i="2"/>
  <c r="G42" i="2"/>
  <c r="H41" i="2"/>
  <c r="H46" i="2" s="1"/>
  <c r="H55" i="2" s="1"/>
  <c r="G41" i="2"/>
  <c r="G46" i="2" s="1"/>
  <c r="G55" i="2" s="1"/>
  <c r="H37" i="2"/>
  <c r="G37" i="2"/>
  <c r="H36" i="2"/>
  <c r="G36" i="2"/>
  <c r="H34" i="2"/>
  <c r="H35" i="2" s="1"/>
  <c r="G34" i="2"/>
  <c r="G35" i="2" s="1"/>
  <c r="H30" i="2"/>
  <c r="G30" i="2"/>
  <c r="H29" i="2"/>
  <c r="G29" i="2"/>
  <c r="H28" i="2"/>
  <c r="G28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H38" i="2" s="1"/>
  <c r="G18" i="2"/>
  <c r="G38" i="2" s="1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H33" i="2" s="1"/>
  <c r="D27" i="1"/>
  <c r="C27" i="1"/>
  <c r="G26" i="1"/>
  <c r="F26" i="1"/>
  <c r="D26" i="1"/>
  <c r="C26" i="1"/>
  <c r="D22" i="1"/>
  <c r="D24" i="1" s="1"/>
  <c r="C22" i="1"/>
  <c r="C24" i="1" s="1"/>
  <c r="G21" i="1"/>
  <c r="G24" i="1" s="1"/>
  <c r="F21" i="1"/>
  <c r="F24" i="1" s="1"/>
  <c r="G20" i="1"/>
  <c r="F20" i="1"/>
  <c r="D20" i="1"/>
  <c r="C20" i="1"/>
  <c r="D19" i="1"/>
  <c r="C19" i="1"/>
  <c r="D18" i="1"/>
  <c r="C18" i="1"/>
  <c r="D17" i="1"/>
  <c r="C17" i="1"/>
  <c r="D16" i="1"/>
  <c r="C16" i="1"/>
  <c r="G15" i="1"/>
  <c r="F15" i="1"/>
  <c r="D15" i="1"/>
  <c r="C15" i="1"/>
  <c r="G14" i="1"/>
  <c r="F14" i="1"/>
  <c r="D13" i="1"/>
  <c r="C13" i="1"/>
  <c r="G12" i="1"/>
  <c r="F12" i="1"/>
  <c r="D12" i="1"/>
  <c r="C12" i="1"/>
  <c r="G11" i="1"/>
  <c r="F11" i="1"/>
  <c r="D11" i="1"/>
  <c r="C11" i="1"/>
  <c r="G10" i="1"/>
  <c r="G19" i="1" s="1"/>
  <c r="F10" i="1"/>
  <c r="F19" i="1" s="1"/>
  <c r="D10" i="1"/>
  <c r="D21" i="1" s="1"/>
  <c r="D25" i="1" s="1"/>
  <c r="D28" i="1" s="1"/>
  <c r="C10" i="1"/>
  <c r="C21" i="1" s="1"/>
  <c r="C25" i="1" s="1"/>
  <c r="C28" i="1" s="1"/>
  <c r="H39" i="2" l="1"/>
  <c r="F102" i="6"/>
  <c r="C57" i="11"/>
  <c r="G10" i="2"/>
  <c r="G33" i="2" s="1"/>
  <c r="G39" i="2" s="1"/>
  <c r="D18" i="6"/>
  <c r="D20" i="6" s="1"/>
  <c r="D31" i="6"/>
  <c r="D48" i="6"/>
  <c r="D57" i="11"/>
  <c r="F62" i="6"/>
  <c r="F76" i="6"/>
  <c r="F11" i="6"/>
  <c r="F18" i="6" s="1"/>
  <c r="F20" i="6" s="1"/>
  <c r="F22" i="6"/>
  <c r="F31" i="6" s="1"/>
  <c r="D62" i="6"/>
  <c r="D76" i="6"/>
  <c r="F33" i="6"/>
  <c r="F48" i="6" s="1"/>
  <c r="E88" i="6"/>
  <c r="E98" i="6" s="1"/>
  <c r="G25" i="1"/>
  <c r="G28" i="1"/>
  <c r="F25" i="1"/>
  <c r="F28" i="1"/>
  <c r="D77" i="6" l="1"/>
  <c r="D105" i="6" s="1"/>
  <c r="E101" i="6"/>
  <c r="F77" i="6"/>
  <c r="F105" i="6" s="1"/>
</calcChain>
</file>

<file path=xl/sharedStrings.xml><?xml version="1.0" encoding="utf-8"?>
<sst xmlns="http://schemas.openxmlformats.org/spreadsheetml/2006/main" count="535" uniqueCount="388">
  <si>
    <t>1. melléklet a 6/2018.(XI.17.) önkormányzati rendelethez</t>
  </si>
  <si>
    <t>Tárkány Község Önkormányzata 2018. évi mérlege</t>
  </si>
  <si>
    <t>Adatok E Ft-ban</t>
  </si>
  <si>
    <t>A</t>
  </si>
  <si>
    <t>B</t>
  </si>
  <si>
    <t>C</t>
  </si>
  <si>
    <t>D</t>
  </si>
  <si>
    <t>E</t>
  </si>
  <si>
    <t>F</t>
  </si>
  <si>
    <t>Eredeti előirányzat</t>
  </si>
  <si>
    <t>Módosított előirányzat</t>
  </si>
  <si>
    <t>Sorszám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</si>
  <si>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</si>
  <si>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</si>
  <si>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</si>
  <si>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</si>
  <si>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</si>
  <si>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</si>
  <si>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Helyi adók</t>
  </si>
  <si>
    <t>Dologi kiadások, egyéb folyó kiadások</t>
  </si>
  <si>
    <t>gépjárműadó</t>
  </si>
  <si>
    <t>Működési célú pénzeszközátadások</t>
  </si>
  <si>
    <t>Központi költségvetésből kapott támogatás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</si>
  <si>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</si>
  <si>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</si>
  <si>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</si>
  <si>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</si>
  <si>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célú támogatásértékű bev egyéb</t>
  </si>
  <si>
    <t>Működési kiadás összesen</t>
  </si>
  <si>
    <t>Működési célú pénzeszközátvétel - társ.telep.</t>
  </si>
  <si>
    <t>Felhalmozási kiadások</t>
  </si>
  <si>
    <t>Működési bevételek összesen</t>
  </si>
  <si>
    <t>Céltartalék</t>
  </si>
  <si>
    <t>Felhalmozási célú támogatások</t>
  </si>
  <si>
    <t>Általános tartalék</t>
  </si>
  <si>
    <t>Felhalmozási célú bevételek</t>
  </si>
  <si>
    <t>Tartalék összesen</t>
  </si>
  <si>
    <t>Költségvetési pénzforgalmi bevétel</t>
  </si>
  <si>
    <t>Költségvetési pénzforg. kiadás</t>
  </si>
  <si>
    <t>Hiány</t>
  </si>
  <si>
    <t>Finanszírozási kiadás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</si>
  <si>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</si>
  <si>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Bevételek összesen</t>
  </si>
  <si>
    <t>Kiadások összesen</t>
  </si>
  <si>
    <t>2. melléklet az 6/2018.(XI.17.) önkormányzati rendelethez</t>
  </si>
  <si>
    <t xml:space="preserve">Tárkány Község Önkormányzata, a Közös Önkormányzati Hivatal </t>
  </si>
  <si>
    <t>együttes kiadásai és bevételei 2018. évben</t>
  </si>
  <si>
    <t xml:space="preserve">Adatok E Ft-ban </t>
  </si>
  <si>
    <t>Működési célú BEVÉTELEK</t>
  </si>
  <si>
    <t xml:space="preserve">Eredeti előirányzat </t>
  </si>
  <si>
    <t xml:space="preserve">Módosított előirányzat </t>
  </si>
  <si>
    <t>1. Intézményi működési bevételek</t>
  </si>
  <si>
    <t>Közvetített szolgáltatás</t>
  </si>
  <si>
    <t xml:space="preserve">Bérleti díjak </t>
  </si>
  <si>
    <t>Szociális étkezés</t>
  </si>
  <si>
    <t>Szolgáltatások</t>
  </si>
  <si>
    <t>Befektetett pénzügyi eszközök</t>
  </si>
  <si>
    <t xml:space="preserve">Tulajdonosi bevételek </t>
  </si>
  <si>
    <t xml:space="preserve">Egyéb működési bevétel </t>
  </si>
  <si>
    <t>Kiszámlázott termékek és szolg. ÁFA</t>
  </si>
  <si>
    <t>2. Önkormányzatok sajátos működési bevétele</t>
  </si>
  <si>
    <t>Talajterhelési díj</t>
  </si>
  <si>
    <t>Gépjárműadó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</si>
  <si>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</si>
  <si>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</si>
  <si>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</si>
  <si>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</si>
  <si>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</si>
  <si>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Egészségmegőrző program</t>
  </si>
  <si>
    <t>Egyéb tevékenység miatti bevétel (választás)</t>
  </si>
  <si>
    <t>4. Működési célú pénzeszköz átvétel vállalkozástól</t>
  </si>
  <si>
    <t>5. Tárgyi eszköz értékesítése</t>
  </si>
  <si>
    <t>I.</t>
  </si>
  <si>
    <t>Saját bevételek</t>
  </si>
  <si>
    <t>Központi költségvetéstől kapott támogatás</t>
  </si>
  <si>
    <t>II.</t>
  </si>
  <si>
    <t>Támogatás</t>
  </si>
  <si>
    <t xml:space="preserve">Felhalmoási célú támogatás </t>
  </si>
  <si>
    <t>III</t>
  </si>
  <si>
    <t>Pénzforgalom nélküli bevétel (pénzmaradvány)</t>
  </si>
  <si>
    <t>IV.</t>
  </si>
  <si>
    <t>Finanszírozási bevételek (óvoda, közös)</t>
  </si>
  <si>
    <t>Bevételek együtt I-II-III-IV.</t>
  </si>
  <si>
    <t>KIADÁSOK</t>
  </si>
  <si>
    <t>Személyi jellegű 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</si>
  <si>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</si>
  <si>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</si>
  <si>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</si>
  <si>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</si>
  <si>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</si>
  <si>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</si>
  <si>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</si>
  <si>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Áfa</t>
  </si>
  <si>
    <t xml:space="preserve">Finanszírozási kiadások (óvoda, közös) </t>
  </si>
  <si>
    <t>Kiadások mindösszesen</t>
  </si>
  <si>
    <t>Költségvetési létszámkeret</t>
  </si>
  <si>
    <t>14 fő</t>
  </si>
  <si>
    <t>Közfoglalkoztatottak engedélyezett létszámkeret</t>
  </si>
  <si>
    <t>36 fő</t>
  </si>
  <si>
    <t>3. melléklet az 6/2018.(XI.17.) önkormányzati rendelethez</t>
  </si>
  <si>
    <t>Tárkány Község Önkormányzat kiadási és bevételei 2018. évben</t>
  </si>
  <si>
    <t>Sorsz.</t>
  </si>
  <si>
    <t>MEGNEVEZÉS</t>
  </si>
  <si>
    <t>Intézményi működési bevételek</t>
  </si>
  <si>
    <t>Önkormányzat sajátos működési bevétele-helyi adók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</si>
  <si>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</si>
  <si>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</si>
  <si>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</si>
  <si>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Összesen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</si>
  <si>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</si>
  <si>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</si>
  <si>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</si>
  <si>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</si>
  <si>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</si>
  <si>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</si>
  <si>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</si>
  <si>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 xml:space="preserve">Helyi önkormányzat bevételek összesen: </t>
  </si>
  <si>
    <t>Működési célú KIADÁSOK</t>
  </si>
  <si>
    <t>Munkaadót terhelő járulék</t>
  </si>
  <si>
    <t>Dologi jellegű kiadások, adók, díjak</t>
  </si>
  <si>
    <t>Műk.célú pénzeszköz átadás</t>
  </si>
  <si>
    <t>Társ.-és szoc.pol.juttatások</t>
  </si>
  <si>
    <t xml:space="preserve">Működési kiadások </t>
  </si>
  <si>
    <t>Felhalmozási, felújítási célú KIADÁSOK</t>
  </si>
  <si>
    <t xml:space="preserve">Beruházási kiadások </t>
  </si>
  <si>
    <t xml:space="preserve">Felújítási kiadások </t>
  </si>
  <si>
    <t>Falhamozási kiadások ÁFA</t>
  </si>
  <si>
    <t>Tartalék</t>
  </si>
  <si>
    <t>Tartalék összesen:</t>
  </si>
  <si>
    <t xml:space="preserve">Helyi önkormányzat kiadások összesen </t>
  </si>
  <si>
    <t>4. melléklet az 6/2018.(XI.17.)  önkormányzati rendelethez</t>
  </si>
  <si>
    <t>BEVÉTELEK   2018.</t>
  </si>
  <si>
    <t>sorszám</t>
  </si>
  <si>
    <t>Bevétel</t>
  </si>
  <si>
    <t>Helyi önkorm. működésének ált. támogatása</t>
  </si>
  <si>
    <t>Önkormányzati hivatal működésének támogatása</t>
  </si>
  <si>
    <t>Óvoda működési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</si>
  <si>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</si>
  <si>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</si>
  <si>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</si>
  <si>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</si>
  <si>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</si>
  <si>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Gyermekétkeztetés támogatása</t>
  </si>
  <si>
    <t>Szociális feladatok támogatása</t>
  </si>
  <si>
    <t>Szociális étkeztetés</t>
  </si>
  <si>
    <t>Polgármesteri illetmény támogatása</t>
  </si>
  <si>
    <t>Könyvtári, közművelődési és múzeumi feladatok támogatása</t>
  </si>
  <si>
    <t>Működési célú költségvetési és kiegészítő támogatások</t>
  </si>
  <si>
    <t>Normatív, kötött felhasználású támogatás összesen:</t>
  </si>
  <si>
    <t xml:space="preserve">Építményadó </t>
  </si>
  <si>
    <t>Magánszemélyek kommunális adója</t>
  </si>
  <si>
    <t>Iparűzési adó</t>
  </si>
  <si>
    <t>Közvetített szolgáltatások</t>
  </si>
  <si>
    <t xml:space="preserve">Bérleti díj  </t>
  </si>
  <si>
    <t>Étkezési térítési díj (szociális étkezés)</t>
  </si>
  <si>
    <t xml:space="preserve">Tulajdonosi bevétel </t>
  </si>
  <si>
    <t>Egyéb működési bevétel</t>
  </si>
  <si>
    <t>Saját bevételek összesen:</t>
  </si>
  <si>
    <t>Védőnő  támogatása Tb-i alaptól</t>
  </si>
  <si>
    <t>Iskola egészségügyi szolgáltatás támogatása Tb. Alaptól</t>
  </si>
  <si>
    <t>KÖH hozzájárulás</t>
  </si>
  <si>
    <t>Közfoglalkoztatási programok támogatása</t>
  </si>
  <si>
    <t>Mezei őrszolgálat támogatása (NAV)</t>
  </si>
  <si>
    <t>Választási tevékenység</t>
  </si>
  <si>
    <t xml:space="preserve">Működési célú támogatás-pályázati bevételek </t>
  </si>
  <si>
    <t>Pénzmaradvány (pénzforgalom nélküli bevétel)</t>
  </si>
  <si>
    <t>Költségvetési bevételek összesen</t>
  </si>
  <si>
    <t>5. melléklet az 6/2018.(XI.17.) önkormányzati rendelethez</t>
  </si>
  <si>
    <t>Tárkányi Közös Önkormányzati Hivatal kiadásai és bevételei 2018. évben</t>
  </si>
  <si>
    <t>Önkormányzatok elszámolása költségvetési szerveikkel</t>
  </si>
  <si>
    <t>Közös Hivatal bevétel összesen:</t>
  </si>
  <si>
    <t>Készletbeszerzések</t>
  </si>
  <si>
    <t>Különféle dologi kiadások</t>
  </si>
  <si>
    <t>Vásárolt termékek és szolg. ÁFA</t>
  </si>
  <si>
    <t>Felhalmozási, felújítási célú kiadások</t>
  </si>
  <si>
    <t>Kiadások összesen:</t>
  </si>
  <si>
    <t>Engedélyezett létszám:</t>
  </si>
  <si>
    <t>11 fő</t>
  </si>
  <si>
    <t>6. melléklet az 6/2018. (XI.17.)önkormányzati rendelethez</t>
  </si>
  <si>
    <t xml:space="preserve">Tárkány Község Önkormányzatának </t>
  </si>
  <si>
    <t>2018. évi kiadásai és foglalkoztatotti létszáma feladatonként</t>
  </si>
  <si>
    <t>I.Kötelezően ellátandó feladatok</t>
  </si>
  <si>
    <t>Megnevezés</t>
  </si>
  <si>
    <t xml:space="preserve">   Engedélyezett létszám fő</t>
  </si>
  <si>
    <t xml:space="preserve">1/ Személyi juttatások </t>
  </si>
  <si>
    <t>Önkormányzati jogalkotás</t>
  </si>
  <si>
    <t>Város és községgazd.</t>
  </si>
  <si>
    <t>Családi és nővédelmi eü. Gondozás</t>
  </si>
  <si>
    <t>Könyvtári szolgáltatás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</si>
  <si>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</si>
  <si>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</si>
  <si>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</si>
  <si>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</si>
  <si>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</si>
  <si>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</si>
  <si>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</si>
  <si>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</si>
  <si>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</si>
  <si>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</si>
  <si>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 xml:space="preserve">Közút 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</si>
  <si>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</si>
  <si>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</si>
  <si>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</si>
  <si>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</si>
  <si>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</si>
  <si>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Egyéb szabadidős szolgáltatás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</si>
  <si>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</si>
  <si>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</si>
  <si>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</si>
  <si>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</si>
  <si>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 xml:space="preserve">Köznevelési Társulás - Óvoda működési támogatása </t>
  </si>
  <si>
    <t>Közös Hivatal működési támogatása</t>
  </si>
  <si>
    <t>Többcélú Kist. Társ. Működési kiadásaihoz</t>
  </si>
  <si>
    <t xml:space="preserve">Működési célú pe. Átadás nem önk </t>
  </si>
  <si>
    <t xml:space="preserve">Elvonások, visszafizetések </t>
  </si>
  <si>
    <t xml:space="preserve">      Államháztartáson kívülre</t>
  </si>
  <si>
    <t xml:space="preserve">Tárkányi Roma Nemzetiségi Önkormányzat </t>
  </si>
  <si>
    <t xml:space="preserve">Ösztöndíjak </t>
  </si>
  <si>
    <t>Non-profit szervezetek támogatása</t>
  </si>
  <si>
    <t>Tagdíjak, hozzárjáulások</t>
  </si>
  <si>
    <t xml:space="preserve">Egyházak támogatása </t>
  </si>
  <si>
    <t xml:space="preserve">    Pénzeszköz átadás összesen:</t>
  </si>
  <si>
    <t>5/ Társadalom és szociálpolitikai juttatások</t>
  </si>
  <si>
    <t>Lakásfenntartási támogatás</t>
  </si>
  <si>
    <t>Szoc.étkezők térítési díj kedvezménye</t>
  </si>
  <si>
    <t>Aktív korúak ellátása</t>
  </si>
  <si>
    <t xml:space="preserve">Települési támogatás </t>
  </si>
  <si>
    <t xml:space="preserve">Helyi gyógyszertámogatás 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</si>
  <si>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</si>
  <si>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</si>
  <si>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</si>
  <si>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</si>
  <si>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</si>
  <si>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>Beruházások Áfája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</si>
  <si>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</si>
  <si>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</si>
  <si>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</si>
  <si>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</si>
  <si>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</si>
  <si>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</si>
  <si>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</si>
  <si>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2/ Dologi kiadások</t>
  </si>
  <si>
    <t>Kiadás választások</t>
  </si>
  <si>
    <t>7. melléklet az 1/2018. (III.01.) önkormányzati rendelethez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</si>
  <si>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</si>
  <si>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</si>
  <si>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</si>
  <si>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 xml:space="preserve">Óvoda működési támogatása-Tárkány-Ete Köznevelési Társulás </t>
  </si>
  <si>
    <t>Települési Önkormányzatok Országos Szövetsége (TÖOSZ tagdíj)</t>
  </si>
  <si>
    <t>Polgárőr Egyesület</t>
  </si>
  <si>
    <t>Polgárőr Egyesület pályázati önrész</t>
  </si>
  <si>
    <t>Sport Egyesület - öregfiúk</t>
  </si>
  <si>
    <t xml:space="preserve">Labdarúgó Utánpótlás Egyesület </t>
  </si>
  <si>
    <t>Tűzoltó Egyesület</t>
  </si>
  <si>
    <t>Tűzoltó Egyesület pályázati önrész</t>
  </si>
  <si>
    <t>Hóvirág Egyesület</t>
  </si>
  <si>
    <t xml:space="preserve">Flamingó kulturális csoport </t>
  </si>
  <si>
    <t xml:space="preserve">Szivárvány Tánccsoport </t>
  </si>
  <si>
    <t xml:space="preserve">Vadásztársaság </t>
  </si>
  <si>
    <t>Borverseny</t>
  </si>
  <si>
    <t>Keresztény Gondolkodású Polgárok Honvédelmi Egyesülete</t>
  </si>
  <si>
    <t xml:space="preserve">Alapítványok, egyéb szervezetek </t>
  </si>
  <si>
    <t>Katolikus egyház támogatása</t>
  </si>
  <si>
    <t>Református egyház támogatása</t>
  </si>
  <si>
    <t xml:space="preserve">Bursa Hungarica-felsőoktatási ösztöndíj </t>
  </si>
  <si>
    <t>Arany János tehetséggondozó program-ösztöndíj</t>
  </si>
  <si>
    <t xml:space="preserve">Védőnői rendelői műk.ktsghez hozzájárulás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</si>
  <si>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</si>
  <si>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</si>
  <si>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</si>
  <si>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</si>
  <si>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Működési célú pénzeszközátadás összesen: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</si>
  <si>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</si>
  <si>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</si>
  <si>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</si>
  <si>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</si>
  <si>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</si>
  <si>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</si>
  <si>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</si>
  <si>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</si>
  <si>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Szociális pénzbeli ellátások összesen:</t>
  </si>
  <si>
    <t>8. melléklet az 6/2018. (XI.17.) önkormányzati rendelethez</t>
  </si>
  <si>
    <t>Az önkormányzat 2018. évi felújítási előirányzatai célonként</t>
  </si>
  <si>
    <t xml:space="preserve">  </t>
  </si>
  <si>
    <t>G</t>
  </si>
  <si>
    <t>Felújítási kiadás megnevezése</t>
  </si>
  <si>
    <t xml:space="preserve">Eredeti tervezett bevétel </t>
  </si>
  <si>
    <t>Eredeti tervezett kiadás</t>
  </si>
  <si>
    <t>Önrész</t>
  </si>
  <si>
    <t xml:space="preserve">Módosított tervezett bevétel </t>
  </si>
  <si>
    <t>Módosított tervezett kiadás</t>
  </si>
  <si>
    <t>Vis maior: Művelődési ház terasz, Idősek Klubja, Roma Nemzetiségi Önkormányzat irodájának helyreállítása</t>
  </si>
  <si>
    <t>1717/2017(X.3.)Korm.határozat szerinti támogatás konyhafelújítás keretein belül eszközbeszerzésre</t>
  </si>
  <si>
    <t>2068/2017(XII.28.)Korm.határozat 1.a) pont szerinti támogatás Sport, Széchenyi és Dózsa György utca útfelújítására</t>
  </si>
  <si>
    <t>Felújítási kiadások összesen</t>
  </si>
  <si>
    <t>9. melléklet az 6/2018. (XI.17.) önkormányzati rendelethez</t>
  </si>
  <si>
    <t>Az önkormányzat 2018. évi felhalmozási kiadásai feladatonként</t>
  </si>
  <si>
    <t>Felhalmozási kiadás megnevezése</t>
  </si>
  <si>
    <t>Felhalmozási kiadások összesen</t>
  </si>
  <si>
    <t>10. melléklet az 6/2018. (XI.17.) önkormányzati rendelethez</t>
  </si>
  <si>
    <t>Az európai uniós forrásból finanszírozott támogatással megvalósuló programok, projektek bevételei, kiadásai</t>
  </si>
  <si>
    <t xml:space="preserve">                                                                Adatok E Ft-ban </t>
  </si>
  <si>
    <t>Projekt megnevezése</t>
  </si>
  <si>
    <t>Eredeti tervezett bevétel</t>
  </si>
  <si>
    <t>Módosított tervezett bevétel</t>
  </si>
  <si>
    <t xml:space="preserve">TOP-2.1.3-15 Tó pályázat </t>
  </si>
  <si>
    <t>EFOP-4.1.7-16-2017-00082 Kultúr felújítás</t>
  </si>
  <si>
    <t xml:space="preserve">VP-6-7.2.1-7.4.1.2-16 Külterületi út </t>
  </si>
  <si>
    <t>EFOP-3.9.2-16-2017-00018 Térségi gyermek</t>
  </si>
  <si>
    <t>Támogatással finansz. összesen</t>
  </si>
  <si>
    <t xml:space="preserve">Tárkányi Közös Önkormányzati Hivatal  </t>
  </si>
  <si>
    <t>2018. évi előirányzatai</t>
  </si>
  <si>
    <t>Rovat</t>
  </si>
  <si>
    <t>Eredeti        E/Ft</t>
  </si>
  <si>
    <t>Módosított       E/Ft</t>
  </si>
  <si>
    <r>
      <t>Létszámkeret:</t>
    </r>
    <r>
      <rPr>
        <sz val="10"/>
        <rFont val="Times New Roman"/>
        <family val="1"/>
        <charset val="238"/>
      </rPr>
      <t xml:space="preserve">  9 fő kinevezett köztisztviselő</t>
    </r>
  </si>
  <si>
    <t>AT vásárolt egyéb gépek, ber., felsz.</t>
  </si>
  <si>
    <t>Intézm. beruh. besz. árba besz. ÁFA</t>
  </si>
  <si>
    <t>Beruházás</t>
  </si>
  <si>
    <t>K1101/1</t>
  </si>
  <si>
    <t>Köztisztviselők alapilletménye</t>
  </si>
  <si>
    <t>Illetménykiegészítés</t>
  </si>
  <si>
    <t>Nyelvpótlék</t>
  </si>
  <si>
    <t>Egyéb illetménypótlék</t>
  </si>
  <si>
    <t>Egyéb juttatások</t>
  </si>
  <si>
    <t>K1106</t>
  </si>
  <si>
    <t>Közalk. jubileumi jut.</t>
  </si>
  <si>
    <t>K1113/9</t>
  </si>
  <si>
    <t>Továbbképzés, betegszabadság egyeb ktg.térítés</t>
  </si>
  <si>
    <t>K1109</t>
  </si>
  <si>
    <t>munkábajárás</t>
  </si>
  <si>
    <t>K1107/3</t>
  </si>
  <si>
    <t>Közalk. étkezési hozzájárulása (Cafetéria)</t>
  </si>
  <si>
    <t>Személyi juttatások</t>
  </si>
  <si>
    <t>K122/1</t>
  </si>
  <si>
    <t>Megbízási díjak</t>
  </si>
  <si>
    <t>Felmentett dolgozó díja</t>
  </si>
  <si>
    <t>Külső személyi juttatás</t>
  </si>
  <si>
    <t>K2/1</t>
  </si>
  <si>
    <t>Szociális hozzáj. adó</t>
  </si>
  <si>
    <t>K2/3</t>
  </si>
  <si>
    <t>Egészségügyi hozzájárulás</t>
  </si>
  <si>
    <t>K2/4</t>
  </si>
  <si>
    <t>Táppénzhozzájárulás</t>
  </si>
  <si>
    <t>Munkaadót terhelő egyéb jár.</t>
  </si>
  <si>
    <t>Munkaadót terhelő járulékok</t>
  </si>
  <si>
    <t>Gyógyszer, vegyszer besz.</t>
  </si>
  <si>
    <t>K312/2</t>
  </si>
  <si>
    <t>Irodaszer, nyomtatvány</t>
  </si>
  <si>
    <t>Könyvbeszerzés</t>
  </si>
  <si>
    <t>K311/4</t>
  </si>
  <si>
    <t>Folyóirat beszerzés</t>
  </si>
  <si>
    <t>K311/9</t>
  </si>
  <si>
    <t xml:space="preserve">Szakmai anyag </t>
  </si>
  <si>
    <t>Kisértékű tárgyi eszköz</t>
  </si>
  <si>
    <t>Nagyértékű tárgyi eszköz</t>
  </si>
  <si>
    <t>K312/5</t>
  </si>
  <si>
    <t>Munkaruha, védőruha, formaruha</t>
  </si>
  <si>
    <t>Tisztítószer</t>
  </si>
  <si>
    <t>K312/9</t>
  </si>
  <si>
    <t>Egyéb készletbeszerzés</t>
  </si>
  <si>
    <t>K322/1</t>
  </si>
  <si>
    <t>Telefon</t>
  </si>
  <si>
    <t>K321/5</t>
  </si>
  <si>
    <t>Internet</t>
  </si>
  <si>
    <t>Államháztartáson belüli közvetített szolgáltatás</t>
  </si>
  <si>
    <t>Gázdíjak</t>
  </si>
  <si>
    <t>Áramdíjak</t>
  </si>
  <si>
    <t>Víz- és csatornadíjak</t>
  </si>
  <si>
    <t>K334</t>
  </si>
  <si>
    <t>Karbantartás, kisjavítás</t>
  </si>
  <si>
    <t>K337/9</t>
  </si>
  <si>
    <t>Egyéb üzemelt. fennt. szolg. (posta, szőnyegt., kéményseprés,felülvizsg.díjak)</t>
  </si>
  <si>
    <t>K336/1</t>
  </si>
  <si>
    <t>Vásárolt közszolgáltatások (üzemorvos, belső ellenőr, könyvvizsgáló)</t>
  </si>
  <si>
    <t>K341/1</t>
  </si>
  <si>
    <t>Belföldi kikül., útiköltség</t>
  </si>
  <si>
    <t>K355/9</t>
  </si>
  <si>
    <t>Egyéb dologi kiadás</t>
  </si>
  <si>
    <t>K352/1</t>
  </si>
  <si>
    <t>Számlázott szellemi tev.</t>
  </si>
  <si>
    <t>Különféle dologi kiadás</t>
  </si>
  <si>
    <t>K2/7</t>
  </si>
  <si>
    <t>munkálktató által fizetett SZJA</t>
  </si>
  <si>
    <t>Rehabilitációs hozzájárulás</t>
  </si>
  <si>
    <t>K337/2</t>
  </si>
  <si>
    <t>Különféle adók, díjak, egyéb befiz.</t>
  </si>
  <si>
    <t>Egyéb folyó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</si>
</sst>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_-* #,##0&quot; Ft&quot;_-;\-* #,##0&quot; Ft&quot;_-;_-* \-??&quot; Ft&quot;_-;_-@_-"/>
    <numFmt numFmtId="166" formatCode="_-* #,##0\ _F_t_-;\-* #,##0\ _F_t_-;_-* &quot;-&quot;??\ _F_t_-;_-@_-"/>
    <numFmt numFmtId="167" formatCode="_-* #,##0\ _F_t_-;\-* #,##0\ _F_t_-;_-* \-??\ _F_t_-;_-@_-"/>
    <numFmt numFmtId="168" formatCode="#,##0\ &quot;Ft&quot;"/>
    <numFmt numFmtId="169" formatCode="#,##0&quot; Ft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0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Border="1"/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8" xfId="0" applyFont="1" applyBorder="1"/>
    <xf numFmtId="0" fontId="8" fillId="0" borderId="0" xfId="0" applyFont="1" applyBorder="1"/>
    <xf numFmtId="0" fontId="3" fillId="0" borderId="8" xfId="0" applyFont="1" applyBorder="1" applyAlignment="1">
      <alignment horizontal="center"/>
    </xf>
    <xf numFmtId="0" fontId="6" fillId="0" borderId="13" xfId="0" applyFont="1" applyBorder="1"/>
    <xf numFmtId="164" fontId="6" fillId="0" borderId="13" xfId="0" applyNumberFormat="1" applyFont="1" applyBorder="1"/>
    <xf numFmtId="0" fontId="3" fillId="0" borderId="13" xfId="0" applyFont="1" applyBorder="1"/>
    <xf numFmtId="164" fontId="3" fillId="0" borderId="9" xfId="0" applyNumberFormat="1" applyFont="1" applyFill="1" applyBorder="1"/>
    <xf numFmtId="164" fontId="3" fillId="0" borderId="14" xfId="0" applyNumberFormat="1" applyFont="1" applyFill="1" applyBorder="1"/>
    <xf numFmtId="0" fontId="3" fillId="0" borderId="13" xfId="0" applyFont="1" applyBorder="1" applyAlignment="1">
      <alignment horizontal="right"/>
    </xf>
    <xf numFmtId="164" fontId="3" fillId="0" borderId="13" xfId="0" applyNumberFormat="1" applyFont="1" applyBorder="1"/>
    <xf numFmtId="164" fontId="3" fillId="0" borderId="9" xfId="0" applyNumberFormat="1" applyFont="1" applyBorder="1"/>
    <xf numFmtId="164" fontId="3" fillId="0" borderId="14" xfId="0" applyNumberFormat="1" applyFont="1" applyBorder="1"/>
    <xf numFmtId="0" fontId="6" fillId="2" borderId="13" xfId="0" applyFont="1" applyFill="1" applyBorder="1" applyAlignment="1">
      <alignment wrapText="1"/>
    </xf>
    <xf numFmtId="164" fontId="6" fillId="2" borderId="13" xfId="0" applyNumberFormat="1" applyFont="1" applyFill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" fillId="0" borderId="13" xfId="0" applyNumberFormat="1" applyFont="1" applyFill="1" applyBorder="1"/>
    <xf numFmtId="0" fontId="9" fillId="0" borderId="13" xfId="0" applyFont="1" applyBorder="1"/>
    <xf numFmtId="164" fontId="9" fillId="0" borderId="9" xfId="0" applyNumberFormat="1" applyFont="1" applyBorder="1"/>
    <xf numFmtId="164" fontId="9" fillId="0" borderId="14" xfId="0" applyNumberFormat="1" applyFont="1" applyBorder="1"/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5" fillId="0" borderId="13" xfId="0" applyFont="1" applyFill="1" applyBorder="1"/>
    <xf numFmtId="164" fontId="5" fillId="0" borderId="9" xfId="0" applyNumberFormat="1" applyFont="1" applyBorder="1"/>
    <xf numFmtId="164" fontId="5" fillId="0" borderId="14" xfId="0" applyNumberFormat="1" applyFont="1" applyBorder="1"/>
    <xf numFmtId="164" fontId="5" fillId="0" borderId="9" xfId="0" applyNumberFormat="1" applyFont="1" applyFill="1" applyBorder="1"/>
    <xf numFmtId="164" fontId="5" fillId="0" borderId="14" xfId="0" applyNumberFormat="1" applyFont="1" applyFill="1" applyBorder="1"/>
    <xf numFmtId="0" fontId="5" fillId="0" borderId="13" xfId="0" applyFont="1" applyBorder="1"/>
    <xf numFmtId="164" fontId="5" fillId="0" borderId="13" xfId="0" applyNumberFormat="1" applyFont="1" applyBorder="1"/>
    <xf numFmtId="0" fontId="3" fillId="2" borderId="13" xfId="0" applyFont="1" applyFill="1" applyBorder="1"/>
    <xf numFmtId="164" fontId="3" fillId="2" borderId="9" xfId="0" applyNumberFormat="1" applyFont="1" applyFill="1" applyBorder="1"/>
    <xf numFmtId="164" fontId="3" fillId="2" borderId="14" xfId="0" applyNumberFormat="1" applyFont="1" applyFill="1" applyBorder="1"/>
    <xf numFmtId="0" fontId="10" fillId="0" borderId="13" xfId="0" applyFont="1" applyFill="1" applyBorder="1"/>
    <xf numFmtId="164" fontId="10" fillId="0" borderId="9" xfId="0" applyNumberFormat="1" applyFont="1" applyFill="1" applyBorder="1"/>
    <xf numFmtId="164" fontId="10" fillId="0" borderId="14" xfId="0" applyNumberFormat="1" applyFont="1" applyFill="1" applyBorder="1"/>
    <xf numFmtId="0" fontId="6" fillId="2" borderId="13" xfId="0" applyFont="1" applyFill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164" fontId="0" fillId="0" borderId="0" xfId="0" applyNumberFormat="1"/>
    <xf numFmtId="0" fontId="11" fillId="0" borderId="0" xfId="0" applyFont="1" applyBorder="1" applyAlignment="1">
      <alignment horizontal="center"/>
    </xf>
    <xf numFmtId="165" fontId="11" fillId="0" borderId="0" xfId="2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0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3" fillId="0" borderId="19" xfId="0" applyFont="1" applyBorder="1"/>
    <xf numFmtId="0" fontId="3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66" fontId="6" fillId="0" borderId="23" xfId="1" applyNumberFormat="1" applyFont="1" applyBorder="1" applyAlignment="1">
      <alignment horizontal="right"/>
    </xf>
    <xf numFmtId="166" fontId="6" fillId="0" borderId="24" xfId="1" applyNumberFormat="1" applyFont="1" applyBorder="1" applyAlignment="1">
      <alignment horizontal="right"/>
    </xf>
    <xf numFmtId="0" fontId="8" fillId="0" borderId="0" xfId="0" applyFont="1"/>
    <xf numFmtId="0" fontId="3" fillId="0" borderId="23" xfId="0" applyFont="1" applyBorder="1" applyAlignment="1">
      <alignment horizontal="center"/>
    </xf>
    <xf numFmtId="166" fontId="3" fillId="0" borderId="23" xfId="1" applyNumberFormat="1" applyFont="1" applyBorder="1" applyAlignment="1">
      <alignment horizontal="right"/>
    </xf>
    <xf numFmtId="166" fontId="3" fillId="0" borderId="24" xfId="1" applyNumberFormat="1" applyFont="1" applyBorder="1" applyAlignment="1">
      <alignment horizontal="right"/>
    </xf>
    <xf numFmtId="0" fontId="6" fillId="0" borderId="23" xfId="0" applyFont="1" applyFill="1" applyBorder="1" applyAlignment="1">
      <alignment horizontal="left"/>
    </xf>
    <xf numFmtId="166" fontId="0" fillId="0" borderId="0" xfId="0" applyNumberFormat="1"/>
    <xf numFmtId="0" fontId="6" fillId="0" borderId="23" xfId="0" applyFont="1" applyFill="1" applyBorder="1"/>
    <xf numFmtId="0" fontId="6" fillId="0" borderId="23" xfId="0" applyFont="1" applyBorder="1"/>
    <xf numFmtId="0" fontId="3" fillId="0" borderId="23" xfId="0" applyFont="1" applyFill="1" applyBorder="1"/>
    <xf numFmtId="0" fontId="3" fillId="0" borderId="23" xfId="0" applyFont="1" applyBorder="1"/>
    <xf numFmtId="166" fontId="6" fillId="0" borderId="23" xfId="0" applyNumberFormat="1" applyFont="1" applyBorder="1"/>
    <xf numFmtId="166" fontId="6" fillId="0" borderId="24" xfId="0" applyNumberFormat="1" applyFont="1" applyBorder="1"/>
    <xf numFmtId="0" fontId="12" fillId="0" borderId="23" xfId="0" applyFont="1" applyBorder="1" applyAlignment="1">
      <alignment horizontal="center"/>
    </xf>
    <xf numFmtId="0" fontId="12" fillId="3" borderId="23" xfId="0" applyFont="1" applyFill="1" applyBorder="1" applyAlignment="1">
      <alignment horizontal="left"/>
    </xf>
    <xf numFmtId="166" fontId="12" fillId="3" borderId="23" xfId="0" applyNumberFormat="1" applyFont="1" applyFill="1" applyBorder="1"/>
    <xf numFmtId="166" fontId="12" fillId="3" borderId="24" xfId="0" applyNumberFormat="1" applyFont="1" applyFill="1" applyBorder="1"/>
    <xf numFmtId="0" fontId="14" fillId="0" borderId="0" xfId="0" applyFont="1"/>
    <xf numFmtId="166" fontId="6" fillId="3" borderId="23" xfId="0" applyNumberFormat="1" applyFont="1" applyFill="1" applyBorder="1"/>
    <xf numFmtId="166" fontId="6" fillId="3" borderId="24" xfId="0" applyNumberFormat="1" applyFont="1" applyFill="1" applyBorder="1"/>
    <xf numFmtId="0" fontId="12" fillId="0" borderId="22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166" fontId="12" fillId="0" borderId="23" xfId="0" applyNumberFormat="1" applyFont="1" applyFill="1" applyBorder="1"/>
    <xf numFmtId="166" fontId="12" fillId="0" borderId="28" xfId="0" applyNumberFormat="1" applyFont="1" applyFill="1" applyBorder="1"/>
    <xf numFmtId="166" fontId="12" fillId="0" borderId="24" xfId="0" applyNumberFormat="1" applyFont="1" applyFill="1" applyBorder="1"/>
    <xf numFmtId="166" fontId="12" fillId="0" borderId="23" xfId="0" applyNumberFormat="1" applyFont="1" applyBorder="1"/>
    <xf numFmtId="166" fontId="12" fillId="0" borderId="24" xfId="0" applyNumberFormat="1" applyFont="1" applyBorder="1"/>
    <xf numFmtId="0" fontId="12" fillId="0" borderId="23" xfId="0" applyFont="1" applyBorder="1" applyAlignment="1">
      <alignment horizontal="left"/>
    </xf>
    <xf numFmtId="166" fontId="12" fillId="0" borderId="28" xfId="0" applyNumberFormat="1" applyFont="1" applyBorder="1"/>
    <xf numFmtId="166" fontId="8" fillId="0" borderId="0" xfId="0" applyNumberFormat="1" applyFont="1"/>
    <xf numFmtId="43" fontId="6" fillId="0" borderId="23" xfId="0" applyNumberFormat="1" applyFont="1" applyFill="1" applyBorder="1" applyAlignment="1">
      <alignment horizontal="center"/>
    </xf>
    <xf numFmtId="43" fontId="6" fillId="0" borderId="24" xfId="0" applyNumberFormat="1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6" fontId="8" fillId="0" borderId="0" xfId="0" applyNumberFormat="1" applyFont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0" fontId="8" fillId="0" borderId="0" xfId="0" applyFont="1" applyFill="1" applyBorder="1"/>
    <xf numFmtId="0" fontId="0" fillId="0" borderId="0" xfId="0" applyAlignment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67" fontId="3" fillId="0" borderId="13" xfId="1" applyNumberFormat="1" applyFont="1" applyFill="1" applyBorder="1" applyAlignment="1" applyProtection="1">
      <alignment horizontal="right"/>
    </xf>
    <xf numFmtId="167" fontId="3" fillId="0" borderId="14" xfId="1" applyNumberFormat="1" applyFont="1" applyFill="1" applyBorder="1" applyAlignment="1" applyProtection="1">
      <alignment horizontal="right"/>
    </xf>
    <xf numFmtId="167" fontId="17" fillId="2" borderId="13" xfId="1" applyNumberFormat="1" applyFont="1" applyFill="1" applyBorder="1" applyAlignment="1" applyProtection="1">
      <alignment horizontal="right"/>
    </xf>
    <xf numFmtId="167" fontId="17" fillId="2" borderId="14" xfId="1" applyNumberFormat="1" applyFont="1" applyFill="1" applyBorder="1" applyAlignment="1" applyProtection="1">
      <alignment horizontal="right"/>
    </xf>
    <xf numFmtId="0" fontId="4" fillId="0" borderId="8" xfId="0" applyFont="1" applyBorder="1" applyAlignment="1">
      <alignment horizontal="center"/>
    </xf>
    <xf numFmtId="167" fontId="16" fillId="0" borderId="13" xfId="0" applyNumberFormat="1" applyFont="1" applyBorder="1"/>
    <xf numFmtId="167" fontId="16" fillId="0" borderId="14" xfId="0" applyNumberFormat="1" applyFont="1" applyBorder="1"/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67" fontId="17" fillId="0" borderId="13" xfId="1" applyNumberFormat="1" applyFont="1" applyFill="1" applyBorder="1" applyAlignment="1" applyProtection="1">
      <alignment horizontal="right"/>
    </xf>
    <xf numFmtId="167" fontId="17" fillId="0" borderId="14" xfId="1" applyNumberFormat="1" applyFont="1" applyFill="1" applyBorder="1" applyAlignment="1" applyProtection="1">
      <alignment horizontal="right"/>
    </xf>
    <xf numFmtId="167" fontId="16" fillId="0" borderId="13" xfId="1" applyNumberFormat="1" applyFont="1" applyFill="1" applyBorder="1" applyAlignment="1" applyProtection="1">
      <alignment horizontal="right"/>
    </xf>
    <xf numFmtId="167" fontId="16" fillId="0" borderId="14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7" fontId="16" fillId="0" borderId="13" xfId="1" applyNumberFormat="1" applyFont="1" applyFill="1" applyBorder="1" applyAlignment="1" applyProtection="1"/>
    <xf numFmtId="167" fontId="16" fillId="0" borderId="14" xfId="1" applyNumberFormat="1" applyFont="1" applyFill="1" applyBorder="1" applyAlignment="1" applyProtection="1"/>
    <xf numFmtId="0" fontId="17" fillId="0" borderId="0" xfId="0" applyFont="1" applyBorder="1" applyAlignment="1"/>
    <xf numFmtId="0" fontId="16" fillId="0" borderId="0" xfId="0" applyFont="1" applyBorder="1" applyAlignment="1"/>
    <xf numFmtId="0" fontId="3" fillId="0" borderId="0" xfId="0" applyFont="1" applyBorder="1" applyAlignment="1"/>
    <xf numFmtId="167" fontId="0" fillId="0" borderId="0" xfId="0" applyNumberFormat="1"/>
    <xf numFmtId="167" fontId="3" fillId="0" borderId="9" xfId="1" applyNumberFormat="1" applyFont="1" applyFill="1" applyBorder="1" applyAlignment="1" applyProtection="1">
      <alignment horizontal="right"/>
    </xf>
    <xf numFmtId="0" fontId="17" fillId="0" borderId="8" xfId="0" applyFont="1" applyBorder="1" applyAlignment="1">
      <alignment horizontal="center"/>
    </xf>
    <xf numFmtId="0" fontId="16" fillId="0" borderId="13" xfId="0" applyFont="1" applyFill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/>
    <xf numFmtId="0" fontId="16" fillId="0" borderId="36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167" fontId="17" fillId="2" borderId="9" xfId="1" applyNumberFormat="1" applyFont="1" applyFill="1" applyBorder="1" applyAlignment="1" applyProtection="1">
      <alignment horizontal="right"/>
    </xf>
    <xf numFmtId="0" fontId="17" fillId="0" borderId="29" xfId="0" applyFont="1" applyBorder="1" applyAlignment="1">
      <alignment horizontal="center"/>
    </xf>
    <xf numFmtId="167" fontId="16" fillId="0" borderId="30" xfId="1" applyNumberFormat="1" applyFont="1" applyFill="1" applyBorder="1" applyAlignment="1" applyProtection="1">
      <alignment horizontal="right"/>
    </xf>
    <xf numFmtId="167" fontId="16" fillId="0" borderId="31" xfId="1" applyNumberFormat="1" applyFont="1" applyFill="1" applyBorder="1" applyAlignment="1" applyProtection="1">
      <alignment horizontal="right"/>
    </xf>
    <xf numFmtId="3" fontId="0" fillId="0" borderId="0" xfId="0" applyNumberFormat="1" applyBorder="1"/>
    <xf numFmtId="0" fontId="16" fillId="0" borderId="42" xfId="0" applyFont="1" applyBorder="1" applyAlignment="1"/>
    <xf numFmtId="0" fontId="0" fillId="0" borderId="0" xfId="0" applyBorder="1" applyAlignment="1"/>
    <xf numFmtId="0" fontId="16" fillId="0" borderId="19" xfId="0" applyFont="1" applyBorder="1" applyAlignment="1"/>
    <xf numFmtId="0" fontId="16" fillId="0" borderId="20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6" fillId="0" borderId="23" xfId="0" applyFont="1" applyBorder="1"/>
    <xf numFmtId="0" fontId="16" fillId="0" borderId="23" xfId="0" applyFont="1" applyBorder="1" applyAlignment="1">
      <alignment horizontal="center" wrapText="1"/>
    </xf>
    <xf numFmtId="0" fontId="16" fillId="0" borderId="23" xfId="0" applyFont="1" applyBorder="1" applyAlignment="1">
      <alignment horizontal="left"/>
    </xf>
    <xf numFmtId="41" fontId="16" fillId="0" borderId="23" xfId="0" applyNumberFormat="1" applyFont="1" applyBorder="1" applyAlignment="1">
      <alignment horizontal="left"/>
    </xf>
    <xf numFmtId="41" fontId="3" fillId="0" borderId="23" xfId="0" applyNumberFormat="1" applyFont="1" applyBorder="1"/>
    <xf numFmtId="41" fontId="0" fillId="0" borderId="0" xfId="0" applyNumberFormat="1"/>
    <xf numFmtId="0" fontId="3" fillId="0" borderId="23" xfId="0" applyFont="1" applyBorder="1" applyAlignment="1">
      <alignment wrapText="1"/>
    </xf>
    <xf numFmtId="41" fontId="3" fillId="0" borderId="23" xfId="0" applyNumberFormat="1" applyFont="1" applyBorder="1" applyAlignment="1"/>
    <xf numFmtId="0" fontId="17" fillId="0" borderId="23" xfId="0" applyFont="1" applyBorder="1"/>
    <xf numFmtId="41" fontId="17" fillId="0" borderId="23" xfId="0" applyNumberFormat="1" applyFont="1" applyBorder="1"/>
    <xf numFmtId="0" fontId="17" fillId="0" borderId="23" xfId="0" applyFont="1" applyFill="1" applyBorder="1"/>
    <xf numFmtId="41" fontId="17" fillId="0" borderId="23" xfId="0" applyNumberFormat="1" applyFont="1" applyFill="1" applyBorder="1"/>
    <xf numFmtId="3" fontId="17" fillId="0" borderId="23" xfId="0" applyNumberFormat="1" applyFont="1" applyBorder="1"/>
    <xf numFmtId="41" fontId="16" fillId="0" borderId="23" xfId="0" applyNumberFormat="1" applyFont="1" applyBorder="1"/>
    <xf numFmtId="3" fontId="16" fillId="0" borderId="23" xfId="0" applyNumberFormat="1" applyFont="1" applyBorder="1" applyAlignment="1">
      <alignment horizontal="left"/>
    </xf>
    <xf numFmtId="168" fontId="16" fillId="0" borderId="23" xfId="0" applyNumberFormat="1" applyFont="1" applyBorder="1"/>
    <xf numFmtId="0" fontId="16" fillId="0" borderId="30" xfId="0" applyFont="1" applyBorder="1"/>
    <xf numFmtId="41" fontId="16" fillId="0" borderId="30" xfId="0" applyNumberFormat="1" applyFont="1" applyBorder="1"/>
    <xf numFmtId="168" fontId="0" fillId="0" borderId="0" xfId="2" applyNumberFormat="1" applyFont="1"/>
    <xf numFmtId="0" fontId="11" fillId="0" borderId="0" xfId="0" applyFont="1"/>
    <xf numFmtId="0" fontId="16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7" fontId="3" fillId="0" borderId="9" xfId="1" applyNumberFormat="1" applyFont="1" applyFill="1" applyBorder="1" applyAlignment="1" applyProtection="1">
      <alignment horizontal="right" vertical="center"/>
    </xf>
    <xf numFmtId="167" fontId="3" fillId="0" borderId="14" xfId="1" applyNumberFormat="1" applyFont="1" applyFill="1" applyBorder="1" applyAlignment="1" applyProtection="1">
      <alignment horizontal="right" vertical="center"/>
    </xf>
    <xf numFmtId="167" fontId="16" fillId="0" borderId="17" xfId="1" applyNumberFormat="1" applyFont="1" applyFill="1" applyBorder="1" applyAlignment="1" applyProtection="1"/>
    <xf numFmtId="167" fontId="16" fillId="0" borderId="18" xfId="1" applyNumberFormat="1" applyFont="1" applyFill="1" applyBorder="1" applyAlignment="1" applyProtection="1"/>
    <xf numFmtId="0" fontId="3" fillId="0" borderId="0" xfId="0" applyFont="1" applyBorder="1" applyAlignment="1">
      <alignment horizontal="left"/>
    </xf>
    <xf numFmtId="167" fontId="16" fillId="0" borderId="9" xfId="1" applyNumberFormat="1" applyFont="1" applyFill="1" applyBorder="1" applyAlignment="1" applyProtection="1">
      <alignment horizontal="right"/>
    </xf>
    <xf numFmtId="0" fontId="3" fillId="0" borderId="13" xfId="0" applyFont="1" applyFill="1" applyBorder="1"/>
    <xf numFmtId="41" fontId="3" fillId="0" borderId="9" xfId="0" applyNumberFormat="1" applyFont="1" applyBorder="1"/>
    <xf numFmtId="41" fontId="3" fillId="0" borderId="14" xfId="0" applyNumberFormat="1" applyFont="1" applyBorder="1"/>
    <xf numFmtId="41" fontId="0" fillId="0" borderId="9" xfId="0" applyNumberFormat="1" applyFont="1" applyBorder="1" applyAlignment="1"/>
    <xf numFmtId="41" fontId="0" fillId="0" borderId="14" xfId="0" applyNumberFormat="1" applyFont="1" applyBorder="1" applyAlignment="1"/>
    <xf numFmtId="0" fontId="3" fillId="0" borderId="37" xfId="0" applyFont="1" applyBorder="1" applyAlignment="1">
      <alignment horizontal="center"/>
    </xf>
    <xf numFmtId="0" fontId="16" fillId="0" borderId="37" xfId="0" applyFont="1" applyBorder="1" applyAlignment="1"/>
    <xf numFmtId="0" fontId="0" fillId="0" borderId="37" xfId="0" applyFont="1" applyBorder="1" applyAlignment="1"/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18" fillId="0" borderId="0" xfId="0" applyFont="1"/>
    <xf numFmtId="0" fontId="14" fillId="0" borderId="0" xfId="0" applyFont="1" applyFill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Fill="1" applyAlignment="1"/>
    <xf numFmtId="0" fontId="19" fillId="0" borderId="23" xfId="0" applyFont="1" applyBorder="1"/>
    <xf numFmtId="0" fontId="0" fillId="0" borderId="27" xfId="0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0" xfId="0" applyFont="1" applyBorder="1"/>
    <xf numFmtId="164" fontId="19" fillId="0" borderId="52" xfId="1" applyNumberFormat="1" applyFont="1" applyBorder="1"/>
    <xf numFmtId="0" fontId="19" fillId="0" borderId="53" xfId="0" applyFont="1" applyFill="1" applyBorder="1"/>
    <xf numFmtId="164" fontId="19" fillId="0" borderId="52" xfId="1" applyNumberFormat="1" applyFont="1" applyFill="1" applyBorder="1"/>
    <xf numFmtId="0" fontId="19" fillId="0" borderId="52" xfId="0" applyFont="1" applyFill="1" applyBorder="1" applyAlignment="1">
      <alignment horizontal="center"/>
    </xf>
    <xf numFmtId="0" fontId="19" fillId="0" borderId="0" xfId="0" applyFont="1" applyFill="1" applyBorder="1"/>
    <xf numFmtId="0" fontId="20" fillId="4" borderId="26" xfId="0" applyFont="1" applyFill="1" applyBorder="1"/>
    <xf numFmtId="164" fontId="20" fillId="4" borderId="23" xfId="1" applyNumberFormat="1" applyFont="1" applyFill="1" applyBorder="1"/>
    <xf numFmtId="164" fontId="20" fillId="4" borderId="23" xfId="1" applyNumberFormat="1" applyFont="1" applyFill="1" applyBorder="1" applyAlignment="1">
      <alignment horizontal="center"/>
    </xf>
    <xf numFmtId="0" fontId="20" fillId="0" borderId="48" xfId="0" applyFont="1" applyFill="1" applyBorder="1" applyAlignment="1">
      <alignment horizontal="center"/>
    </xf>
    <xf numFmtId="0" fontId="20" fillId="3" borderId="26" xfId="0" applyFont="1" applyFill="1" applyBorder="1"/>
    <xf numFmtId="164" fontId="19" fillId="3" borderId="23" xfId="0" applyNumberFormat="1" applyFont="1" applyFill="1" applyBorder="1"/>
    <xf numFmtId="0" fontId="19" fillId="0" borderId="48" xfId="0" applyFont="1" applyFill="1" applyBorder="1"/>
    <xf numFmtId="0" fontId="19" fillId="0" borderId="52" xfId="0" applyFont="1" applyFill="1" applyBorder="1"/>
    <xf numFmtId="0" fontId="20" fillId="4" borderId="45" xfId="0" applyFont="1" applyFill="1" applyBorder="1"/>
    <xf numFmtId="0" fontId="19" fillId="4" borderId="45" xfId="0" applyFont="1" applyFill="1" applyBorder="1"/>
    <xf numFmtId="164" fontId="20" fillId="4" borderId="48" xfId="1" applyNumberFormat="1" applyFont="1" applyFill="1" applyBorder="1"/>
    <xf numFmtId="0" fontId="21" fillId="0" borderId="0" xfId="0" applyFont="1" applyBorder="1"/>
    <xf numFmtId="0" fontId="21" fillId="0" borderId="0" xfId="0" applyFont="1" applyFill="1" applyBorder="1"/>
    <xf numFmtId="164" fontId="19" fillId="0" borderId="52" xfId="1" quotePrefix="1" applyNumberFormat="1" applyFont="1" applyBorder="1"/>
    <xf numFmtId="0" fontId="20" fillId="4" borderId="54" xfId="0" applyFont="1" applyFill="1" applyBorder="1"/>
    <xf numFmtId="164" fontId="20" fillId="4" borderId="30" xfId="1" applyNumberFormat="1" applyFont="1" applyFill="1" applyBorder="1"/>
    <xf numFmtId="0" fontId="19" fillId="0" borderId="0" xfId="0" applyFont="1" applyFill="1" applyBorder="1" applyAlignment="1">
      <alignment horizontal="left"/>
    </xf>
    <xf numFmtId="0" fontId="19" fillId="0" borderId="55" xfId="0" applyFont="1" applyFill="1" applyBorder="1" applyAlignment="1">
      <alignment horizontal="left"/>
    </xf>
    <xf numFmtId="0" fontId="20" fillId="4" borderId="26" xfId="0" applyFont="1" applyFill="1" applyBorder="1" applyAlignment="1">
      <alignment horizontal="left" indent="2"/>
    </xf>
    <xf numFmtId="0" fontId="20" fillId="5" borderId="56" xfId="0" applyFont="1" applyFill="1" applyBorder="1"/>
    <xf numFmtId="164" fontId="20" fillId="5" borderId="57" xfId="0" applyNumberFormat="1" applyFont="1" applyFill="1" applyBorder="1"/>
    <xf numFmtId="0" fontId="19" fillId="0" borderId="58" xfId="0" applyFont="1" applyFill="1" applyBorder="1" applyAlignment="1">
      <alignment horizontal="center"/>
    </xf>
    <xf numFmtId="0" fontId="3" fillId="0" borderId="59" xfId="0" applyFont="1" applyBorder="1"/>
    <xf numFmtId="0" fontId="3" fillId="0" borderId="0" xfId="0" applyFont="1" applyFill="1"/>
    <xf numFmtId="0" fontId="20" fillId="0" borderId="58" xfId="0" applyFont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0" fillId="0" borderId="27" xfId="0" applyBorder="1" applyAlignment="1"/>
    <xf numFmtId="0" fontId="20" fillId="0" borderId="23" xfId="0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0" fillId="4" borderId="23" xfId="0" applyFont="1" applyFill="1" applyBorder="1"/>
    <xf numFmtId="0" fontId="19" fillId="0" borderId="22" xfId="0" applyFont="1" applyBorder="1" applyAlignment="1">
      <alignment horizontal="center"/>
    </xf>
    <xf numFmtId="0" fontId="19" fillId="0" borderId="23" xfId="0" applyFont="1" applyFill="1" applyBorder="1"/>
    <xf numFmtId="164" fontId="19" fillId="0" borderId="23" xfId="1" applyNumberFormat="1" applyFont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20" fillId="5" borderId="30" xfId="0" applyFont="1" applyFill="1" applyBorder="1"/>
    <xf numFmtId="164" fontId="20" fillId="5" borderId="30" xfId="0" applyNumberFormat="1" applyFont="1" applyFill="1" applyBorder="1" applyAlignment="1">
      <alignment horizontal="center"/>
    </xf>
    <xf numFmtId="164" fontId="22" fillId="0" borderId="0" xfId="1" applyNumberFormat="1" applyFont="1" applyBorder="1"/>
    <xf numFmtId="0" fontId="20" fillId="4" borderId="23" xfId="0" applyFont="1" applyFill="1" applyBorder="1" applyAlignment="1">
      <alignment horizontal="center"/>
    </xf>
    <xf numFmtId="0" fontId="20" fillId="0" borderId="23" xfId="0" applyFont="1" applyFill="1" applyBorder="1"/>
    <xf numFmtId="0" fontId="19" fillId="0" borderId="61" xfId="0" applyFont="1" applyFill="1" applyBorder="1" applyAlignment="1">
      <alignment horizontal="center"/>
    </xf>
    <xf numFmtId="164" fontId="20" fillId="5" borderId="68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169" fontId="0" fillId="0" borderId="0" xfId="0" applyNumberFormat="1"/>
    <xf numFmtId="0" fontId="5" fillId="0" borderId="0" xfId="0" applyFont="1" applyBorder="1" applyAlignment="1">
      <alignment horizontal="center"/>
    </xf>
    <xf numFmtId="0" fontId="23" fillId="0" borderId="0" xfId="0" applyFont="1"/>
    <xf numFmtId="169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6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3" fontId="3" fillId="0" borderId="23" xfId="0" applyNumberFormat="1" applyFont="1" applyBorder="1"/>
    <xf numFmtId="3" fontId="3" fillId="0" borderId="23" xfId="0" applyNumberFormat="1" applyFont="1" applyFill="1" applyBorder="1"/>
    <xf numFmtId="0" fontId="4" fillId="0" borderId="22" xfId="0" applyFont="1" applyBorder="1" applyAlignment="1">
      <alignment horizontal="center"/>
    </xf>
    <xf numFmtId="0" fontId="16" fillId="0" borderId="23" xfId="0" applyFont="1" applyFill="1" applyBorder="1"/>
    <xf numFmtId="3" fontId="16" fillId="0" borderId="23" xfId="0" applyNumberFormat="1" applyFont="1" applyFill="1" applyBorder="1"/>
    <xf numFmtId="3" fontId="17" fillId="0" borderId="23" xfId="0" applyNumberFormat="1" applyFont="1" applyFill="1" applyBorder="1"/>
    <xf numFmtId="0" fontId="17" fillId="0" borderId="48" xfId="0" applyFont="1" applyFill="1" applyBorder="1"/>
    <xf numFmtId="3" fontId="17" fillId="0" borderId="48" xfId="0" applyNumberFormat="1" applyFont="1" applyFill="1" applyBorder="1"/>
    <xf numFmtId="0" fontId="16" fillId="0" borderId="30" xfId="0" applyFont="1" applyFill="1" applyBorder="1"/>
    <xf numFmtId="3" fontId="16" fillId="0" borderId="30" xfId="0" applyNumberFormat="1" applyFont="1" applyFill="1" applyBorder="1"/>
    <xf numFmtId="0" fontId="0" fillId="0" borderId="0" xfId="0" applyFont="1" applyBorder="1" applyAlignment="1">
      <alignment horizontal="center"/>
    </xf>
    <xf numFmtId="0" fontId="12" fillId="0" borderId="0" xfId="0" applyFont="1" applyBorder="1"/>
    <xf numFmtId="169" fontId="12" fillId="0" borderId="0" xfId="0" applyNumberFormat="1" applyFont="1" applyFill="1" applyBorder="1"/>
    <xf numFmtId="169" fontId="0" fillId="0" borderId="0" xfId="0" applyNumberFormat="1" applyBorder="1"/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center"/>
    </xf>
    <xf numFmtId="0" fontId="23" fillId="0" borderId="0" xfId="0" applyFont="1" applyAlignme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19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23" fillId="0" borderId="69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41" fontId="23" fillId="0" borderId="23" xfId="0" applyNumberFormat="1" applyFont="1" applyBorder="1" applyAlignment="1">
      <alignment horizontal="center" vertical="center"/>
    </xf>
    <xf numFmtId="41" fontId="0" fillId="0" borderId="23" xfId="0" applyNumberFormat="1" applyBorder="1" applyAlignment="1">
      <alignment vertical="center"/>
    </xf>
    <xf numFmtId="41" fontId="23" fillId="0" borderId="27" xfId="0" applyNumberFormat="1" applyFont="1" applyBorder="1" applyAlignment="1">
      <alignment horizontal="center" vertical="center"/>
    </xf>
    <xf numFmtId="41" fontId="0" fillId="0" borderId="24" xfId="0" applyNumberFormat="1" applyBorder="1" applyAlignment="1">
      <alignment vertical="center"/>
    </xf>
    <xf numFmtId="0" fontId="23" fillId="0" borderId="29" xfId="0" applyFont="1" applyBorder="1" applyAlignment="1">
      <alignment vertical="top" wrapText="1"/>
    </xf>
    <xf numFmtId="0" fontId="24" fillId="0" borderId="30" xfId="0" applyFont="1" applyBorder="1"/>
    <xf numFmtId="41" fontId="24" fillId="0" borderId="30" xfId="0" applyNumberFormat="1" applyFont="1" applyBorder="1"/>
    <xf numFmtId="41" fontId="24" fillId="0" borderId="30" xfId="0" applyNumberFormat="1" applyFont="1" applyBorder="1" applyAlignment="1">
      <alignment horizontal="center"/>
    </xf>
    <xf numFmtId="41" fontId="2" fillId="0" borderId="30" xfId="0" applyNumberFormat="1" applyFont="1" applyBorder="1" applyAlignment="1">
      <alignment vertical="center"/>
    </xf>
    <xf numFmtId="41" fontId="24" fillId="0" borderId="70" xfId="0" applyNumberFormat="1" applyFont="1" applyBorder="1"/>
    <xf numFmtId="41" fontId="2" fillId="0" borderId="31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vertical="top" wrapText="1"/>
    </xf>
    <xf numFmtId="3" fontId="3" fillId="0" borderId="23" xfId="0" applyNumberFormat="1" applyFont="1" applyBorder="1" applyAlignment="1">
      <alignment horizontal="center"/>
    </xf>
    <xf numFmtId="0" fontId="3" fillId="0" borderId="71" xfId="0" applyFont="1" applyBorder="1" applyAlignment="1">
      <alignment vertical="top" wrapText="1"/>
    </xf>
    <xf numFmtId="0" fontId="3" fillId="0" borderId="48" xfId="0" applyFont="1" applyBorder="1"/>
    <xf numFmtId="3" fontId="3" fillId="0" borderId="48" xfId="0" applyNumberFormat="1" applyFont="1" applyBorder="1" applyAlignment="1">
      <alignment horizontal="center"/>
    </xf>
    <xf numFmtId="0" fontId="4" fillId="0" borderId="29" xfId="0" applyFont="1" applyBorder="1" applyAlignment="1">
      <alignment vertical="top" wrapText="1"/>
    </xf>
    <xf numFmtId="0" fontId="4" fillId="0" borderId="30" xfId="0" applyFont="1" applyBorder="1"/>
    <xf numFmtId="3" fontId="4" fillId="0" borderId="30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41" fontId="3" fillId="0" borderId="23" xfId="0" applyNumberFormat="1" applyFont="1" applyBorder="1" applyAlignment="1">
      <alignment vertical="center" wrapText="1"/>
    </xf>
    <xf numFmtId="41" fontId="0" fillId="0" borderId="23" xfId="0" applyNumberFormat="1" applyBorder="1"/>
    <xf numFmtId="41" fontId="3" fillId="0" borderId="27" xfId="0" applyNumberFormat="1" applyFont="1" applyBorder="1" applyAlignment="1">
      <alignment vertical="center" wrapText="1"/>
    </xf>
    <xf numFmtId="41" fontId="0" fillId="0" borderId="24" xfId="0" applyNumberFormat="1" applyBorder="1"/>
    <xf numFmtId="0" fontId="3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41" fontId="4" fillId="0" borderId="30" xfId="0" applyNumberFormat="1" applyFont="1" applyBorder="1" applyAlignment="1">
      <alignment vertical="center" wrapText="1"/>
    </xf>
    <xf numFmtId="41" fontId="4" fillId="0" borderId="70" xfId="0" applyNumberFormat="1" applyFont="1" applyBorder="1" applyAlignment="1">
      <alignment vertical="center" wrapText="1"/>
    </xf>
    <xf numFmtId="41" fontId="4" fillId="0" borderId="31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65" xfId="0" applyFont="1" applyBorder="1" applyAlignment="1">
      <alignment vertical="center" wrapText="1"/>
    </xf>
    <xf numFmtId="0" fontId="26" fillId="0" borderId="61" xfId="0" applyFont="1" applyBorder="1" applyAlignment="1">
      <alignment vertical="center" wrapText="1"/>
    </xf>
    <xf numFmtId="164" fontId="12" fillId="0" borderId="61" xfId="0" applyNumberFormat="1" applyFont="1" applyBorder="1" applyAlignment="1">
      <alignment vertical="center" wrapText="1"/>
    </xf>
    <xf numFmtId="164" fontId="12" fillId="0" borderId="74" xfId="0" applyNumberFormat="1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164" fontId="19" fillId="0" borderId="23" xfId="0" applyNumberFormat="1" applyFont="1" applyBorder="1" applyAlignment="1">
      <alignment vertical="center" wrapText="1"/>
    </xf>
    <xf numFmtId="164" fontId="19" fillId="0" borderId="24" xfId="0" applyNumberFormat="1" applyFont="1" applyBorder="1" applyAlignment="1">
      <alignment vertical="center" wrapText="1"/>
    </xf>
    <xf numFmtId="0" fontId="20" fillId="0" borderId="71" xfId="0" applyFont="1" applyBorder="1" applyAlignment="1">
      <alignment vertical="center" wrapText="1"/>
    </xf>
    <xf numFmtId="0" fontId="19" fillId="0" borderId="48" xfId="0" applyFont="1" applyBorder="1" applyAlignment="1">
      <alignment vertical="center" wrapText="1"/>
    </xf>
    <xf numFmtId="164" fontId="19" fillId="0" borderId="48" xfId="0" applyNumberFormat="1" applyFont="1" applyBorder="1" applyAlignment="1">
      <alignment vertical="center" wrapText="1"/>
    </xf>
    <xf numFmtId="164" fontId="19" fillId="0" borderId="75" xfId="0" applyNumberFormat="1" applyFont="1" applyBorder="1" applyAlignment="1">
      <alignment vertical="center" wrapText="1"/>
    </xf>
    <xf numFmtId="0" fontId="19" fillId="6" borderId="68" xfId="0" applyFont="1" applyFill="1" applyBorder="1" applyAlignment="1">
      <alignment vertical="center" wrapText="1"/>
    </xf>
    <xf numFmtId="0" fontId="20" fillId="6" borderId="57" xfId="0" applyFont="1" applyFill="1" applyBorder="1" applyAlignment="1">
      <alignment vertical="center" wrapText="1"/>
    </xf>
    <xf numFmtId="164" fontId="19" fillId="6" borderId="57" xfId="0" applyNumberFormat="1" applyFont="1" applyFill="1" applyBorder="1" applyAlignment="1">
      <alignment vertical="center" wrapText="1"/>
    </xf>
    <xf numFmtId="164" fontId="19" fillId="6" borderId="73" xfId="0" applyNumberFormat="1" applyFont="1" applyFill="1" applyBorder="1" applyAlignment="1">
      <alignment vertical="center" wrapText="1"/>
    </xf>
    <xf numFmtId="0" fontId="20" fillId="0" borderId="65" xfId="0" applyFont="1" applyBorder="1" applyAlignment="1">
      <alignment horizontal="right" vertical="center" wrapText="1"/>
    </xf>
    <xf numFmtId="0" fontId="19" fillId="0" borderId="61" xfId="0" applyFont="1" applyBorder="1" applyAlignment="1">
      <alignment vertical="center" wrapText="1"/>
    </xf>
    <xf numFmtId="164" fontId="19" fillId="0" borderId="61" xfId="0" applyNumberFormat="1" applyFont="1" applyBorder="1" applyAlignment="1">
      <alignment vertical="center" wrapText="1"/>
    </xf>
    <xf numFmtId="164" fontId="19" fillId="0" borderId="74" xfId="0" applyNumberFormat="1" applyFont="1" applyBorder="1" applyAlignment="1">
      <alignment vertical="center" wrapText="1"/>
    </xf>
    <xf numFmtId="0" fontId="20" fillId="0" borderId="22" xfId="0" applyFont="1" applyBorder="1" applyAlignment="1">
      <alignment horizontal="right" vertical="center" wrapText="1"/>
    </xf>
    <xf numFmtId="0" fontId="20" fillId="0" borderId="22" xfId="0" applyFont="1" applyFill="1" applyBorder="1" applyAlignment="1">
      <alignment horizontal="right" vertical="center" wrapText="1"/>
    </xf>
    <xf numFmtId="0" fontId="20" fillId="5" borderId="68" xfId="0" applyFont="1" applyFill="1" applyBorder="1" applyAlignment="1">
      <alignment vertical="center" wrapText="1"/>
    </xf>
    <xf numFmtId="0" fontId="20" fillId="5" borderId="57" xfId="0" applyFont="1" applyFill="1" applyBorder="1" applyAlignment="1">
      <alignment vertical="center" wrapText="1"/>
    </xf>
    <xf numFmtId="164" fontId="20" fillId="5" borderId="57" xfId="0" applyNumberFormat="1" applyFont="1" applyFill="1" applyBorder="1" applyAlignment="1">
      <alignment vertical="center" wrapText="1"/>
    </xf>
    <xf numFmtId="164" fontId="20" fillId="5" borderId="73" xfId="0" applyNumberFormat="1" applyFont="1" applyFill="1" applyBorder="1" applyAlignment="1">
      <alignment vertical="center" wrapText="1"/>
    </xf>
    <xf numFmtId="0" fontId="20" fillId="0" borderId="71" xfId="0" applyFont="1" applyBorder="1" applyAlignment="1">
      <alignment horizontal="right" vertical="center" wrapText="1"/>
    </xf>
    <xf numFmtId="0" fontId="20" fillId="0" borderId="76" xfId="0" applyFont="1" applyBorder="1" applyAlignment="1">
      <alignment horizontal="right" vertical="center" wrapText="1"/>
    </xf>
    <xf numFmtId="0" fontId="19" fillId="0" borderId="52" xfId="0" applyFont="1" applyBorder="1" applyAlignment="1">
      <alignment vertical="center" wrapText="1"/>
    </xf>
    <xf numFmtId="164" fontId="19" fillId="0" borderId="52" xfId="0" applyNumberFormat="1" applyFont="1" applyBorder="1" applyAlignment="1">
      <alignment vertical="center" wrapText="1"/>
    </xf>
    <xf numFmtId="164" fontId="19" fillId="0" borderId="77" xfId="0" applyNumberFormat="1" applyFont="1" applyBorder="1" applyAlignment="1">
      <alignment vertical="center" wrapText="1"/>
    </xf>
    <xf numFmtId="164" fontId="20" fillId="0" borderId="30" xfId="0" applyNumberFormat="1" applyFont="1" applyBorder="1" applyAlignment="1">
      <alignment vertical="center" wrapText="1"/>
    </xf>
    <xf numFmtId="164" fontId="20" fillId="0" borderId="3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4" fontId="12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23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6" fillId="0" borderId="30" xfId="0" applyFont="1" applyBorder="1" applyAlignment="1"/>
    <xf numFmtId="0" fontId="3" fillId="0" borderId="3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3" borderId="23" xfId="0" applyFont="1" applyFill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3" borderId="23" xfId="0" applyFont="1" applyFill="1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23" xfId="0" applyFont="1" applyBorder="1" applyAlignment="1"/>
    <xf numFmtId="0" fontId="3" fillId="0" borderId="23" xfId="0" applyFont="1" applyFill="1" applyBorder="1" applyAlignment="1"/>
    <xf numFmtId="0" fontId="6" fillId="0" borderId="23" xfId="0" applyFont="1" applyFill="1" applyBorder="1" applyAlignment="1"/>
    <xf numFmtId="0" fontId="3" fillId="0" borderId="2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9" xfId="0" applyFont="1" applyFill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16" fillId="0" borderId="9" xfId="0" applyFont="1" applyBorder="1" applyAlignment="1"/>
    <xf numFmtId="0" fontId="3" fillId="2" borderId="9" xfId="0" applyFont="1" applyFill="1" applyBorder="1" applyAlignment="1"/>
    <xf numFmtId="0" fontId="16" fillId="0" borderId="13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3" fillId="0" borderId="13" xfId="0" applyFont="1" applyBorder="1" applyAlignment="1"/>
    <xf numFmtId="0" fontId="16" fillId="0" borderId="32" xfId="0" applyFont="1" applyBorder="1" applyAlignment="1">
      <alignment horizontal="center" vertical="center"/>
    </xf>
    <xf numFmtId="0" fontId="0" fillId="0" borderId="34" xfId="0" applyBorder="1" applyAlignment="1"/>
    <xf numFmtId="0" fontId="0" fillId="0" borderId="6" xfId="0" applyBorder="1" applyAlignment="1"/>
    <xf numFmtId="0" fontId="16" fillId="0" borderId="33" xfId="0" applyFont="1" applyBorder="1" applyAlignment="1">
      <alignment horizontal="center" vertical="center"/>
    </xf>
    <xf numFmtId="0" fontId="0" fillId="0" borderId="35" xfId="0" applyBorder="1" applyAlignment="1"/>
    <xf numFmtId="0" fontId="0" fillId="0" borderId="7" xfId="0" applyBorder="1" applyAlignment="1"/>
    <xf numFmtId="0" fontId="3" fillId="2" borderId="13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17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3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16" fillId="0" borderId="13" xfId="0" applyFont="1" applyBorder="1" applyAlignment="1"/>
    <xf numFmtId="0" fontId="3" fillId="0" borderId="13" xfId="0" applyFont="1" applyBorder="1" applyAlignment="1">
      <alignment horizontal="left"/>
    </xf>
    <xf numFmtId="0" fontId="3" fillId="0" borderId="13" xfId="0" applyFont="1" applyFill="1" applyBorder="1" applyAlignment="1"/>
    <xf numFmtId="0" fontId="0" fillId="0" borderId="13" xfId="0" applyFont="1" applyBorder="1" applyAlignment="1"/>
    <xf numFmtId="0" fontId="16" fillId="0" borderId="16" xfId="0" applyFont="1" applyFill="1" applyBorder="1" applyAlignment="1"/>
    <xf numFmtId="0" fontId="0" fillId="0" borderId="16" xfId="0" applyFont="1" applyBorder="1" applyAlignment="1"/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16" fillId="0" borderId="17" xfId="0" applyFont="1" applyBorder="1" applyAlignment="1"/>
    <xf numFmtId="0" fontId="16" fillId="0" borderId="43" xfId="0" applyFont="1" applyBorder="1" applyAlignment="1"/>
    <xf numFmtId="0" fontId="16" fillId="0" borderId="44" xfId="0" applyFont="1" applyBorder="1" applyAlignment="1"/>
    <xf numFmtId="0" fontId="16" fillId="0" borderId="13" xfId="0" applyFont="1" applyBorder="1" applyAlignment="1">
      <alignment horizontal="center"/>
    </xf>
    <xf numFmtId="0" fontId="16" fillId="0" borderId="32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9" fillId="0" borderId="25" xfId="0" applyFont="1" applyBorder="1" applyAlignment="1"/>
    <xf numFmtId="0" fontId="0" fillId="0" borderId="27" xfId="0" applyBorder="1" applyAlignment="1"/>
    <xf numFmtId="0" fontId="19" fillId="0" borderId="62" xfId="0" applyFont="1" applyFill="1" applyBorder="1" applyAlignment="1">
      <alignment horizontal="center"/>
    </xf>
    <xf numFmtId="0" fontId="0" fillId="0" borderId="65" xfId="0" applyBorder="1" applyAlignment="1">
      <alignment horizontal="center"/>
    </xf>
    <xf numFmtId="0" fontId="20" fillId="0" borderId="6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wrapText="1"/>
    </xf>
    <xf numFmtId="0" fontId="0" fillId="0" borderId="61" xfId="0" applyFill="1" applyBorder="1" applyAlignment="1">
      <alignment horizontal="center" wrapText="1"/>
    </xf>
    <xf numFmtId="0" fontId="19" fillId="0" borderId="19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45" xfId="0" applyFont="1" applyBorder="1" applyAlignment="1">
      <alignment wrapText="1"/>
    </xf>
    <xf numFmtId="0" fontId="3" fillId="0" borderId="42" xfId="0" applyFont="1" applyBorder="1" applyAlignment="1">
      <alignment wrapText="1"/>
    </xf>
    <xf numFmtId="0" fontId="20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71" xfId="0" applyFont="1" applyFill="1" applyBorder="1" applyAlignment="1">
      <alignment horizontal="right" vertical="center" wrapText="1"/>
    </xf>
    <xf numFmtId="0" fontId="20" fillId="0" borderId="65" xfId="0" applyFont="1" applyFill="1" applyBorder="1" applyAlignment="1">
      <alignment horizontal="right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~1/AppData/Local/Temp/K&#246;lts&#233;gvet&#233;s%20m&#243;dos&#237;t&#225;s_&#214;nkorm&#225;nyzat_20181116_T&#225;rk&#225;ny_nj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ámú melléklet"/>
      <sheetName val="2.számú melléklet"/>
      <sheetName val="3.számú melléklet"/>
      <sheetName val="4.számú melléklet"/>
      <sheetName val="5.számú melléklet"/>
      <sheetName val="6.számú melléklet"/>
      <sheetName val="7.számú melléklet"/>
      <sheetName val="8.számú melléklet"/>
      <sheetName val="9.számú melléklet "/>
      <sheetName val="10.számú melléklet"/>
      <sheetName val="Közös"/>
      <sheetName val="011130"/>
      <sheetName val="013320"/>
      <sheetName val="041233"/>
      <sheetName val="041237"/>
      <sheetName val="045160"/>
      <sheetName val="064010"/>
      <sheetName val="066010"/>
      <sheetName val="066020"/>
      <sheetName val="074031"/>
      <sheetName val="081030"/>
      <sheetName val="082044"/>
      <sheetName val="082092"/>
      <sheetName val="096015"/>
      <sheetName val="107051"/>
      <sheetName val="Társulás "/>
      <sheetName val="Ovi összegző"/>
      <sheetName val="Ovi"/>
    </sheetNames>
    <sheetDataSet>
      <sheetData sheetId="0"/>
      <sheetData sheetId="1">
        <row r="21">
          <cell r="G21">
            <v>0</v>
          </cell>
          <cell r="H21">
            <v>0</v>
          </cell>
        </row>
        <row r="22">
          <cell r="G22">
            <v>5540</v>
          </cell>
          <cell r="H22">
            <v>5540</v>
          </cell>
        </row>
        <row r="23">
          <cell r="G23">
            <v>56460</v>
          </cell>
          <cell r="H23">
            <v>56460</v>
          </cell>
        </row>
        <row r="25">
          <cell r="G25">
            <v>4257</v>
          </cell>
          <cell r="H25">
            <v>4257</v>
          </cell>
        </row>
        <row r="26">
          <cell r="G26">
            <v>68064</v>
          </cell>
          <cell r="H26">
            <v>68064</v>
          </cell>
        </row>
        <row r="27">
          <cell r="G27">
            <v>0</v>
          </cell>
          <cell r="H27">
            <v>0</v>
          </cell>
        </row>
        <row r="28">
          <cell r="G28">
            <v>1080</v>
          </cell>
          <cell r="H28">
            <v>1080</v>
          </cell>
        </row>
        <row r="29">
          <cell r="G29">
            <v>0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G31">
            <v>0</v>
          </cell>
        </row>
        <row r="34">
          <cell r="G34">
            <v>101976</v>
          </cell>
          <cell r="H34">
            <v>102889</v>
          </cell>
        </row>
        <row r="37">
          <cell r="G37">
            <v>51852</v>
          </cell>
          <cell r="H37">
            <v>51852</v>
          </cell>
        </row>
        <row r="41">
          <cell r="G41">
            <v>93248.231999999989</v>
          </cell>
          <cell r="H41">
            <v>93645.722000000009</v>
          </cell>
        </row>
        <row r="42">
          <cell r="G42">
            <v>45259.140961599995</v>
          </cell>
          <cell r="H42">
            <v>45259.140961599995</v>
          </cell>
        </row>
        <row r="43">
          <cell r="G43">
            <v>56869.028943999991</v>
          </cell>
          <cell r="H43">
            <v>57384.028943999991</v>
          </cell>
        </row>
        <row r="44">
          <cell r="G44">
            <v>125442</v>
          </cell>
          <cell r="H44">
            <v>125442</v>
          </cell>
        </row>
        <row r="45">
          <cell r="G45">
            <v>6990</v>
          </cell>
          <cell r="H45">
            <v>6990</v>
          </cell>
        </row>
        <row r="50">
          <cell r="G50">
            <v>1850.06</v>
          </cell>
          <cell r="H50">
            <v>1850.06</v>
          </cell>
        </row>
        <row r="51">
          <cell r="G51">
            <v>206921</v>
          </cell>
          <cell r="H51">
            <v>206921</v>
          </cell>
        </row>
        <row r="54">
          <cell r="G54">
            <v>50316</v>
          </cell>
          <cell r="H54">
            <v>50316</v>
          </cell>
        </row>
      </sheetData>
      <sheetData sheetId="2">
        <row r="11">
          <cell r="F11">
            <v>9235</v>
          </cell>
          <cell r="G11">
            <v>9235</v>
          </cell>
        </row>
        <row r="37">
          <cell r="F37">
            <v>58468.231999999996</v>
          </cell>
          <cell r="G37">
            <v>58865.722000000002</v>
          </cell>
        </row>
        <row r="38">
          <cell r="F38">
            <v>38538.140961599995</v>
          </cell>
          <cell r="G38">
            <v>38538.140961599995</v>
          </cell>
        </row>
        <row r="39">
          <cell r="F39">
            <v>48154.028943999991</v>
          </cell>
          <cell r="G39">
            <v>48669.028943999991</v>
          </cell>
        </row>
        <row r="40">
          <cell r="F40">
            <v>125442</v>
          </cell>
          <cell r="G40">
            <v>125442</v>
          </cell>
        </row>
        <row r="41">
          <cell r="F41">
            <v>6990</v>
          </cell>
          <cell r="G41">
            <v>6990</v>
          </cell>
        </row>
        <row r="44">
          <cell r="F44">
            <v>678</v>
          </cell>
          <cell r="G44">
            <v>678</v>
          </cell>
        </row>
        <row r="45">
          <cell r="F45">
            <v>700</v>
          </cell>
          <cell r="G45">
            <v>700</v>
          </cell>
        </row>
        <row r="46">
          <cell r="F46">
            <v>372.06</v>
          </cell>
          <cell r="G46">
            <v>372.06</v>
          </cell>
        </row>
        <row r="49">
          <cell r="F49">
            <v>14658</v>
          </cell>
          <cell r="G49">
            <v>14658</v>
          </cell>
        </row>
        <row r="50">
          <cell r="F50">
            <v>206921</v>
          </cell>
          <cell r="G50">
            <v>206921</v>
          </cell>
        </row>
      </sheetData>
      <sheetData sheetId="3">
        <row r="9">
          <cell r="C9">
            <v>36366</v>
          </cell>
          <cell r="D9">
            <v>36366</v>
          </cell>
        </row>
        <row r="10">
          <cell r="C10">
            <v>44863</v>
          </cell>
          <cell r="D10">
            <v>44863</v>
          </cell>
        </row>
        <row r="22">
          <cell r="C22">
            <v>101976</v>
          </cell>
          <cell r="D22">
            <v>102889</v>
          </cell>
        </row>
        <row r="24">
          <cell r="C24">
            <v>0</v>
          </cell>
          <cell r="D24">
            <v>0</v>
          </cell>
        </row>
        <row r="25">
          <cell r="C25">
            <v>1460</v>
          </cell>
          <cell r="D25">
            <v>1460</v>
          </cell>
        </row>
        <row r="26">
          <cell r="C26">
            <v>55000</v>
          </cell>
          <cell r="D26">
            <v>55000</v>
          </cell>
        </row>
        <row r="27">
          <cell r="C27">
            <v>0</v>
          </cell>
          <cell r="D27">
            <v>0</v>
          </cell>
        </row>
        <row r="28">
          <cell r="C28">
            <v>5540</v>
          </cell>
          <cell r="D28">
            <v>5540</v>
          </cell>
        </row>
        <row r="29">
          <cell r="C29">
            <v>600</v>
          </cell>
          <cell r="D29">
            <v>600</v>
          </cell>
        </row>
        <row r="30">
          <cell r="C30">
            <v>200</v>
          </cell>
          <cell r="D30">
            <v>200</v>
          </cell>
        </row>
        <row r="31">
          <cell r="C31">
            <v>35</v>
          </cell>
          <cell r="D31">
            <v>35</v>
          </cell>
        </row>
        <row r="32">
          <cell r="C32">
            <v>1700</v>
          </cell>
          <cell r="D32">
            <v>1700</v>
          </cell>
        </row>
        <row r="33">
          <cell r="C33">
            <v>700</v>
          </cell>
          <cell r="D33">
            <v>700</v>
          </cell>
        </row>
        <row r="34">
          <cell r="C34">
            <v>200</v>
          </cell>
          <cell r="D34">
            <v>200</v>
          </cell>
        </row>
        <row r="35">
          <cell r="C35">
            <v>5000</v>
          </cell>
          <cell r="D35">
            <v>5000</v>
          </cell>
        </row>
        <row r="36">
          <cell r="C36">
            <v>800</v>
          </cell>
          <cell r="D36">
            <v>800</v>
          </cell>
        </row>
        <row r="38">
          <cell r="C38">
            <v>4166</v>
          </cell>
          <cell r="D38">
            <v>4166</v>
          </cell>
        </row>
        <row r="39">
          <cell r="C39">
            <v>91</v>
          </cell>
          <cell r="D39">
            <v>91</v>
          </cell>
        </row>
        <row r="40">
          <cell r="C40">
            <v>13806</v>
          </cell>
          <cell r="D40">
            <v>13806</v>
          </cell>
        </row>
        <row r="41">
          <cell r="C41">
            <v>54258</v>
          </cell>
          <cell r="D41">
            <v>54258</v>
          </cell>
        </row>
        <row r="42">
          <cell r="C42">
            <v>1080</v>
          </cell>
          <cell r="D42">
            <v>1080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202457</v>
          </cell>
          <cell r="D45">
            <v>202457</v>
          </cell>
        </row>
        <row r="46">
          <cell r="C46">
            <v>51852</v>
          </cell>
          <cell r="D46">
            <v>51852</v>
          </cell>
        </row>
      </sheetData>
      <sheetData sheetId="4">
        <row r="15">
          <cell r="F15">
            <v>34780</v>
          </cell>
          <cell r="G15">
            <v>34780</v>
          </cell>
        </row>
        <row r="16">
          <cell r="F16">
            <v>6721</v>
          </cell>
          <cell r="G16">
            <v>6721</v>
          </cell>
        </row>
        <row r="17">
          <cell r="F17">
            <v>1570</v>
          </cell>
          <cell r="G17">
            <v>1570</v>
          </cell>
        </row>
        <row r="18">
          <cell r="F18">
            <v>3770</v>
          </cell>
          <cell r="G18">
            <v>3770</v>
          </cell>
        </row>
        <row r="19">
          <cell r="F19">
            <v>0</v>
          </cell>
          <cell r="G19">
            <v>0</v>
          </cell>
        </row>
        <row r="20">
          <cell r="F20">
            <v>1445</v>
          </cell>
          <cell r="G20">
            <v>1445</v>
          </cell>
        </row>
        <row r="21">
          <cell r="F21">
            <v>1930</v>
          </cell>
          <cell r="G21">
            <v>1930</v>
          </cell>
        </row>
        <row r="27">
          <cell r="F27">
            <v>78</v>
          </cell>
          <cell r="G27">
            <v>78</v>
          </cell>
        </row>
        <row r="28">
          <cell r="F28">
            <v>22</v>
          </cell>
          <cell r="G28">
            <v>22</v>
          </cell>
        </row>
      </sheetData>
      <sheetData sheetId="5">
        <row r="20">
          <cell r="D20">
            <v>58468.231999999996</v>
          </cell>
          <cell r="F20">
            <v>58865.722000000002</v>
          </cell>
        </row>
        <row r="31">
          <cell r="D31">
            <v>38538.140961599995</v>
          </cell>
          <cell r="F31">
            <v>38538.140961599995</v>
          </cell>
        </row>
        <row r="48">
          <cell r="D48">
            <v>48154.028943999991</v>
          </cell>
          <cell r="F48">
            <v>48669.028943999991</v>
          </cell>
        </row>
        <row r="52">
          <cell r="D52">
            <v>50316</v>
          </cell>
          <cell r="F52">
            <v>50316</v>
          </cell>
        </row>
        <row r="62">
          <cell r="D62">
            <v>125442</v>
          </cell>
          <cell r="F62">
            <v>125442</v>
          </cell>
        </row>
        <row r="69">
          <cell r="D69">
            <v>6990</v>
          </cell>
          <cell r="F69">
            <v>6990</v>
          </cell>
        </row>
        <row r="71">
          <cell r="D71">
            <v>221579</v>
          </cell>
          <cell r="F71">
            <v>221579</v>
          </cell>
        </row>
        <row r="73">
          <cell r="D73">
            <v>700</v>
          </cell>
          <cell r="F73">
            <v>700</v>
          </cell>
        </row>
        <row r="74">
          <cell r="D74">
            <v>678</v>
          </cell>
          <cell r="F74">
            <v>678</v>
          </cell>
        </row>
        <row r="75">
          <cell r="D75">
            <v>372.06</v>
          </cell>
          <cell r="F75">
            <v>372.06</v>
          </cell>
        </row>
        <row r="87">
          <cell r="D87">
            <v>0</v>
          </cell>
          <cell r="F87">
            <v>0</v>
          </cell>
        </row>
        <row r="97">
          <cell r="D97">
            <v>0</v>
          </cell>
        </row>
        <row r="101">
          <cell r="D101">
            <v>0</v>
          </cell>
          <cell r="F101">
            <v>0</v>
          </cell>
        </row>
      </sheetData>
      <sheetData sheetId="6">
        <row r="8">
          <cell r="C8">
            <v>2938</v>
          </cell>
        </row>
        <row r="9">
          <cell r="C9">
            <v>960</v>
          </cell>
        </row>
        <row r="10">
          <cell r="C10">
            <v>65882</v>
          </cell>
        </row>
        <row r="11">
          <cell r="C11">
            <v>50316</v>
          </cell>
        </row>
        <row r="12">
          <cell r="C12">
            <v>30</v>
          </cell>
        </row>
        <row r="13">
          <cell r="C13">
            <v>400</v>
          </cell>
        </row>
        <row r="14">
          <cell r="C14">
            <v>700</v>
          </cell>
        </row>
        <row r="15">
          <cell r="C15">
            <v>300</v>
          </cell>
        </row>
        <row r="16">
          <cell r="C16">
            <v>100</v>
          </cell>
        </row>
        <row r="17">
          <cell r="C17">
            <v>500</v>
          </cell>
        </row>
        <row r="18">
          <cell r="C18">
            <v>500</v>
          </cell>
        </row>
        <row r="19">
          <cell r="C19">
            <v>300</v>
          </cell>
        </row>
        <row r="20">
          <cell r="C20">
            <v>100</v>
          </cell>
        </row>
        <row r="21">
          <cell r="C21">
            <v>100</v>
          </cell>
        </row>
        <row r="22">
          <cell r="C22">
            <v>100</v>
          </cell>
        </row>
        <row r="23">
          <cell r="C23">
            <v>200</v>
          </cell>
        </row>
        <row r="24">
          <cell r="C24">
            <v>200</v>
          </cell>
        </row>
        <row r="25">
          <cell r="C25">
            <v>200</v>
          </cell>
        </row>
        <row r="26">
          <cell r="C26">
            <v>200</v>
          </cell>
        </row>
        <row r="27">
          <cell r="C27">
            <v>250</v>
          </cell>
        </row>
        <row r="28">
          <cell r="C28">
            <v>250</v>
          </cell>
        </row>
        <row r="29">
          <cell r="C29">
            <v>300</v>
          </cell>
        </row>
        <row r="30">
          <cell r="C30">
            <v>25</v>
          </cell>
        </row>
        <row r="31">
          <cell r="C31">
            <v>240</v>
          </cell>
        </row>
        <row r="32">
          <cell r="C32">
            <v>43</v>
          </cell>
        </row>
        <row r="33">
          <cell r="C33">
            <v>161</v>
          </cell>
        </row>
        <row r="34">
          <cell r="C34">
            <v>95</v>
          </cell>
        </row>
        <row r="35">
          <cell r="C35">
            <v>52</v>
          </cell>
        </row>
        <row r="37">
          <cell r="C37">
            <v>3000</v>
          </cell>
        </row>
        <row r="38">
          <cell r="C38">
            <v>600</v>
          </cell>
        </row>
        <row r="39">
          <cell r="C39">
            <v>750</v>
          </cell>
        </row>
        <row r="40">
          <cell r="C40">
            <v>440</v>
          </cell>
        </row>
        <row r="41">
          <cell r="C41">
            <v>600</v>
          </cell>
        </row>
        <row r="42">
          <cell r="C42">
            <v>200</v>
          </cell>
        </row>
        <row r="43">
          <cell r="C43">
            <v>400</v>
          </cell>
        </row>
        <row r="44">
          <cell r="C44">
            <v>1000</v>
          </cell>
        </row>
      </sheetData>
      <sheetData sheetId="7">
        <row r="12">
          <cell r="C12">
            <v>33163</v>
          </cell>
        </row>
      </sheetData>
      <sheetData sheetId="8"/>
      <sheetData sheetId="9">
        <row r="12">
          <cell r="C12">
            <v>169294</v>
          </cell>
        </row>
      </sheetData>
      <sheetData sheetId="10">
        <row r="6">
          <cell r="C6">
            <v>78</v>
          </cell>
          <cell r="D6">
            <v>78</v>
          </cell>
        </row>
        <row r="7">
          <cell r="C7">
            <v>22</v>
          </cell>
          <cell r="D7">
            <v>22</v>
          </cell>
        </row>
        <row r="18">
          <cell r="C18">
            <v>34780</v>
          </cell>
          <cell r="D18">
            <v>34780</v>
          </cell>
        </row>
        <row r="26">
          <cell r="C26">
            <v>6721</v>
          </cell>
          <cell r="D26">
            <v>6721</v>
          </cell>
        </row>
        <row r="37">
          <cell r="C37">
            <v>1570</v>
          </cell>
          <cell r="D37">
            <v>1570</v>
          </cell>
        </row>
        <row r="47">
          <cell r="C47">
            <v>3770</v>
          </cell>
          <cell r="D47">
            <v>3770</v>
          </cell>
        </row>
        <row r="48">
          <cell r="C48">
            <v>1930</v>
          </cell>
          <cell r="D48">
            <v>1930</v>
          </cell>
        </row>
        <row r="49">
          <cell r="C49">
            <v>0</v>
          </cell>
          <cell r="D49">
            <v>0</v>
          </cell>
        </row>
        <row r="50">
          <cell r="C50">
            <v>1445</v>
          </cell>
          <cell r="D50">
            <v>1445</v>
          </cell>
        </row>
        <row r="53">
          <cell r="C53">
            <v>0</v>
          </cell>
          <cell r="D53">
            <v>0</v>
          </cell>
        </row>
        <row r="55">
          <cell r="C55">
            <v>0</v>
          </cell>
          <cell r="D55">
            <v>0</v>
          </cell>
        </row>
        <row r="57">
          <cell r="C57">
            <v>50316</v>
          </cell>
          <cell r="D57">
            <v>50316</v>
          </cell>
        </row>
      </sheetData>
      <sheetData sheetId="11">
        <row r="20">
          <cell r="L20">
            <v>9125040</v>
          </cell>
        </row>
        <row r="23">
          <cell r="D23">
            <v>1779382.8</v>
          </cell>
        </row>
        <row r="28">
          <cell r="D28">
            <v>148688</v>
          </cell>
          <cell r="F28">
            <v>26540.808000000001</v>
          </cell>
          <cell r="G28">
            <v>24771.420800000004</v>
          </cell>
        </row>
      </sheetData>
      <sheetData sheetId="12">
        <row r="6">
          <cell r="E6">
            <v>749300</v>
          </cell>
        </row>
      </sheetData>
      <sheetData sheetId="13">
        <row r="15">
          <cell r="L15">
            <v>0</v>
          </cell>
        </row>
        <row r="18">
          <cell r="D18">
            <v>0</v>
          </cell>
          <cell r="E18">
            <v>0</v>
          </cell>
        </row>
        <row r="24">
          <cell r="G24">
            <v>0</v>
          </cell>
        </row>
      </sheetData>
      <sheetData sheetId="14">
        <row r="52">
          <cell r="J52">
            <v>35815560</v>
          </cell>
        </row>
        <row r="55">
          <cell r="D55">
            <v>34024782</v>
          </cell>
          <cell r="E55">
            <v>0</v>
          </cell>
        </row>
        <row r="61">
          <cell r="G61">
            <v>13032308.199999999</v>
          </cell>
        </row>
      </sheetData>
      <sheetData sheetId="15">
        <row r="6">
          <cell r="E6">
            <v>165100</v>
          </cell>
        </row>
      </sheetData>
      <sheetData sheetId="16">
        <row r="6">
          <cell r="E6">
            <v>3262500</v>
          </cell>
        </row>
      </sheetData>
      <sheetData sheetId="17">
        <row r="6">
          <cell r="E6">
            <v>723900</v>
          </cell>
        </row>
      </sheetData>
      <sheetData sheetId="18">
        <row r="21">
          <cell r="J21">
            <v>8295600</v>
          </cell>
        </row>
        <row r="24">
          <cell r="D24">
            <v>1617642</v>
          </cell>
          <cell r="E24">
            <v>480000</v>
          </cell>
        </row>
        <row r="31">
          <cell r="D31">
            <v>371720</v>
          </cell>
          <cell r="F31">
            <v>66352.02</v>
          </cell>
          <cell r="G31">
            <v>61928.552000000011</v>
          </cell>
        </row>
        <row r="38">
          <cell r="G38">
            <v>23681296.300000001</v>
          </cell>
        </row>
        <row r="90">
          <cell r="D90">
            <v>600000</v>
          </cell>
        </row>
        <row r="95">
          <cell r="D95">
            <v>700000</v>
          </cell>
        </row>
      </sheetData>
      <sheetData sheetId="19">
        <row r="17">
          <cell r="J17">
            <v>2815248</v>
          </cell>
        </row>
        <row r="20">
          <cell r="D20">
            <v>760116.96000000008</v>
          </cell>
        </row>
        <row r="25">
          <cell r="D25">
            <v>148688</v>
          </cell>
          <cell r="F25">
            <v>26540.808000000001</v>
          </cell>
        </row>
        <row r="32">
          <cell r="G32">
            <v>482600</v>
          </cell>
        </row>
        <row r="63">
          <cell r="D63">
            <v>78000</v>
          </cell>
        </row>
      </sheetData>
      <sheetData sheetId="20">
        <row r="6">
          <cell r="E6">
            <v>450850</v>
          </cell>
        </row>
      </sheetData>
      <sheetData sheetId="21">
        <row r="17">
          <cell r="J17">
            <v>1083000</v>
          </cell>
        </row>
        <row r="20">
          <cell r="D20">
            <v>211185</v>
          </cell>
        </row>
        <row r="25">
          <cell r="D25">
            <v>148688</v>
          </cell>
          <cell r="F25">
            <v>26540.808000000001</v>
          </cell>
          <cell r="G25">
            <v>24771.420800000004</v>
          </cell>
        </row>
        <row r="32">
          <cell r="G32">
            <v>79850</v>
          </cell>
        </row>
      </sheetData>
      <sheetData sheetId="22">
        <row r="18">
          <cell r="J18">
            <v>36000</v>
          </cell>
        </row>
        <row r="21">
          <cell r="D21">
            <v>7020</v>
          </cell>
        </row>
        <row r="27">
          <cell r="D27">
            <v>0</v>
          </cell>
          <cell r="F27">
            <v>0</v>
          </cell>
          <cell r="G27">
            <v>0</v>
          </cell>
        </row>
        <row r="34">
          <cell r="G34">
            <v>2497450</v>
          </cell>
        </row>
      </sheetData>
      <sheetData sheetId="23"/>
      <sheetData sheetId="24">
        <row r="20">
          <cell r="D20">
            <v>0</v>
          </cell>
          <cell r="J20">
            <v>0</v>
          </cell>
        </row>
        <row r="25">
          <cell r="D25">
            <v>0</v>
          </cell>
          <cell r="F25">
            <v>0</v>
          </cell>
          <cell r="G25">
            <v>0</v>
          </cell>
        </row>
        <row r="32">
          <cell r="G32">
            <v>2432050</v>
          </cell>
        </row>
      </sheetData>
      <sheetData sheetId="25"/>
      <sheetData sheetId="26"/>
      <sheetData sheetId="27">
        <row r="58">
          <cell r="C58">
            <v>65882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G11" sqref="G11"/>
    </sheetView>
  </sheetViews>
  <sheetFormatPr defaultRowHeight="15" x14ac:dyDescent="0.25"/>
  <cols>
    <col min="1" max="1" width="8.42578125" customWidth="1"/>
    <col min="2" max="2" width="40.7109375" customWidth="1"/>
    <col min="3" max="4" width="13.28515625" customWidth="1"/>
    <col min="5" max="5" width="34.28515625" customWidth="1"/>
    <col min="6" max="7" width="13.28515625" customWidth="1"/>
    <col min="8" max="10" width="13.42578125" customWidth="1"/>
    <col min="13" max="13" width="10.42578125" bestFit="1" customWidth="1"/>
  </cols>
  <sheetData>
    <row r="1" spans="1:15" x14ac:dyDescent="0.25">
      <c r="A1" s="398" t="s">
        <v>0</v>
      </c>
      <c r="B1" s="398"/>
      <c r="C1" s="398"/>
      <c r="D1" s="398"/>
      <c r="E1" s="398"/>
      <c r="F1" s="398"/>
      <c r="G1" s="399"/>
      <c r="H1" s="1"/>
      <c r="I1" s="1"/>
      <c r="J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5" x14ac:dyDescent="0.25">
      <c r="A5" s="400" t="s">
        <v>1</v>
      </c>
      <c r="B5" s="401"/>
      <c r="C5" s="401"/>
      <c r="D5" s="401"/>
      <c r="E5" s="401"/>
      <c r="F5" s="401"/>
      <c r="G5" s="401"/>
      <c r="H5" s="3"/>
      <c r="I5" s="3"/>
      <c r="J5" s="1"/>
      <c r="K5" s="4"/>
      <c r="L5" s="4"/>
      <c r="M5" s="4"/>
      <c r="N5" s="4"/>
      <c r="O5" s="4"/>
    </row>
    <row r="6" spans="1:15" ht="16.5" thickBot="1" x14ac:dyDescent="0.3">
      <c r="A6" s="2"/>
      <c r="B6" s="5"/>
      <c r="C6" s="5"/>
      <c r="D6" s="5"/>
      <c r="E6" s="5"/>
      <c r="F6" s="6"/>
      <c r="G6" s="6" t="s">
        <v>2</v>
      </c>
      <c r="H6" s="6"/>
      <c r="I6" s="7"/>
      <c r="J6" s="6"/>
      <c r="K6" s="4"/>
      <c r="L6" s="4"/>
      <c r="M6" s="4"/>
      <c r="N6" s="4"/>
      <c r="O6" s="4"/>
    </row>
    <row r="7" spans="1:15" x14ac:dyDescent="0.25">
      <c r="A7" s="8"/>
      <c r="B7" s="9" t="s">
        <v>3</v>
      </c>
      <c r="C7" s="9" t="s">
        <v>4</v>
      </c>
      <c r="D7" s="9" t="s">
        <v>5</v>
      </c>
      <c r="E7" s="9" t="s">
        <v>6</v>
      </c>
      <c r="F7" s="10" t="s">
        <v>7</v>
      </c>
      <c r="G7" s="11" t="s">
        <v>8</v>
      </c>
      <c r="H7" s="4"/>
      <c r="I7" s="4"/>
      <c r="J7" s="12"/>
      <c r="K7" s="4"/>
      <c r="L7" s="4"/>
    </row>
    <row r="8" spans="1:15" ht="26.25" x14ac:dyDescent="0.25">
      <c r="A8" s="13"/>
      <c r="B8" s="14"/>
      <c r="C8" s="15" t="s">
        <v>9</v>
      </c>
      <c r="D8" s="15" t="s">
        <v>10</v>
      </c>
      <c r="E8" s="14"/>
      <c r="F8" s="16" t="s">
        <v>9</v>
      </c>
      <c r="G8" s="15" t="s">
        <v>10</v>
      </c>
      <c r="H8" s="4"/>
      <c r="I8" s="4"/>
      <c r="J8" s="12"/>
      <c r="K8" s="4"/>
      <c r="L8" s="4"/>
    </row>
    <row r="9" spans="1:15" ht="15.75" x14ac:dyDescent="0.25">
      <c r="A9" s="17" t="s">
        <v>11</v>
      </c>
      <c r="B9" s="402" t="s">
        <v>12</v>
      </c>
      <c r="C9" s="403"/>
      <c r="D9" s="404"/>
      <c r="E9" s="402" t="s">
        <v>13</v>
      </c>
      <c r="F9" s="405"/>
      <c r="G9" s="406"/>
      <c r="H9" s="18"/>
      <c r="I9" s="18"/>
      <c r="J9" s="4"/>
      <c r="K9" s="4"/>
      <c r="L9" s="4"/>
    </row>
    <row r="10" spans="1:15" x14ac:dyDescent="0.25">
      <c r="A10" s="19">
        <v>1</v>
      </c>
      <c r="B10" s="20" t="s">
        <v>14</v>
      </c>
      <c r="C10" s="21">
        <f>'[1]3.számú melléklet'!F11</f>
        <v>9235</v>
      </c>
      <c r="D10" s="21">
        <f>'[1]3.számú melléklet'!G11</f>
        <v>9235</v>
      </c>
      <c r="E10" s="22" t="s">
        <v>15</v>
      </c>
      <c r="F10" s="23">
        <f>'[1]2.számú melléklet'!G41</f>
        <v>93248.231999999989</v>
      </c>
      <c r="G10" s="24">
        <f>'[1]2.számú melléklet'!H41</f>
        <v>93645.722000000009</v>
      </c>
      <c r="H10" s="18"/>
      <c r="I10" s="18"/>
      <c r="J10" s="4"/>
      <c r="K10" s="4"/>
      <c r="L10" s="4"/>
    </row>
    <row r="11" spans="1:15" x14ac:dyDescent="0.25">
      <c r="A11" s="19">
        <v>2</v>
      </c>
      <c r="B11" s="20" t="s">
        <v>16</v>
      </c>
      <c r="C11" s="21">
        <f>(C12+C13)</f>
        <v>62000</v>
      </c>
      <c r="D11" s="21">
        <f>(D12+D13)</f>
        <v>62000</v>
      </c>
      <c r="E11" s="22" t="s">
        <v>17</v>
      </c>
      <c r="F11" s="23">
        <f>'[1]2.számú melléklet'!G42</f>
        <v>45259.140961599995</v>
      </c>
      <c r="G11" s="24">
        <f>'[1]2.számú melléklet'!H42</f>
        <v>45259.140961599995</v>
      </c>
      <c r="H11" s="18"/>
      <c r="I11" s="18"/>
      <c r="J11" s="12"/>
      <c r="K11" s="4"/>
      <c r="L11" s="4"/>
    </row>
    <row r="12" spans="1:15" x14ac:dyDescent="0.25">
      <c r="A12" s="19">
        <v>3</v>
      </c>
      <c r="B12" s="25" t="s">
        <v>18</v>
      </c>
      <c r="C12" s="26">
        <f>('[1]2.számú melléklet'!G21+'[1]2.számú melléklet'!G23)</f>
        <v>56460</v>
      </c>
      <c r="D12" s="26">
        <f>('[1]2.számú melléklet'!H21+'[1]2.számú melléklet'!H23)</f>
        <v>56460</v>
      </c>
      <c r="E12" s="22" t="s">
        <v>19</v>
      </c>
      <c r="F12" s="23">
        <f>'[1]2.számú melléklet'!G43</f>
        <v>56869.028943999991</v>
      </c>
      <c r="G12" s="24">
        <f>'[1]2.számú melléklet'!H43</f>
        <v>57384.028943999991</v>
      </c>
      <c r="H12" s="4"/>
      <c r="I12" s="4"/>
      <c r="J12" s="4"/>
      <c r="K12" s="4"/>
      <c r="L12" s="4"/>
    </row>
    <row r="13" spans="1:15" x14ac:dyDescent="0.25">
      <c r="A13" s="19">
        <v>4</v>
      </c>
      <c r="B13" s="25" t="s">
        <v>20</v>
      </c>
      <c r="C13" s="26">
        <f>'[1]2.számú melléklet'!G22</f>
        <v>5540</v>
      </c>
      <c r="D13" s="26">
        <f>'[1]2.számú melléklet'!H22</f>
        <v>5540</v>
      </c>
      <c r="E13" s="22"/>
      <c r="F13" s="27"/>
      <c r="G13" s="28"/>
      <c r="H13" s="12"/>
      <c r="I13" s="12"/>
      <c r="J13" s="12"/>
      <c r="K13" s="12"/>
      <c r="L13" s="4"/>
    </row>
    <row r="14" spans="1:15" x14ac:dyDescent="0.25">
      <c r="A14" s="19">
        <v>5</v>
      </c>
      <c r="B14" s="29"/>
      <c r="C14" s="30"/>
      <c r="D14" s="30"/>
      <c r="E14" s="22" t="s">
        <v>21</v>
      </c>
      <c r="F14" s="27">
        <f>'[1]2.számú melléklet'!G44</f>
        <v>125442</v>
      </c>
      <c r="G14" s="28">
        <f>'[1]2.számú melléklet'!H44</f>
        <v>125442</v>
      </c>
      <c r="H14" s="31"/>
      <c r="I14" s="31"/>
      <c r="J14" s="31"/>
      <c r="K14" s="31"/>
      <c r="L14" s="4"/>
    </row>
    <row r="15" spans="1:15" x14ac:dyDescent="0.25">
      <c r="A15" s="19">
        <v>6</v>
      </c>
      <c r="B15" s="29" t="s">
        <v>22</v>
      </c>
      <c r="C15" s="21">
        <f>'[1]2.számú melléklet'!G34</f>
        <v>101976</v>
      </c>
      <c r="D15" s="21">
        <f>'[1]2.számú melléklet'!H34</f>
        <v>102889</v>
      </c>
      <c r="E15" s="22" t="s">
        <v>23</v>
      </c>
      <c r="F15" s="27">
        <f>'[1]2.számú melléklet'!G45</f>
        <v>6990</v>
      </c>
      <c r="G15" s="28">
        <f>'[1]2.számú melléklet'!H45</f>
        <v>6990</v>
      </c>
      <c r="H15" s="31"/>
      <c r="I15" s="32"/>
      <c r="J15" s="31"/>
      <c r="K15" s="31"/>
      <c r="L15" s="4"/>
    </row>
    <row r="16" spans="1:15" x14ac:dyDescent="0.25">
      <c r="A16" s="19">
        <v>7</v>
      </c>
      <c r="B16" s="20" t="s">
        <v>24</v>
      </c>
      <c r="C16" s="33">
        <f>'[1]2.számú melléklet'!G25</f>
        <v>4257</v>
      </c>
      <c r="D16" s="33">
        <f>'[1]2.számú melléklet'!H25</f>
        <v>4257</v>
      </c>
      <c r="E16" s="34"/>
      <c r="F16" s="35"/>
      <c r="G16" s="36"/>
      <c r="H16" s="37"/>
      <c r="I16" s="38"/>
      <c r="J16" s="37"/>
      <c r="K16" s="39"/>
      <c r="L16" s="4"/>
    </row>
    <row r="17" spans="1:17" x14ac:dyDescent="0.25">
      <c r="A17" s="19">
        <v>8</v>
      </c>
      <c r="B17" s="20" t="s">
        <v>25</v>
      </c>
      <c r="C17" s="21">
        <f>'[1]2.számú melléklet'!G26+'[1]2.számú melléklet'!G30</f>
        <v>68064</v>
      </c>
      <c r="D17" s="21">
        <f>'[1]2.számú melléklet'!H26+'[1]2.számú melléklet'!H30</f>
        <v>68064</v>
      </c>
      <c r="E17" s="22"/>
      <c r="F17" s="27"/>
      <c r="G17" s="28"/>
      <c r="H17" s="40"/>
      <c r="I17" s="40"/>
      <c r="J17" s="40"/>
      <c r="K17" s="41"/>
      <c r="L17" s="4"/>
    </row>
    <row r="18" spans="1:17" ht="17.100000000000001" customHeight="1" x14ac:dyDescent="0.25">
      <c r="A18" s="19">
        <v>9</v>
      </c>
      <c r="B18" s="20" t="s">
        <v>26</v>
      </c>
      <c r="C18" s="21">
        <f>'[1]2.számú melléklet'!G27</f>
        <v>0</v>
      </c>
      <c r="D18" s="21">
        <f>'[1]2.számú melléklet'!H27</f>
        <v>0</v>
      </c>
      <c r="E18" s="22"/>
      <c r="F18" s="27"/>
      <c r="G18" s="28"/>
      <c r="H18" s="40"/>
      <c r="I18" s="40"/>
      <c r="J18" s="40"/>
      <c r="K18" s="41"/>
      <c r="L18" s="4"/>
    </row>
    <row r="19" spans="1:17" ht="17.100000000000001" customHeight="1" x14ac:dyDescent="0.25">
      <c r="A19" s="19">
        <v>10</v>
      </c>
      <c r="B19" s="42" t="s">
        <v>27</v>
      </c>
      <c r="C19" s="21">
        <f>'[1]2.számú melléklet'!G29+'[1]2.számú melléklet'!G28</f>
        <v>1080</v>
      </c>
      <c r="D19" s="21">
        <f>'[1]2.számú melléklet'!H29+'[1]2.számú melléklet'!H28</f>
        <v>1080</v>
      </c>
      <c r="E19" s="43" t="s">
        <v>28</v>
      </c>
      <c r="F19" s="44">
        <f t="shared" ref="F19:G19" si="0">SUM(F10:F18)</f>
        <v>327808.40190559998</v>
      </c>
      <c r="G19" s="45">
        <f t="shared" si="0"/>
        <v>328720.89190559997</v>
      </c>
      <c r="H19" s="37"/>
      <c r="I19" s="37"/>
      <c r="J19" s="37"/>
      <c r="K19" s="39"/>
      <c r="L19" s="4"/>
    </row>
    <row r="20" spans="1:17" ht="17.100000000000001" customHeight="1" x14ac:dyDescent="0.25">
      <c r="A20" s="19">
        <v>11</v>
      </c>
      <c r="B20" s="20" t="s">
        <v>29</v>
      </c>
      <c r="C20" s="21">
        <f>'[1]2.számú melléklet'!F31</f>
        <v>0</v>
      </c>
      <c r="D20" s="21">
        <f>'[1]2.számú melléklet'!G31</f>
        <v>0</v>
      </c>
      <c r="E20" s="43" t="s">
        <v>30</v>
      </c>
      <c r="F20" s="46">
        <f>'[1]2.számú melléklet'!G50</f>
        <v>1850.06</v>
      </c>
      <c r="G20" s="47">
        <f>'[1]2.számú melléklet'!H50</f>
        <v>1850.06</v>
      </c>
      <c r="H20" s="37"/>
      <c r="I20" s="38"/>
      <c r="J20" s="37"/>
      <c r="K20" s="39"/>
      <c r="L20" s="4"/>
    </row>
    <row r="21" spans="1:17" ht="17.100000000000001" customHeight="1" x14ac:dyDescent="0.25">
      <c r="A21" s="19">
        <v>12</v>
      </c>
      <c r="B21" s="48" t="s">
        <v>31</v>
      </c>
      <c r="C21" s="49">
        <f t="shared" ref="C21:D21" si="1">C10+C11+C15+C16+C17+C18+C19+C20</f>
        <v>246612</v>
      </c>
      <c r="D21" s="49">
        <f t="shared" si="1"/>
        <v>247525</v>
      </c>
      <c r="E21" s="50" t="s">
        <v>32</v>
      </c>
      <c r="F21" s="51">
        <f>'[1]2.számú melléklet'!G51</f>
        <v>206921</v>
      </c>
      <c r="G21" s="52">
        <f>'[1]2.számú melléklet'!H51</f>
        <v>206921</v>
      </c>
      <c r="H21" s="37"/>
      <c r="I21" s="37"/>
      <c r="J21" s="37"/>
      <c r="K21" s="39"/>
      <c r="L21" s="4"/>
    </row>
    <row r="22" spans="1:17" ht="17.100000000000001" customHeight="1" x14ac:dyDescent="0.25">
      <c r="A22" s="19">
        <v>13</v>
      </c>
      <c r="B22" s="22" t="s">
        <v>33</v>
      </c>
      <c r="C22" s="26">
        <f>'[1]8.számú melléklet'!C12+'[1]10.számú melléklet'!C12</f>
        <v>202457</v>
      </c>
      <c r="D22" s="26">
        <f>'[1]8.számú melléklet'!C12+'[1]10.számú melléklet'!C12</f>
        <v>202457</v>
      </c>
      <c r="E22" s="50" t="s">
        <v>34</v>
      </c>
      <c r="F22" s="23">
        <v>14658</v>
      </c>
      <c r="G22" s="24">
        <v>14658</v>
      </c>
      <c r="H22" s="37"/>
      <c r="I22" s="37"/>
      <c r="J22" s="37"/>
      <c r="K22" s="39"/>
      <c r="L22" s="4"/>
    </row>
    <row r="23" spans="1:17" ht="17.100000000000001" customHeight="1" x14ac:dyDescent="0.25">
      <c r="A23" s="19">
        <v>14</v>
      </c>
      <c r="B23" s="22"/>
      <c r="C23" s="26"/>
      <c r="D23" s="26"/>
      <c r="E23" s="22"/>
      <c r="F23" s="27"/>
      <c r="G23" s="28"/>
      <c r="H23" s="37"/>
      <c r="I23" s="37"/>
      <c r="J23" s="37"/>
      <c r="K23" s="39"/>
      <c r="L23" s="4"/>
    </row>
    <row r="24" spans="1:17" ht="17.100000000000001" customHeight="1" x14ac:dyDescent="0.25">
      <c r="A24" s="19">
        <v>15</v>
      </c>
      <c r="B24" s="20" t="s">
        <v>35</v>
      </c>
      <c r="C24" s="21">
        <f>SUM(C22)</f>
        <v>202457</v>
      </c>
      <c r="D24" s="21">
        <f>SUM(D22)</f>
        <v>202457</v>
      </c>
      <c r="E24" s="43" t="s">
        <v>36</v>
      </c>
      <c r="F24" s="44">
        <f t="shared" ref="F24:G24" si="2">SUM(F21:F23)</f>
        <v>221579</v>
      </c>
      <c r="G24" s="45">
        <f t="shared" si="2"/>
        <v>221579</v>
      </c>
      <c r="H24" s="40"/>
      <c r="I24" s="40"/>
      <c r="J24" s="40"/>
      <c r="K24" s="41"/>
      <c r="L24" s="4"/>
    </row>
    <row r="25" spans="1:17" ht="17.100000000000001" customHeight="1" x14ac:dyDescent="0.25">
      <c r="A25" s="19">
        <v>16</v>
      </c>
      <c r="B25" s="48" t="s">
        <v>37</v>
      </c>
      <c r="C25" s="49">
        <f t="shared" ref="C25:D25" si="3">SUM(C21+C24)</f>
        <v>449069</v>
      </c>
      <c r="D25" s="49">
        <f t="shared" si="3"/>
        <v>449982</v>
      </c>
      <c r="E25" s="43" t="s">
        <v>38</v>
      </c>
      <c r="F25" s="44">
        <f t="shared" ref="F25:G25" si="4">SUM(F19+F20+F24)</f>
        <v>551237.46190560004</v>
      </c>
      <c r="G25" s="45">
        <f t="shared" si="4"/>
        <v>552149.95190560003</v>
      </c>
      <c r="H25" s="40"/>
      <c r="I25" s="40"/>
      <c r="J25" s="40"/>
      <c r="K25" s="41"/>
      <c r="L25" s="4"/>
    </row>
    <row r="26" spans="1:17" ht="17.100000000000001" customHeight="1" x14ac:dyDescent="0.25">
      <c r="A26" s="19">
        <v>17</v>
      </c>
      <c r="B26" s="22" t="s">
        <v>39</v>
      </c>
      <c r="C26" s="26">
        <f>C27</f>
        <v>51852</v>
      </c>
      <c r="D26" s="26">
        <f>D27</f>
        <v>51852</v>
      </c>
      <c r="E26" s="53" t="s">
        <v>40</v>
      </c>
      <c r="F26" s="54">
        <f>'[1]2.számú melléklet'!G54</f>
        <v>50316</v>
      </c>
      <c r="G26" s="55">
        <f>'[1]2.számú melléklet'!H54</f>
        <v>50316</v>
      </c>
      <c r="H26" s="40"/>
      <c r="I26" s="40"/>
      <c r="J26" s="40"/>
      <c r="K26" s="41"/>
      <c r="L26" s="4"/>
    </row>
    <row r="27" spans="1:17" ht="17.100000000000001" customHeight="1" x14ac:dyDescent="0.25">
      <c r="A27" s="19">
        <v>18</v>
      </c>
      <c r="B27" s="56" t="s">
        <v>41</v>
      </c>
      <c r="C27" s="30">
        <f>'[1]2.számú melléklet'!G37</f>
        <v>51852</v>
      </c>
      <c r="D27" s="30">
        <f>'[1]2.számú melléklet'!H37</f>
        <v>51852</v>
      </c>
      <c r="E27" s="22"/>
      <c r="F27" s="27"/>
      <c r="G27" s="28"/>
      <c r="H27" s="40"/>
      <c r="I27" s="40"/>
      <c r="J27" s="40"/>
      <c r="K27" s="41"/>
      <c r="L27" s="4"/>
    </row>
    <row r="28" spans="1:17" ht="17.100000000000001" customHeight="1" thickBot="1" x14ac:dyDescent="0.3">
      <c r="A28" s="57">
        <v>19</v>
      </c>
      <c r="B28" s="58" t="s">
        <v>42</v>
      </c>
      <c r="C28" s="59">
        <f t="shared" ref="C28:D28" si="5">C25+C27</f>
        <v>500921</v>
      </c>
      <c r="D28" s="59">
        <f t="shared" si="5"/>
        <v>501834</v>
      </c>
      <c r="E28" s="58" t="s">
        <v>43</v>
      </c>
      <c r="F28" s="60">
        <f>F19+F20+F24-F26</f>
        <v>500921.46190560004</v>
      </c>
      <c r="G28" s="61">
        <f>G19+G20+G24-G26</f>
        <v>501833.95190560003</v>
      </c>
      <c r="H28" s="37"/>
      <c r="I28" s="37"/>
      <c r="J28" s="37"/>
      <c r="K28" s="39"/>
      <c r="L28" s="4"/>
    </row>
    <row r="29" spans="1:17" x14ac:dyDescent="0.25">
      <c r="F29" s="62"/>
      <c r="J29" s="62"/>
      <c r="K29" s="4"/>
      <c r="L29" s="37"/>
      <c r="M29" s="37"/>
      <c r="N29" s="37"/>
      <c r="O29" s="39"/>
      <c r="P29" s="4"/>
    </row>
    <row r="30" spans="1:17" ht="15.75" x14ac:dyDescent="0.25">
      <c r="B30" s="63"/>
      <c r="C30" s="63"/>
      <c r="D30" s="63"/>
      <c r="E30" s="63"/>
      <c r="F30" s="64"/>
      <c r="G30" s="4"/>
      <c r="H30" s="4"/>
      <c r="I30" s="4"/>
      <c r="J30" s="4"/>
      <c r="K30" s="4"/>
      <c r="L30" s="37"/>
      <c r="M30" s="37"/>
      <c r="N30" s="37"/>
      <c r="O30" s="39"/>
      <c r="P30" s="4"/>
    </row>
    <row r="31" spans="1:17" hidden="1" x14ac:dyDescent="0.25">
      <c r="B31" s="39"/>
      <c r="C31" s="39"/>
      <c r="D31" s="39"/>
      <c r="E31" s="39"/>
      <c r="F31" s="4"/>
      <c r="G31" s="4"/>
      <c r="H31" s="4"/>
      <c r="I31" s="4"/>
      <c r="J31" s="4"/>
      <c r="K31" s="4"/>
      <c r="L31" s="37"/>
      <c r="M31" s="37"/>
      <c r="N31" s="37"/>
      <c r="O31" s="39"/>
      <c r="P31" s="4"/>
    </row>
    <row r="32" spans="1:17" x14ac:dyDescent="0.25">
      <c r="B32" s="39"/>
      <c r="C32" s="39"/>
      <c r="D32" s="39"/>
      <c r="E32" s="39"/>
      <c r="F32" s="4"/>
      <c r="G32" s="4"/>
      <c r="H32" s="4"/>
      <c r="I32" s="4"/>
      <c r="J32" s="4"/>
      <c r="K32" s="4"/>
      <c r="L32" s="37"/>
      <c r="M32" s="37"/>
      <c r="N32" s="37"/>
      <c r="O32" s="39"/>
      <c r="P32" s="4"/>
      <c r="Q32" s="65"/>
    </row>
    <row r="33" spans="2:17" hidden="1" x14ac:dyDescent="0.25">
      <c r="B33" s="39"/>
      <c r="C33" s="39"/>
      <c r="D33" s="39"/>
      <c r="E33" s="39"/>
      <c r="F33" s="4"/>
      <c r="G33" s="4"/>
      <c r="H33" s="4"/>
      <c r="I33" s="4"/>
      <c r="J33" s="4"/>
      <c r="K33" s="4"/>
      <c r="L33" s="37"/>
      <c r="M33" s="37"/>
      <c r="N33" s="37"/>
      <c r="O33" s="39"/>
      <c r="P33" s="4"/>
    </row>
    <row r="34" spans="2:17" x14ac:dyDescent="0.25">
      <c r="B34" s="39"/>
      <c r="C34" s="39"/>
      <c r="D34" s="39"/>
      <c r="E34" s="39"/>
      <c r="F34" s="18"/>
      <c r="G34" s="4"/>
      <c r="H34" s="4"/>
      <c r="I34" s="4"/>
      <c r="J34" s="4"/>
      <c r="K34" s="4"/>
      <c r="L34" s="40"/>
      <c r="M34" s="40"/>
      <c r="N34" s="40"/>
      <c r="O34" s="41"/>
      <c r="P34" s="4"/>
      <c r="Q34" s="66"/>
    </row>
    <row r="35" spans="2:17" x14ac:dyDescent="0.25">
      <c r="B35" s="39"/>
      <c r="C35" s="39"/>
      <c r="D35" s="39"/>
      <c r="E35" s="39"/>
      <c r="F35" s="4"/>
      <c r="G35" s="4"/>
      <c r="H35" s="4"/>
      <c r="I35" s="4"/>
      <c r="J35" s="4"/>
      <c r="K35" s="4"/>
      <c r="L35" s="37"/>
      <c r="M35" s="37"/>
      <c r="N35" s="37"/>
      <c r="O35" s="39"/>
      <c r="P35" s="4"/>
      <c r="Q35" s="65"/>
    </row>
    <row r="36" spans="2:17" x14ac:dyDescent="0.25">
      <c r="B36" s="39"/>
      <c r="C36" s="39"/>
      <c r="D36" s="39"/>
      <c r="E36" s="39"/>
      <c r="F36" s="4"/>
      <c r="G36" s="4"/>
      <c r="H36" s="4"/>
      <c r="I36" s="4"/>
      <c r="J36" s="4"/>
      <c r="K36" s="4"/>
      <c r="L36" s="37"/>
      <c r="M36" s="37"/>
      <c r="N36" s="37"/>
      <c r="O36" s="39"/>
      <c r="P36" s="4"/>
    </row>
    <row r="37" spans="2:17" x14ac:dyDescent="0.25">
      <c r="B37" s="39"/>
      <c r="C37" s="39"/>
      <c r="D37" s="39"/>
      <c r="E37" s="39"/>
      <c r="F37" s="4"/>
      <c r="G37" s="4"/>
      <c r="H37" s="4"/>
      <c r="I37" s="4"/>
      <c r="J37" s="4"/>
      <c r="K37" s="4"/>
      <c r="L37" s="37"/>
      <c r="M37" s="37"/>
      <c r="N37" s="37"/>
      <c r="O37" s="39"/>
      <c r="P37" s="4"/>
    </row>
    <row r="38" spans="2:17" x14ac:dyDescent="0.25">
      <c r="B38" s="39"/>
      <c r="C38" s="39"/>
      <c r="D38" s="39"/>
      <c r="E38" s="39"/>
      <c r="F38" s="18"/>
      <c r="G38" s="4"/>
      <c r="H38" s="4"/>
      <c r="I38" s="4"/>
      <c r="J38" s="4"/>
      <c r="K38" s="4"/>
      <c r="L38" s="40"/>
      <c r="M38" s="40"/>
      <c r="N38" s="40"/>
      <c r="O38" s="41"/>
      <c r="P38" s="4"/>
    </row>
    <row r="39" spans="2:17" x14ac:dyDescent="0.25">
      <c r="B39" s="39"/>
      <c r="C39" s="39"/>
      <c r="D39" s="39"/>
      <c r="E39" s="39"/>
      <c r="F39" s="4"/>
      <c r="G39" s="4"/>
      <c r="H39" s="4"/>
      <c r="I39" s="4"/>
      <c r="J39" s="4"/>
      <c r="K39" s="4"/>
      <c r="L39" s="37"/>
      <c r="M39" s="37"/>
      <c r="N39" s="37"/>
      <c r="O39" s="39"/>
      <c r="P39" s="4"/>
    </row>
    <row r="40" spans="2:17" x14ac:dyDescent="0.25">
      <c r="B40" s="39"/>
      <c r="C40" s="39"/>
      <c r="D40" s="39"/>
      <c r="E40" s="39"/>
      <c r="F40" s="4"/>
      <c r="G40" s="4"/>
      <c r="H40" s="4"/>
      <c r="I40" s="4"/>
      <c r="J40" s="4"/>
      <c r="K40" s="4"/>
      <c r="L40" s="37"/>
      <c r="M40" s="37"/>
      <c r="N40" s="37"/>
      <c r="O40" s="39"/>
      <c r="P40" s="4"/>
    </row>
    <row r="41" spans="2:17" x14ac:dyDescent="0.25">
      <c r="B41" s="39"/>
      <c r="C41" s="39"/>
      <c r="D41" s="39"/>
      <c r="E41" s="39"/>
      <c r="F41" s="18"/>
      <c r="G41" s="4"/>
      <c r="H41" s="4"/>
      <c r="I41" s="4"/>
      <c r="J41" s="4"/>
      <c r="K41" s="4"/>
      <c r="L41" s="40"/>
      <c r="M41" s="40"/>
      <c r="N41" s="40"/>
      <c r="O41" s="41"/>
      <c r="P41" s="4"/>
    </row>
    <row r="42" spans="2:17" x14ac:dyDescent="0.25">
      <c r="B42" s="39"/>
      <c r="C42" s="39"/>
      <c r="D42" s="39"/>
      <c r="E42" s="39"/>
      <c r="F42" s="4"/>
      <c r="G42" s="4"/>
      <c r="H42" s="4"/>
      <c r="I42" s="4"/>
      <c r="J42" s="4"/>
      <c r="K42" s="4"/>
      <c r="L42" s="37"/>
      <c r="M42" s="37"/>
      <c r="N42" s="37"/>
      <c r="O42" s="39"/>
      <c r="P42" s="4"/>
    </row>
    <row r="43" spans="2:17" x14ac:dyDescent="0.25">
      <c r="B43" s="39"/>
      <c r="C43" s="39"/>
      <c r="D43" s="39"/>
      <c r="E43" s="39"/>
      <c r="F43" s="18"/>
      <c r="G43" s="4"/>
      <c r="H43" s="4"/>
      <c r="I43" s="4"/>
      <c r="J43" s="4"/>
      <c r="K43" s="4"/>
      <c r="L43" s="40"/>
      <c r="M43" s="40"/>
      <c r="N43" s="40"/>
      <c r="O43" s="41"/>
      <c r="P43" s="4"/>
    </row>
    <row r="44" spans="2:17" x14ac:dyDescent="0.25">
      <c r="B44" s="39"/>
      <c r="C44" s="39"/>
      <c r="D44" s="39"/>
      <c r="E44" s="39"/>
      <c r="F44" s="67"/>
      <c r="G44" s="4"/>
      <c r="H44" s="4"/>
      <c r="I44" s="4"/>
      <c r="J44" s="4"/>
      <c r="K44" s="4"/>
      <c r="L44" s="37"/>
      <c r="M44" s="37"/>
      <c r="N44" s="37"/>
      <c r="O44" s="39"/>
      <c r="P44" s="4"/>
    </row>
    <row r="45" spans="2:17" x14ac:dyDescent="0.25">
      <c r="B45" s="39"/>
      <c r="C45" s="39"/>
      <c r="D45" s="39"/>
      <c r="E45" s="39"/>
      <c r="F45" s="67"/>
      <c r="G45" s="4"/>
      <c r="H45" s="4"/>
      <c r="I45" s="4"/>
      <c r="J45" s="4"/>
      <c r="K45" s="4"/>
      <c r="L45" s="37"/>
      <c r="M45" s="37"/>
      <c r="N45" s="37"/>
      <c r="O45" s="39"/>
      <c r="P45" s="4"/>
    </row>
    <row r="46" spans="2:17" x14ac:dyDescent="0.25">
      <c r="B46" s="39"/>
      <c r="C46" s="39"/>
      <c r="D46" s="39"/>
      <c r="E46" s="39"/>
      <c r="F46" s="18"/>
      <c r="G46" s="4"/>
      <c r="H46" s="4"/>
      <c r="I46" s="4"/>
      <c r="J46" s="4"/>
      <c r="K46" s="4"/>
      <c r="L46" s="40"/>
      <c r="M46" s="40"/>
      <c r="N46" s="40"/>
      <c r="O46" s="41"/>
      <c r="P46" s="4"/>
    </row>
    <row r="47" spans="2:17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2:17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2:1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2:1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</sheetData>
  <mergeCells count="4">
    <mergeCell ref="A1:G1"/>
    <mergeCell ref="A5:G5"/>
    <mergeCell ref="B9:D9"/>
    <mergeCell ref="E9:G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42" customWidth="1"/>
    <col min="3" max="8" width="16.7109375" customWidth="1"/>
  </cols>
  <sheetData>
    <row r="1" spans="1:8" x14ac:dyDescent="0.25">
      <c r="A1" s="521" t="s">
        <v>299</v>
      </c>
      <c r="B1" s="401"/>
      <c r="C1" s="401"/>
      <c r="D1" s="401"/>
      <c r="E1" s="401"/>
      <c r="F1" s="401"/>
      <c r="G1" s="401"/>
      <c r="H1" s="401"/>
    </row>
    <row r="2" spans="1:8" x14ac:dyDescent="0.25">
      <c r="A2" s="320"/>
      <c r="B2" s="2"/>
      <c r="C2" s="2"/>
      <c r="D2" s="2"/>
      <c r="E2" s="2"/>
      <c r="F2" s="2"/>
      <c r="G2" s="2"/>
      <c r="H2" s="2"/>
    </row>
    <row r="3" spans="1:8" ht="33" customHeight="1" x14ac:dyDescent="0.25">
      <c r="A3" s="522" t="s">
        <v>300</v>
      </c>
      <c r="B3" s="523"/>
      <c r="C3" s="523"/>
      <c r="D3" s="523"/>
      <c r="E3" s="401"/>
      <c r="F3" s="401"/>
      <c r="G3" s="401"/>
      <c r="H3" s="401"/>
    </row>
    <row r="4" spans="1:8" x14ac:dyDescent="0.25">
      <c r="A4" s="321" t="s">
        <v>283</v>
      </c>
      <c r="B4" s="2"/>
      <c r="C4" s="2"/>
      <c r="D4" s="2"/>
      <c r="E4" s="2"/>
      <c r="F4" s="2"/>
      <c r="G4" s="2"/>
      <c r="H4" s="2"/>
    </row>
    <row r="5" spans="1:8" ht="15.75" thickBot="1" x14ac:dyDescent="0.3">
      <c r="A5" s="1"/>
      <c r="B5" s="1"/>
      <c r="C5" s="1"/>
      <c r="D5" s="336"/>
      <c r="F5" s="1"/>
      <c r="G5" s="1"/>
      <c r="H5" s="336" t="s">
        <v>301</v>
      </c>
    </row>
    <row r="6" spans="1:8" ht="30.75" customHeight="1" x14ac:dyDescent="0.25">
      <c r="A6" s="324"/>
      <c r="B6" s="337" t="s">
        <v>3</v>
      </c>
      <c r="C6" s="338" t="s">
        <v>4</v>
      </c>
      <c r="D6" s="338" t="s">
        <v>5</v>
      </c>
      <c r="E6" s="298" t="s">
        <v>6</v>
      </c>
      <c r="F6" s="339" t="s">
        <v>7</v>
      </c>
      <c r="G6" s="338" t="s">
        <v>8</v>
      </c>
      <c r="H6" s="300" t="s">
        <v>284</v>
      </c>
    </row>
    <row r="7" spans="1:8" ht="44.25" customHeight="1" x14ac:dyDescent="0.25">
      <c r="A7" s="340"/>
      <c r="B7" s="326" t="s">
        <v>302</v>
      </c>
      <c r="C7" s="275" t="s">
        <v>303</v>
      </c>
      <c r="D7" s="275" t="s">
        <v>287</v>
      </c>
      <c r="E7" s="275" t="s">
        <v>288</v>
      </c>
      <c r="F7" s="341" t="s">
        <v>304</v>
      </c>
      <c r="G7" s="275" t="s">
        <v>290</v>
      </c>
      <c r="H7" s="342" t="s">
        <v>288</v>
      </c>
    </row>
    <row r="8" spans="1:8" x14ac:dyDescent="0.25">
      <c r="A8" s="340">
        <v>1</v>
      </c>
      <c r="B8" s="343" t="s">
        <v>305</v>
      </c>
      <c r="C8" s="344">
        <v>15000</v>
      </c>
      <c r="D8" s="344">
        <v>15000</v>
      </c>
      <c r="E8" s="345">
        <f>D8-C8</f>
        <v>0</v>
      </c>
      <c r="F8" s="346">
        <v>15000</v>
      </c>
      <c r="G8" s="344">
        <v>15000</v>
      </c>
      <c r="H8" s="347">
        <f>G8-F8</f>
        <v>0</v>
      </c>
    </row>
    <row r="9" spans="1:8" x14ac:dyDescent="0.25">
      <c r="A9" s="340">
        <v>2</v>
      </c>
      <c r="B9" s="343" t="s">
        <v>306</v>
      </c>
      <c r="C9" s="344">
        <v>20000</v>
      </c>
      <c r="D9" s="344">
        <v>0</v>
      </c>
      <c r="E9" s="345">
        <v>0</v>
      </c>
      <c r="F9" s="346">
        <v>20000</v>
      </c>
      <c r="G9" s="344">
        <v>0</v>
      </c>
      <c r="H9" s="347">
        <v>0</v>
      </c>
    </row>
    <row r="10" spans="1:8" x14ac:dyDescent="0.25">
      <c r="A10" s="340">
        <v>3</v>
      </c>
      <c r="B10" s="343" t="s">
        <v>307</v>
      </c>
      <c r="C10" s="344">
        <v>116100</v>
      </c>
      <c r="D10" s="344">
        <v>129000</v>
      </c>
      <c r="E10" s="345">
        <f t="shared" ref="E10:E11" si="0">D10-C10</f>
        <v>12900</v>
      </c>
      <c r="F10" s="346">
        <v>116100</v>
      </c>
      <c r="G10" s="344">
        <v>129000</v>
      </c>
      <c r="H10" s="347">
        <f t="shared" ref="H10:H11" si="1">G10-F10</f>
        <v>12900</v>
      </c>
    </row>
    <row r="11" spans="1:8" x14ac:dyDescent="0.25">
      <c r="A11" s="340">
        <v>4</v>
      </c>
      <c r="B11" s="343" t="s">
        <v>308</v>
      </c>
      <c r="C11" s="344">
        <v>18194</v>
      </c>
      <c r="D11" s="344">
        <v>18194</v>
      </c>
      <c r="E11" s="345">
        <f t="shared" si="0"/>
        <v>0</v>
      </c>
      <c r="F11" s="346">
        <v>18194</v>
      </c>
      <c r="G11" s="344">
        <v>18194</v>
      </c>
      <c r="H11" s="347">
        <f t="shared" si="1"/>
        <v>0</v>
      </c>
    </row>
    <row r="12" spans="1:8" ht="15.75" thickBot="1" x14ac:dyDescent="0.3">
      <c r="A12" s="348">
        <v>5</v>
      </c>
      <c r="B12" s="349" t="s">
        <v>309</v>
      </c>
      <c r="C12" s="350">
        <f t="shared" ref="C12:H12" si="2">SUM(C8:C11)</f>
        <v>169294</v>
      </c>
      <c r="D12" s="350">
        <f t="shared" si="2"/>
        <v>162194</v>
      </c>
      <c r="E12" s="350">
        <f t="shared" si="2"/>
        <v>12900</v>
      </c>
      <c r="F12" s="351">
        <f t="shared" si="2"/>
        <v>169294</v>
      </c>
      <c r="G12" s="350">
        <f t="shared" si="2"/>
        <v>162194</v>
      </c>
      <c r="H12" s="352">
        <f t="shared" si="2"/>
        <v>12900</v>
      </c>
    </row>
    <row r="13" spans="1:8" ht="15.75" x14ac:dyDescent="0.25">
      <c r="A13" s="268"/>
    </row>
  </sheetData>
  <mergeCells count="2">
    <mergeCell ref="A1:H1"/>
    <mergeCell ref="A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G16" sqref="G16"/>
    </sheetView>
  </sheetViews>
  <sheetFormatPr defaultRowHeight="15" x14ac:dyDescent="0.25"/>
  <cols>
    <col min="1" max="1" width="9.140625" style="353" customWidth="1"/>
    <col min="2" max="2" width="47.7109375" style="353" customWidth="1"/>
    <col min="3" max="3" width="11.28515625" style="353" customWidth="1"/>
    <col min="4" max="4" width="11.42578125" style="353" customWidth="1"/>
    <col min="5" max="9" width="9.140625" style="353"/>
  </cols>
  <sheetData>
    <row r="1" spans="1:9" x14ac:dyDescent="0.25">
      <c r="A1" s="524" t="s">
        <v>310</v>
      </c>
      <c r="B1" s="525"/>
      <c r="C1" s="525"/>
      <c r="D1" s="525"/>
    </row>
    <row r="2" spans="1:9" ht="15" customHeight="1" x14ac:dyDescent="0.25">
      <c r="A2" s="524" t="s">
        <v>311</v>
      </c>
      <c r="B2" s="525"/>
      <c r="C2" s="525"/>
      <c r="D2" s="525"/>
    </row>
    <row r="3" spans="1:9" ht="15.75" thickBot="1" x14ac:dyDescent="0.3"/>
    <row r="4" spans="1:9" s="271" customFormat="1" ht="26.25" thickBot="1" x14ac:dyDescent="0.25">
      <c r="A4" s="354" t="s">
        <v>312</v>
      </c>
      <c r="B4" s="355" t="s">
        <v>182</v>
      </c>
      <c r="C4" s="356" t="s">
        <v>313</v>
      </c>
      <c r="D4" s="357" t="s">
        <v>314</v>
      </c>
      <c r="E4" s="358"/>
      <c r="F4" s="358"/>
      <c r="G4" s="358"/>
      <c r="H4" s="358"/>
    </row>
    <row r="5" spans="1:9" ht="15" customHeight="1" x14ac:dyDescent="0.25">
      <c r="A5" s="359"/>
      <c r="B5" s="360" t="s">
        <v>315</v>
      </c>
      <c r="C5" s="361"/>
      <c r="D5" s="362"/>
      <c r="I5"/>
    </row>
    <row r="6" spans="1:9" ht="15" customHeight="1" x14ac:dyDescent="0.25">
      <c r="A6" s="363"/>
      <c r="B6" s="364" t="s">
        <v>316</v>
      </c>
      <c r="C6" s="365">
        <v>78</v>
      </c>
      <c r="D6" s="366">
        <v>78</v>
      </c>
      <c r="I6"/>
    </row>
    <row r="7" spans="1:9" ht="15" customHeight="1" thickBot="1" x14ac:dyDescent="0.3">
      <c r="A7" s="367"/>
      <c r="B7" s="368" t="s">
        <v>317</v>
      </c>
      <c r="C7" s="369">
        <v>22</v>
      </c>
      <c r="D7" s="370">
        <v>22</v>
      </c>
      <c r="I7"/>
    </row>
    <row r="8" spans="1:9" ht="15" customHeight="1" thickBot="1" x14ac:dyDescent="0.3">
      <c r="A8" s="371"/>
      <c r="B8" s="372" t="s">
        <v>318</v>
      </c>
      <c r="C8" s="373">
        <f>SUM(C6:C7)</f>
        <v>100</v>
      </c>
      <c r="D8" s="374">
        <f>SUM(D6:D7)</f>
        <v>100</v>
      </c>
      <c r="I8"/>
    </row>
    <row r="9" spans="1:9" ht="15" customHeight="1" x14ac:dyDescent="0.25">
      <c r="A9" s="375" t="s">
        <v>319</v>
      </c>
      <c r="B9" s="376" t="s">
        <v>320</v>
      </c>
      <c r="C9" s="377">
        <v>32908</v>
      </c>
      <c r="D9" s="378">
        <v>32908</v>
      </c>
      <c r="I9"/>
    </row>
    <row r="10" spans="1:9" ht="15" customHeight="1" x14ac:dyDescent="0.25">
      <c r="A10" s="379"/>
      <c r="B10" s="364" t="s">
        <v>321</v>
      </c>
      <c r="C10" s="365">
        <v>0</v>
      </c>
      <c r="D10" s="366">
        <v>0</v>
      </c>
      <c r="I10"/>
    </row>
    <row r="11" spans="1:9" ht="15" customHeight="1" x14ac:dyDescent="0.25">
      <c r="A11" s="379"/>
      <c r="B11" s="364" t="s">
        <v>322</v>
      </c>
      <c r="C11" s="365">
        <v>0</v>
      </c>
      <c r="D11" s="366">
        <v>0</v>
      </c>
      <c r="I11"/>
    </row>
    <row r="12" spans="1:9" ht="15" customHeight="1" x14ac:dyDescent="0.25">
      <c r="A12" s="526"/>
      <c r="B12" s="364" t="s">
        <v>323</v>
      </c>
      <c r="C12" s="365">
        <v>0</v>
      </c>
      <c r="D12" s="366">
        <v>0</v>
      </c>
      <c r="I12"/>
    </row>
    <row r="13" spans="1:9" ht="15" customHeight="1" x14ac:dyDescent="0.25">
      <c r="A13" s="527"/>
      <c r="B13" s="364" t="s">
        <v>324</v>
      </c>
      <c r="C13" s="365">
        <v>200</v>
      </c>
      <c r="D13" s="366">
        <v>200</v>
      </c>
      <c r="I13"/>
    </row>
    <row r="14" spans="1:9" ht="15" customHeight="1" x14ac:dyDescent="0.25">
      <c r="A14" s="379" t="s">
        <v>325</v>
      </c>
      <c r="B14" s="364" t="s">
        <v>326</v>
      </c>
      <c r="C14" s="365">
        <v>0</v>
      </c>
      <c r="D14" s="366">
        <v>0</v>
      </c>
      <c r="I14"/>
    </row>
    <row r="15" spans="1:9" ht="15" customHeight="1" x14ac:dyDescent="0.25">
      <c r="A15" s="380" t="s">
        <v>327</v>
      </c>
      <c r="B15" s="364" t="s">
        <v>328</v>
      </c>
      <c r="C15" s="365">
        <v>0</v>
      </c>
      <c r="D15" s="366">
        <v>0</v>
      </c>
      <c r="I15"/>
    </row>
    <row r="16" spans="1:9" ht="15" customHeight="1" x14ac:dyDescent="0.25">
      <c r="A16" s="380" t="s">
        <v>329</v>
      </c>
      <c r="B16" s="364" t="s">
        <v>330</v>
      </c>
      <c r="C16" s="365">
        <v>150</v>
      </c>
      <c r="D16" s="366">
        <v>150</v>
      </c>
      <c r="I16"/>
    </row>
    <row r="17" spans="1:9" ht="15" customHeight="1" thickBot="1" x14ac:dyDescent="0.3">
      <c r="A17" s="380" t="s">
        <v>331</v>
      </c>
      <c r="B17" s="364" t="s">
        <v>332</v>
      </c>
      <c r="C17" s="365">
        <v>1522</v>
      </c>
      <c r="D17" s="366">
        <v>1522</v>
      </c>
      <c r="I17"/>
    </row>
    <row r="18" spans="1:9" ht="17.25" customHeight="1" thickBot="1" x14ac:dyDescent="0.3">
      <c r="A18" s="381" t="s">
        <v>108</v>
      </c>
      <c r="B18" s="382" t="s">
        <v>333</v>
      </c>
      <c r="C18" s="383">
        <f>SUM(C9:C17)</f>
        <v>34780</v>
      </c>
      <c r="D18" s="384">
        <f>SUM(D9:D17)</f>
        <v>34780</v>
      </c>
      <c r="I18"/>
    </row>
    <row r="19" spans="1:9" ht="15" customHeight="1" x14ac:dyDescent="0.25">
      <c r="A19" s="375" t="s">
        <v>334</v>
      </c>
      <c r="B19" s="376" t="s">
        <v>335</v>
      </c>
      <c r="C19" s="377">
        <v>0</v>
      </c>
      <c r="D19" s="378">
        <v>0</v>
      </c>
      <c r="I19"/>
    </row>
    <row r="20" spans="1:9" ht="15" customHeight="1" thickBot="1" x14ac:dyDescent="0.3">
      <c r="A20" s="380"/>
      <c r="B20" s="364" t="s">
        <v>336</v>
      </c>
      <c r="C20" s="365">
        <v>0</v>
      </c>
      <c r="D20" s="366">
        <v>0</v>
      </c>
      <c r="I20"/>
    </row>
    <row r="21" spans="1:9" ht="17.25" customHeight="1" thickBot="1" x14ac:dyDescent="0.3">
      <c r="A21" s="381" t="s">
        <v>108</v>
      </c>
      <c r="B21" s="382" t="s">
        <v>337</v>
      </c>
      <c r="C21" s="383">
        <f>SUM(C19:C20)</f>
        <v>0</v>
      </c>
      <c r="D21" s="384">
        <f>SUM(D19:D20)</f>
        <v>0</v>
      </c>
      <c r="I21"/>
    </row>
    <row r="22" spans="1:9" ht="14.25" customHeight="1" x14ac:dyDescent="0.25">
      <c r="A22" s="375" t="s">
        <v>338</v>
      </c>
      <c r="B22" s="376" t="s">
        <v>339</v>
      </c>
      <c r="C22" s="377">
        <v>6456</v>
      </c>
      <c r="D22" s="378">
        <v>6456</v>
      </c>
      <c r="I22"/>
    </row>
    <row r="23" spans="1:9" ht="14.25" customHeight="1" x14ac:dyDescent="0.25">
      <c r="A23" s="379" t="s">
        <v>340</v>
      </c>
      <c r="B23" s="364" t="s">
        <v>341</v>
      </c>
      <c r="C23" s="365">
        <v>265</v>
      </c>
      <c r="D23" s="366">
        <v>265</v>
      </c>
      <c r="I23"/>
    </row>
    <row r="24" spans="1:9" ht="14.25" customHeight="1" x14ac:dyDescent="0.25">
      <c r="A24" s="385" t="s">
        <v>342</v>
      </c>
      <c r="B24" s="368" t="s">
        <v>343</v>
      </c>
      <c r="C24" s="369">
        <v>0</v>
      </c>
      <c r="D24" s="370">
        <v>0</v>
      </c>
      <c r="I24"/>
    </row>
    <row r="25" spans="1:9" ht="14.25" customHeight="1" thickBot="1" x14ac:dyDescent="0.3">
      <c r="A25" s="385"/>
      <c r="B25" s="368" t="s">
        <v>344</v>
      </c>
      <c r="C25" s="369">
        <v>0</v>
      </c>
      <c r="D25" s="370">
        <v>0</v>
      </c>
      <c r="I25"/>
    </row>
    <row r="26" spans="1:9" ht="17.25" customHeight="1" thickBot="1" x14ac:dyDescent="0.3">
      <c r="A26" s="381" t="s">
        <v>108</v>
      </c>
      <c r="B26" s="382" t="s">
        <v>345</v>
      </c>
      <c r="C26" s="383">
        <f>SUM(C22:C25)</f>
        <v>6721</v>
      </c>
      <c r="D26" s="384">
        <f>SUM(D22:D25)</f>
        <v>6721</v>
      </c>
      <c r="I26"/>
    </row>
    <row r="27" spans="1:9" ht="13.5" customHeight="1" x14ac:dyDescent="0.25">
      <c r="A27" s="375"/>
      <c r="B27" s="376" t="s">
        <v>346</v>
      </c>
      <c r="C27" s="377">
        <v>0</v>
      </c>
      <c r="D27" s="378">
        <v>0</v>
      </c>
      <c r="I27"/>
    </row>
    <row r="28" spans="1:9" ht="13.5" customHeight="1" x14ac:dyDescent="0.25">
      <c r="A28" s="379" t="s">
        <v>347</v>
      </c>
      <c r="B28" s="364" t="s">
        <v>348</v>
      </c>
      <c r="C28" s="365">
        <v>1000</v>
      </c>
      <c r="D28" s="366">
        <v>1000</v>
      </c>
      <c r="I28"/>
    </row>
    <row r="29" spans="1:9" ht="13.5" customHeight="1" x14ac:dyDescent="0.25">
      <c r="A29" s="379"/>
      <c r="B29" s="364" t="s">
        <v>349</v>
      </c>
      <c r="C29" s="365">
        <v>0</v>
      </c>
      <c r="D29" s="366">
        <v>0</v>
      </c>
      <c r="I29"/>
    </row>
    <row r="30" spans="1:9" ht="13.5" customHeight="1" x14ac:dyDescent="0.25">
      <c r="A30" s="379" t="s">
        <v>350</v>
      </c>
      <c r="B30" s="364" t="s">
        <v>351</v>
      </c>
      <c r="C30" s="365">
        <v>0</v>
      </c>
      <c r="D30" s="366">
        <v>0</v>
      </c>
      <c r="I30"/>
    </row>
    <row r="31" spans="1:9" ht="13.5" customHeight="1" x14ac:dyDescent="0.25">
      <c r="A31" s="379" t="s">
        <v>352</v>
      </c>
      <c r="B31" s="364" t="s">
        <v>353</v>
      </c>
      <c r="C31" s="365">
        <v>310</v>
      </c>
      <c r="D31" s="366">
        <v>310</v>
      </c>
      <c r="I31"/>
    </row>
    <row r="32" spans="1:9" ht="13.5" customHeight="1" x14ac:dyDescent="0.25">
      <c r="A32" s="379"/>
      <c r="B32" s="364" t="s">
        <v>354</v>
      </c>
      <c r="C32" s="365">
        <v>0</v>
      </c>
      <c r="D32" s="366">
        <v>0</v>
      </c>
      <c r="I32"/>
    </row>
    <row r="33" spans="1:9" ht="13.5" customHeight="1" x14ac:dyDescent="0.25">
      <c r="A33" s="379"/>
      <c r="B33" s="364" t="s">
        <v>355</v>
      </c>
      <c r="C33" s="365">
        <v>0</v>
      </c>
      <c r="D33" s="366">
        <v>0</v>
      </c>
      <c r="I33"/>
    </row>
    <row r="34" spans="1:9" ht="13.5" customHeight="1" x14ac:dyDescent="0.25">
      <c r="A34" s="379" t="s">
        <v>356</v>
      </c>
      <c r="B34" s="364" t="s">
        <v>357</v>
      </c>
      <c r="C34" s="365">
        <v>0</v>
      </c>
      <c r="D34" s="366">
        <v>0</v>
      </c>
      <c r="I34"/>
    </row>
    <row r="35" spans="1:9" ht="13.5" customHeight="1" x14ac:dyDescent="0.25">
      <c r="A35" s="379"/>
      <c r="B35" s="364" t="s">
        <v>358</v>
      </c>
      <c r="C35" s="365">
        <v>0</v>
      </c>
      <c r="D35" s="366">
        <v>0</v>
      </c>
      <c r="I35"/>
    </row>
    <row r="36" spans="1:9" ht="13.5" customHeight="1" thickBot="1" x14ac:dyDescent="0.3">
      <c r="A36" s="385" t="s">
        <v>359</v>
      </c>
      <c r="B36" s="368" t="s">
        <v>360</v>
      </c>
      <c r="C36" s="369">
        <v>260</v>
      </c>
      <c r="D36" s="370">
        <v>260</v>
      </c>
      <c r="I36"/>
    </row>
    <row r="37" spans="1:9" ht="17.25" customHeight="1" thickBot="1" x14ac:dyDescent="0.3">
      <c r="A37" s="381" t="s">
        <v>108</v>
      </c>
      <c r="B37" s="382" t="s">
        <v>171</v>
      </c>
      <c r="C37" s="383">
        <f>SUM(C27:C36)</f>
        <v>1570</v>
      </c>
      <c r="D37" s="384">
        <f>SUM(D27:D36)</f>
        <v>1570</v>
      </c>
      <c r="I37"/>
    </row>
    <row r="38" spans="1:9" ht="13.5" customHeight="1" x14ac:dyDescent="0.25">
      <c r="A38" s="375" t="s">
        <v>361</v>
      </c>
      <c r="B38" s="376" t="s">
        <v>362</v>
      </c>
      <c r="C38" s="377">
        <v>155</v>
      </c>
      <c r="D38" s="378">
        <v>155</v>
      </c>
      <c r="I38"/>
    </row>
    <row r="39" spans="1:9" ht="13.5" customHeight="1" x14ac:dyDescent="0.25">
      <c r="A39" s="375" t="s">
        <v>363</v>
      </c>
      <c r="B39" s="376" t="s">
        <v>364</v>
      </c>
      <c r="C39" s="377">
        <v>1230</v>
      </c>
      <c r="D39" s="378">
        <v>1230</v>
      </c>
      <c r="I39"/>
    </row>
    <row r="40" spans="1:9" ht="13.5" customHeight="1" x14ac:dyDescent="0.25">
      <c r="A40" s="379"/>
      <c r="B40" s="364" t="s">
        <v>365</v>
      </c>
      <c r="C40" s="365">
        <v>0</v>
      </c>
      <c r="D40" s="366">
        <v>0</v>
      </c>
      <c r="I40"/>
    </row>
    <row r="41" spans="1:9" ht="13.5" customHeight="1" x14ac:dyDescent="0.25">
      <c r="A41" s="379"/>
      <c r="B41" s="364" t="s">
        <v>366</v>
      </c>
      <c r="C41" s="365">
        <v>300</v>
      </c>
      <c r="D41" s="366">
        <v>300</v>
      </c>
      <c r="I41"/>
    </row>
    <row r="42" spans="1:9" ht="13.5" customHeight="1" x14ac:dyDescent="0.25">
      <c r="A42" s="379"/>
      <c r="B42" s="364" t="s">
        <v>367</v>
      </c>
      <c r="C42" s="365">
        <v>200</v>
      </c>
      <c r="D42" s="366">
        <v>200</v>
      </c>
      <c r="I42"/>
    </row>
    <row r="43" spans="1:9" ht="13.5" customHeight="1" x14ac:dyDescent="0.25">
      <c r="A43" s="379"/>
      <c r="B43" s="364" t="s">
        <v>368</v>
      </c>
      <c r="C43" s="365">
        <v>100</v>
      </c>
      <c r="D43" s="366">
        <v>100</v>
      </c>
      <c r="I43"/>
    </row>
    <row r="44" spans="1:9" ht="13.5" customHeight="1" x14ac:dyDescent="0.25">
      <c r="A44" s="379" t="s">
        <v>369</v>
      </c>
      <c r="B44" s="364" t="s">
        <v>370</v>
      </c>
      <c r="C44" s="365">
        <v>0</v>
      </c>
      <c r="D44" s="366">
        <v>0</v>
      </c>
      <c r="I44"/>
    </row>
    <row r="45" spans="1:9" ht="25.5" customHeight="1" x14ac:dyDescent="0.25">
      <c r="A45" s="379" t="s">
        <v>371</v>
      </c>
      <c r="B45" s="364" t="s">
        <v>372</v>
      </c>
      <c r="C45" s="365">
        <v>680</v>
      </c>
      <c r="D45" s="366">
        <v>680</v>
      </c>
      <c r="I45"/>
    </row>
    <row r="46" spans="1:9" ht="13.5" customHeight="1" thickBot="1" x14ac:dyDescent="0.3">
      <c r="A46" s="379" t="s">
        <v>373</v>
      </c>
      <c r="B46" s="364" t="s">
        <v>374</v>
      </c>
      <c r="C46" s="365">
        <v>1105</v>
      </c>
      <c r="D46" s="366">
        <v>1105</v>
      </c>
      <c r="I46"/>
    </row>
    <row r="47" spans="1:9" ht="21.75" customHeight="1" thickBot="1" x14ac:dyDescent="0.3">
      <c r="A47" s="381" t="s">
        <v>108</v>
      </c>
      <c r="B47" s="382" t="s">
        <v>55</v>
      </c>
      <c r="C47" s="383">
        <f>SUM(C38:C46)</f>
        <v>3770</v>
      </c>
      <c r="D47" s="384">
        <f>SUM(D38:D46)</f>
        <v>3770</v>
      </c>
      <c r="I47"/>
    </row>
    <row r="48" spans="1:9" ht="13.5" customHeight="1" x14ac:dyDescent="0.25">
      <c r="A48" s="375" t="s">
        <v>375</v>
      </c>
      <c r="B48" s="376" t="s">
        <v>376</v>
      </c>
      <c r="C48" s="377">
        <v>1930</v>
      </c>
      <c r="D48" s="378">
        <v>1930</v>
      </c>
      <c r="I48"/>
    </row>
    <row r="49" spans="1:9" ht="13.5" customHeight="1" x14ac:dyDescent="0.25">
      <c r="A49" s="379" t="s">
        <v>377</v>
      </c>
      <c r="B49" s="364" t="s">
        <v>378</v>
      </c>
      <c r="C49" s="365">
        <v>0</v>
      </c>
      <c r="D49" s="366">
        <v>0</v>
      </c>
      <c r="I49"/>
    </row>
    <row r="50" spans="1:9" ht="13.5" customHeight="1" x14ac:dyDescent="0.25">
      <c r="A50" s="379" t="s">
        <v>379</v>
      </c>
      <c r="B50" s="364" t="s">
        <v>173</v>
      </c>
      <c r="C50" s="365">
        <v>1445</v>
      </c>
      <c r="D50" s="366">
        <v>1445</v>
      </c>
      <c r="I50"/>
    </row>
    <row r="51" spans="1:9" ht="13.5" customHeight="1" thickBot="1" x14ac:dyDescent="0.3">
      <c r="A51" s="386"/>
      <c r="B51" s="387" t="s">
        <v>380</v>
      </c>
      <c r="C51" s="388">
        <v>0</v>
      </c>
      <c r="D51" s="389">
        <v>0</v>
      </c>
      <c r="I51"/>
    </row>
    <row r="52" spans="1:9" ht="17.25" customHeight="1" thickBot="1" x14ac:dyDescent="0.3">
      <c r="A52" s="381" t="s">
        <v>108</v>
      </c>
      <c r="B52" s="382" t="s">
        <v>381</v>
      </c>
      <c r="C52" s="383">
        <f>SUM(C48:C51)</f>
        <v>3375</v>
      </c>
      <c r="D52" s="384">
        <f>SUM(D48:D51)</f>
        <v>3375</v>
      </c>
      <c r="I52"/>
    </row>
    <row r="53" spans="1:9" ht="15" customHeight="1" x14ac:dyDescent="0.25">
      <c r="A53" s="375" t="s">
        <v>382</v>
      </c>
      <c r="B53" s="376" t="s">
        <v>383</v>
      </c>
      <c r="C53" s="377">
        <v>0</v>
      </c>
      <c r="D53" s="378">
        <v>0</v>
      </c>
      <c r="I53"/>
    </row>
    <row r="54" spans="1:9" ht="15" customHeight="1" x14ac:dyDescent="0.25">
      <c r="A54" s="379"/>
      <c r="B54" s="364" t="s">
        <v>384</v>
      </c>
      <c r="C54" s="365">
        <v>0</v>
      </c>
      <c r="D54" s="366">
        <v>0</v>
      </c>
      <c r="I54"/>
    </row>
    <row r="55" spans="1:9" ht="15" customHeight="1" thickBot="1" x14ac:dyDescent="0.3">
      <c r="A55" s="385" t="s">
        <v>385</v>
      </c>
      <c r="B55" s="368" t="s">
        <v>386</v>
      </c>
      <c r="C55" s="369">
        <v>0</v>
      </c>
      <c r="D55" s="370">
        <v>0</v>
      </c>
      <c r="I55"/>
    </row>
    <row r="56" spans="1:9" ht="17.25" customHeight="1" thickBot="1" x14ac:dyDescent="0.3">
      <c r="A56" s="381" t="s">
        <v>108</v>
      </c>
      <c r="B56" s="382" t="s">
        <v>387</v>
      </c>
      <c r="C56" s="383">
        <f>SUM(C53:C55)</f>
        <v>0</v>
      </c>
      <c r="D56" s="384">
        <f>SUM(D53:D55)</f>
        <v>0</v>
      </c>
      <c r="I56"/>
    </row>
    <row r="57" spans="1:9" ht="17.25" customHeight="1" thickBot="1" x14ac:dyDescent="0.3">
      <c r="A57" s="528" t="s">
        <v>43</v>
      </c>
      <c r="B57" s="529"/>
      <c r="C57" s="390">
        <f>C18+C26+C37+C47+C52+C56+C8</f>
        <v>50316</v>
      </c>
      <c r="D57" s="391">
        <f>D18+D26+D37+D47+D52+D56+D8</f>
        <v>50316</v>
      </c>
      <c r="I57"/>
    </row>
    <row r="58" spans="1:9" x14ac:dyDescent="0.25">
      <c r="B58" s="392"/>
      <c r="C58" s="392"/>
      <c r="D58" s="393"/>
    </row>
    <row r="59" spans="1:9" x14ac:dyDescent="0.25">
      <c r="B59" s="394"/>
      <c r="C59" s="394"/>
    </row>
    <row r="60" spans="1:9" x14ac:dyDescent="0.25">
      <c r="B60" s="392"/>
      <c r="C60" s="395"/>
    </row>
    <row r="61" spans="1:9" x14ac:dyDescent="0.25">
      <c r="B61" s="392"/>
      <c r="C61" s="395"/>
    </row>
    <row r="62" spans="1:9" x14ac:dyDescent="0.25">
      <c r="B62" s="392"/>
      <c r="C62" s="395"/>
    </row>
    <row r="63" spans="1:9" x14ac:dyDescent="0.25">
      <c r="B63" s="394"/>
      <c r="C63" s="396"/>
    </row>
    <row r="67" spans="3:3" x14ac:dyDescent="0.25">
      <c r="C67" s="397"/>
    </row>
    <row r="69" spans="3:3" x14ac:dyDescent="0.25">
      <c r="C69" s="397"/>
    </row>
    <row r="70" spans="3:3" x14ac:dyDescent="0.25">
      <c r="C70" s="397"/>
    </row>
    <row r="71" spans="3:3" x14ac:dyDescent="0.25">
      <c r="C71" s="397"/>
    </row>
    <row r="72" spans="3:3" x14ac:dyDescent="0.25">
      <c r="C72" s="397"/>
    </row>
    <row r="73" spans="3:3" x14ac:dyDescent="0.25">
      <c r="C73" s="397"/>
    </row>
    <row r="74" spans="3:3" x14ac:dyDescent="0.25">
      <c r="C74" s="397"/>
    </row>
    <row r="75" spans="3:3" x14ac:dyDescent="0.25">
      <c r="C75" s="397"/>
    </row>
    <row r="76" spans="3:3" x14ac:dyDescent="0.25">
      <c r="C76" s="397"/>
    </row>
    <row r="77" spans="3:3" x14ac:dyDescent="0.25">
      <c r="C77" s="397"/>
    </row>
    <row r="78" spans="3:3" x14ac:dyDescent="0.25">
      <c r="C78" s="397"/>
    </row>
    <row r="79" spans="3:3" x14ac:dyDescent="0.25">
      <c r="C79" s="397"/>
    </row>
    <row r="80" spans="3:3" x14ac:dyDescent="0.25">
      <c r="C80" s="397"/>
    </row>
    <row r="81" spans="3:3" x14ac:dyDescent="0.25">
      <c r="C81" s="397"/>
    </row>
    <row r="82" spans="3:3" x14ac:dyDescent="0.25">
      <c r="C82" s="397"/>
    </row>
    <row r="83" spans="3:3" x14ac:dyDescent="0.25">
      <c r="C83" s="397"/>
    </row>
    <row r="84" spans="3:3" x14ac:dyDescent="0.25">
      <c r="C84" s="397"/>
    </row>
  </sheetData>
  <mergeCells count="4">
    <mergeCell ref="A1:D1"/>
    <mergeCell ref="A2:D2"/>
    <mergeCell ref="A12:A13"/>
    <mergeCell ref="A57:B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selection sqref="A1:XFD1048576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9" width="13.42578125" customWidth="1"/>
    <col min="10" max="11" width="11" bestFit="1" customWidth="1"/>
    <col min="13" max="13" width="11" bestFit="1" customWidth="1"/>
  </cols>
  <sheetData>
    <row r="1" spans="1:9" x14ac:dyDescent="0.25">
      <c r="A1" s="425" t="s">
        <v>44</v>
      </c>
      <c r="B1" s="401"/>
      <c r="C1" s="401"/>
      <c r="D1" s="401"/>
      <c r="E1" s="401"/>
      <c r="F1" s="401"/>
      <c r="G1" s="401"/>
      <c r="H1" s="401"/>
    </row>
    <row r="2" spans="1:9" x14ac:dyDescent="0.25">
      <c r="A2" s="2"/>
      <c r="B2" s="2"/>
      <c r="C2" s="2"/>
      <c r="D2" s="2"/>
      <c r="E2" s="2"/>
      <c r="F2" s="2"/>
      <c r="G2" s="2"/>
      <c r="H2" s="2"/>
    </row>
    <row r="3" spans="1:9" x14ac:dyDescent="0.25">
      <c r="A3" s="426" t="s">
        <v>45</v>
      </c>
      <c r="B3" s="401"/>
      <c r="C3" s="401"/>
      <c r="D3" s="401"/>
      <c r="E3" s="401"/>
      <c r="F3" s="401"/>
      <c r="G3" s="401"/>
      <c r="H3" s="401"/>
      <c r="I3" s="4"/>
    </row>
    <row r="4" spans="1:9" x14ac:dyDescent="0.25">
      <c r="A4" s="426" t="s">
        <v>46</v>
      </c>
      <c r="B4" s="401"/>
      <c r="C4" s="401"/>
      <c r="D4" s="401"/>
      <c r="E4" s="401"/>
      <c r="F4" s="401"/>
      <c r="G4" s="401"/>
      <c r="H4" s="401"/>
      <c r="I4" s="4"/>
    </row>
    <row r="5" spans="1:9" ht="15.75" thickBot="1" x14ac:dyDescent="0.3">
      <c r="A5" s="2"/>
      <c r="B5" s="68"/>
      <c r="C5" s="68"/>
      <c r="D5" s="69"/>
      <c r="E5" s="68"/>
      <c r="F5" s="68"/>
      <c r="H5" s="4" t="s">
        <v>47</v>
      </c>
      <c r="I5" s="4"/>
    </row>
    <row r="6" spans="1:9" x14ac:dyDescent="0.25">
      <c r="A6" s="70"/>
      <c r="B6" s="71"/>
      <c r="C6" s="427" t="s">
        <v>3</v>
      </c>
      <c r="D6" s="427"/>
      <c r="E6" s="427"/>
      <c r="F6" s="427"/>
      <c r="G6" s="72" t="s">
        <v>4</v>
      </c>
      <c r="H6" s="73" t="s">
        <v>5</v>
      </c>
    </row>
    <row r="7" spans="1:9" x14ac:dyDescent="0.25">
      <c r="A7" s="428">
        <v>1</v>
      </c>
      <c r="B7" s="430"/>
      <c r="C7" s="431" t="s">
        <v>48</v>
      </c>
      <c r="D7" s="431"/>
      <c r="E7" s="431"/>
      <c r="F7" s="431"/>
      <c r="G7" s="431" t="s">
        <v>49</v>
      </c>
      <c r="H7" s="432" t="s">
        <v>50</v>
      </c>
    </row>
    <row r="8" spans="1:9" x14ac:dyDescent="0.25">
      <c r="A8" s="429"/>
      <c r="B8" s="430"/>
      <c r="C8" s="431"/>
      <c r="D8" s="431"/>
      <c r="E8" s="431"/>
      <c r="F8" s="431"/>
      <c r="G8" s="431"/>
      <c r="H8" s="432"/>
    </row>
    <row r="9" spans="1:9" x14ac:dyDescent="0.25">
      <c r="A9" s="429"/>
      <c r="B9" s="430"/>
      <c r="C9" s="431"/>
      <c r="D9" s="431"/>
      <c r="E9" s="431"/>
      <c r="F9" s="431"/>
      <c r="G9" s="431"/>
      <c r="H9" s="432"/>
    </row>
    <row r="10" spans="1:9" s="78" customFormat="1" ht="12.75" x14ac:dyDescent="0.2">
      <c r="A10" s="74">
        <v>2</v>
      </c>
      <c r="B10" s="75"/>
      <c r="C10" s="407" t="s">
        <v>51</v>
      </c>
      <c r="D10" s="407"/>
      <c r="E10" s="407"/>
      <c r="F10" s="407"/>
      <c r="G10" s="76">
        <f>SUM(G11:G19)</f>
        <v>90464</v>
      </c>
      <c r="H10" s="77">
        <f>SUM(H11:H19)</f>
        <v>90464</v>
      </c>
    </row>
    <row r="11" spans="1:9" x14ac:dyDescent="0.25">
      <c r="A11" s="74">
        <v>3</v>
      </c>
      <c r="B11" s="79"/>
      <c r="C11" s="408" t="s">
        <v>52</v>
      </c>
      <c r="D11" s="408"/>
      <c r="E11" s="408"/>
      <c r="F11" s="408"/>
      <c r="G11" s="80">
        <f>'[1]4.számú melléklet'!C29</f>
        <v>600</v>
      </c>
      <c r="H11" s="81">
        <f>'[1]4.számú melléklet'!D29</f>
        <v>600</v>
      </c>
    </row>
    <row r="12" spans="1:9" x14ac:dyDescent="0.25">
      <c r="A12" s="74">
        <v>4</v>
      </c>
      <c r="B12" s="79"/>
      <c r="C12" s="424" t="s">
        <v>53</v>
      </c>
      <c r="D12" s="424"/>
      <c r="E12" s="424"/>
      <c r="F12" s="424"/>
      <c r="G12" s="80">
        <f>'[1]4.számú melléklet'!C30</f>
        <v>200</v>
      </c>
      <c r="H12" s="81">
        <f>'[1]4.számú melléklet'!D30</f>
        <v>200</v>
      </c>
    </row>
    <row r="13" spans="1:9" x14ac:dyDescent="0.25">
      <c r="A13" s="74">
        <v>5</v>
      </c>
      <c r="B13" s="79"/>
      <c r="C13" s="424" t="s">
        <v>54</v>
      </c>
      <c r="D13" s="424"/>
      <c r="E13" s="424"/>
      <c r="F13" s="424"/>
      <c r="G13" s="80">
        <f>'[1]4.számú melléklet'!C32</f>
        <v>1700</v>
      </c>
      <c r="H13" s="81">
        <f>'[1]4.számú melléklet'!D32</f>
        <v>1700</v>
      </c>
    </row>
    <row r="14" spans="1:9" x14ac:dyDescent="0.25">
      <c r="A14" s="74">
        <v>6</v>
      </c>
      <c r="B14" s="79"/>
      <c r="C14" s="424" t="s">
        <v>55</v>
      </c>
      <c r="D14" s="408"/>
      <c r="E14" s="408"/>
      <c r="F14" s="408"/>
      <c r="G14" s="80">
        <f>'[1]4.számú melléklet'!C31</f>
        <v>35</v>
      </c>
      <c r="H14" s="81">
        <f>'[1]4.számú melléklet'!D31</f>
        <v>35</v>
      </c>
    </row>
    <row r="15" spans="1:9" x14ac:dyDescent="0.25">
      <c r="A15" s="74">
        <v>7</v>
      </c>
      <c r="B15" s="79"/>
      <c r="C15" s="424" t="s">
        <v>56</v>
      </c>
      <c r="D15" s="408"/>
      <c r="E15" s="408"/>
      <c r="F15" s="408"/>
      <c r="G15" s="80">
        <f>'[1]4.számú melléklet'!C33</f>
        <v>700</v>
      </c>
      <c r="H15" s="81">
        <f>'[1]4.számú melléklet'!D33</f>
        <v>700</v>
      </c>
    </row>
    <row r="16" spans="1:9" x14ac:dyDescent="0.25">
      <c r="A16" s="74">
        <v>8</v>
      </c>
      <c r="B16" s="79"/>
      <c r="C16" s="424" t="s">
        <v>57</v>
      </c>
      <c r="D16" s="408"/>
      <c r="E16" s="408"/>
      <c r="F16" s="408"/>
      <c r="G16" s="80">
        <f>'[1]4.számú melléklet'!C34</f>
        <v>200</v>
      </c>
      <c r="H16" s="81">
        <f>'[1]4.számú melléklet'!D34</f>
        <v>200</v>
      </c>
    </row>
    <row r="17" spans="1:9" x14ac:dyDescent="0.25">
      <c r="A17" s="74"/>
      <c r="B17" s="79"/>
      <c r="C17" s="424" t="s">
        <v>58</v>
      </c>
      <c r="D17" s="408"/>
      <c r="E17" s="408"/>
      <c r="F17" s="408"/>
      <c r="G17" s="80">
        <f>'[1]4.számú melléklet'!C35</f>
        <v>5000</v>
      </c>
      <c r="H17" s="81">
        <f>'[1]4.számú melléklet'!D35</f>
        <v>5000</v>
      </c>
    </row>
    <row r="18" spans="1:9" x14ac:dyDescent="0.25">
      <c r="A18" s="74">
        <v>9</v>
      </c>
      <c r="B18" s="79"/>
      <c r="C18" s="424" t="s">
        <v>48</v>
      </c>
      <c r="D18" s="408"/>
      <c r="E18" s="408"/>
      <c r="F18" s="408"/>
      <c r="G18" s="80">
        <f>'[1]4.számú melléklet'!C9+'[1]4.számú melléklet'!C10</f>
        <v>81229</v>
      </c>
      <c r="H18" s="81">
        <f>'[1]4.számú melléklet'!D9+'[1]4.számú melléklet'!D10</f>
        <v>81229</v>
      </c>
    </row>
    <row r="19" spans="1:9" x14ac:dyDescent="0.25">
      <c r="A19" s="74">
        <v>10</v>
      </c>
      <c r="B19" s="79"/>
      <c r="C19" s="424" t="s">
        <v>59</v>
      </c>
      <c r="D19" s="424"/>
      <c r="E19" s="424"/>
      <c r="F19" s="424"/>
      <c r="G19" s="80">
        <f>'[1]4.számú melléklet'!C36</f>
        <v>800</v>
      </c>
      <c r="H19" s="81">
        <f>'[1]4.számú melléklet'!D36</f>
        <v>800</v>
      </c>
    </row>
    <row r="20" spans="1:9" s="78" customFormat="1" ht="12.75" x14ac:dyDescent="0.2">
      <c r="A20" s="74">
        <v>11</v>
      </c>
      <c r="B20" s="75"/>
      <c r="C20" s="82" t="s">
        <v>60</v>
      </c>
      <c r="D20" s="82"/>
      <c r="E20" s="82"/>
      <c r="F20" s="82"/>
      <c r="G20" s="76">
        <f>SUM(G21:G23)</f>
        <v>62000</v>
      </c>
      <c r="H20" s="77">
        <f>SUM(H21:H23)</f>
        <v>62000</v>
      </c>
    </row>
    <row r="21" spans="1:9" x14ac:dyDescent="0.25">
      <c r="A21" s="74">
        <v>12</v>
      </c>
      <c r="B21" s="79"/>
      <c r="C21" s="408" t="s">
        <v>61</v>
      </c>
      <c r="D21" s="408"/>
      <c r="E21" s="408"/>
      <c r="F21" s="408"/>
      <c r="G21" s="80">
        <f>'[1]4.számú melléklet'!C27</f>
        <v>0</v>
      </c>
      <c r="H21" s="81">
        <f>'[1]4.számú melléklet'!D27</f>
        <v>0</v>
      </c>
    </row>
    <row r="22" spans="1:9" x14ac:dyDescent="0.25">
      <c r="A22" s="74">
        <v>13</v>
      </c>
      <c r="B22" s="79"/>
      <c r="C22" s="421" t="s">
        <v>62</v>
      </c>
      <c r="D22" s="421"/>
      <c r="E22" s="421"/>
      <c r="F22" s="421"/>
      <c r="G22" s="80">
        <f>'[1]4.számú melléklet'!C28</f>
        <v>5540</v>
      </c>
      <c r="H22" s="81">
        <f>'[1]4.számú melléklet'!D28</f>
        <v>5540</v>
      </c>
    </row>
    <row r="23" spans="1:9" x14ac:dyDescent="0.25">
      <c r="A23" s="74">
        <v>14</v>
      </c>
      <c r="B23" s="79"/>
      <c r="C23" s="421" t="s">
        <v>18</v>
      </c>
      <c r="D23" s="421"/>
      <c r="E23" s="421"/>
      <c r="F23" s="421"/>
      <c r="G23" s="80">
        <f>('[1]4.számú melléklet'!C24+'[1]4.számú melléklet'!C25+'[1]4.számú melléklet'!C26)</f>
        <v>56460</v>
      </c>
      <c r="H23" s="81">
        <f>('[1]4.számú melléklet'!D24+'[1]4.számú melléklet'!D25+'[1]4.számú melléklet'!D26)</f>
        <v>56460</v>
      </c>
      <c r="I23" s="83"/>
    </row>
    <row r="24" spans="1:9" s="78" customFormat="1" ht="12.75" x14ac:dyDescent="0.2">
      <c r="A24" s="74">
        <v>15</v>
      </c>
      <c r="B24" s="75"/>
      <c r="C24" s="84" t="s">
        <v>63</v>
      </c>
      <c r="D24" s="85"/>
      <c r="E24" s="85"/>
      <c r="F24" s="85"/>
      <c r="G24" s="76">
        <f>SUM(G25:G30)</f>
        <v>73401</v>
      </c>
      <c r="H24" s="77">
        <f>SUM(H25:H30)</f>
        <v>73401</v>
      </c>
    </row>
    <row r="25" spans="1:9" x14ac:dyDescent="0.25">
      <c r="A25" s="74">
        <v>16</v>
      </c>
      <c r="B25" s="79"/>
      <c r="C25" s="422" t="s">
        <v>64</v>
      </c>
      <c r="D25" s="421"/>
      <c r="E25" s="421"/>
      <c r="F25" s="421"/>
      <c r="G25" s="80">
        <f>('[1]4.számú melléklet'!C38+'[1]4.számú melléklet'!C39)</f>
        <v>4257</v>
      </c>
      <c r="H25" s="81">
        <f>('[1]4.számú melléklet'!D38+'[1]4.számú melléklet'!D39)</f>
        <v>4257</v>
      </c>
    </row>
    <row r="26" spans="1:9" x14ac:dyDescent="0.25">
      <c r="A26" s="74">
        <v>17</v>
      </c>
      <c r="B26" s="79"/>
      <c r="C26" s="86" t="s">
        <v>65</v>
      </c>
      <c r="D26" s="87"/>
      <c r="E26" s="87"/>
      <c r="F26" s="87"/>
      <c r="G26" s="80">
        <f>('[1]4.számú melléklet'!C40+'[1]4.számú melléklet'!C41)</f>
        <v>68064</v>
      </c>
      <c r="H26" s="81">
        <f>('[1]4.számú melléklet'!D40+'[1]4.számú melléklet'!D41)</f>
        <v>68064</v>
      </c>
    </row>
    <row r="27" spans="1:9" x14ac:dyDescent="0.25">
      <c r="A27" s="74">
        <v>18</v>
      </c>
      <c r="B27" s="79"/>
      <c r="C27" s="86" t="s">
        <v>66</v>
      </c>
      <c r="D27" s="87"/>
      <c r="E27" s="87"/>
      <c r="F27" s="87"/>
      <c r="G27" s="80">
        <v>0</v>
      </c>
      <c r="H27" s="81">
        <v>0</v>
      </c>
    </row>
    <row r="28" spans="1:9" x14ac:dyDescent="0.25">
      <c r="A28" s="74">
        <v>19</v>
      </c>
      <c r="B28" s="79"/>
      <c r="C28" s="422" t="s">
        <v>67</v>
      </c>
      <c r="D28" s="421"/>
      <c r="E28" s="421"/>
      <c r="F28" s="421"/>
      <c r="G28" s="80">
        <f>'[1]4.számú melléklet'!C42</f>
        <v>1080</v>
      </c>
      <c r="H28" s="81">
        <f>'[1]4.számú melléklet'!D42</f>
        <v>1080</v>
      </c>
    </row>
    <row r="29" spans="1:9" x14ac:dyDescent="0.25">
      <c r="A29" s="74">
        <v>20</v>
      </c>
      <c r="B29" s="79"/>
      <c r="C29" s="422" t="s">
        <v>68</v>
      </c>
      <c r="D29" s="421"/>
      <c r="E29" s="421"/>
      <c r="F29" s="421"/>
      <c r="G29" s="80">
        <f>'[1]4.számú melléklet'!C43</f>
        <v>0</v>
      </c>
      <c r="H29" s="81">
        <f>'[1]4.számú melléklet'!D43</f>
        <v>0</v>
      </c>
    </row>
    <row r="30" spans="1:9" x14ac:dyDescent="0.25">
      <c r="A30" s="74">
        <v>21</v>
      </c>
      <c r="B30" s="79"/>
      <c r="C30" s="422" t="s">
        <v>69</v>
      </c>
      <c r="D30" s="421"/>
      <c r="E30" s="421"/>
      <c r="F30" s="421"/>
      <c r="G30" s="80">
        <f>'[1]4.számú melléklet'!C44</f>
        <v>0</v>
      </c>
      <c r="H30" s="81">
        <f>'[1]4.számú melléklet'!D44</f>
        <v>0</v>
      </c>
    </row>
    <row r="31" spans="1:9" s="78" customFormat="1" x14ac:dyDescent="0.25">
      <c r="A31" s="74">
        <v>22</v>
      </c>
      <c r="B31" s="75"/>
      <c r="C31" s="84" t="s">
        <v>70</v>
      </c>
      <c r="D31" s="85"/>
      <c r="E31" s="85"/>
      <c r="F31" s="85"/>
      <c r="G31" s="80">
        <v>0</v>
      </c>
      <c r="H31" s="81">
        <v>0</v>
      </c>
    </row>
    <row r="32" spans="1:9" s="78" customFormat="1" x14ac:dyDescent="0.25">
      <c r="A32" s="74">
        <v>23</v>
      </c>
      <c r="B32" s="75"/>
      <c r="C32" s="423" t="s">
        <v>71</v>
      </c>
      <c r="D32" s="421"/>
      <c r="E32" s="421"/>
      <c r="F32" s="421"/>
      <c r="G32" s="80">
        <v>0</v>
      </c>
      <c r="H32" s="81">
        <v>0</v>
      </c>
    </row>
    <row r="33" spans="1:10" x14ac:dyDescent="0.25">
      <c r="A33" s="74">
        <v>24</v>
      </c>
      <c r="B33" s="79" t="s">
        <v>72</v>
      </c>
      <c r="C33" s="407" t="s">
        <v>73</v>
      </c>
      <c r="D33" s="407"/>
      <c r="E33" s="407"/>
      <c r="F33" s="407"/>
      <c r="G33" s="88">
        <f>G10+G20+G24+G31</f>
        <v>225865</v>
      </c>
      <c r="H33" s="89">
        <f>H10+H20+H24+H31</f>
        <v>225865</v>
      </c>
    </row>
    <row r="34" spans="1:10" s="94" customFormat="1" ht="12.75" x14ac:dyDescent="0.2">
      <c r="A34" s="74">
        <v>25</v>
      </c>
      <c r="B34" s="90"/>
      <c r="C34" s="91" t="s">
        <v>74</v>
      </c>
      <c r="D34" s="91"/>
      <c r="E34" s="91"/>
      <c r="F34" s="91"/>
      <c r="G34" s="92">
        <f>'[1]4.számú melléklet'!C22</f>
        <v>101976</v>
      </c>
      <c r="H34" s="93">
        <f>'[1]4.számú melléklet'!D22</f>
        <v>102889</v>
      </c>
    </row>
    <row r="35" spans="1:10" x14ac:dyDescent="0.25">
      <c r="A35" s="74">
        <v>26</v>
      </c>
      <c r="B35" s="79" t="s">
        <v>75</v>
      </c>
      <c r="C35" s="407" t="s">
        <v>76</v>
      </c>
      <c r="D35" s="408"/>
      <c r="E35" s="408"/>
      <c r="F35" s="408"/>
      <c r="G35" s="88">
        <f>G34</f>
        <v>101976</v>
      </c>
      <c r="H35" s="89">
        <f>H34</f>
        <v>102889</v>
      </c>
    </row>
    <row r="36" spans="1:10" x14ac:dyDescent="0.25">
      <c r="A36" s="74"/>
      <c r="B36" s="79"/>
      <c r="C36" s="407" t="s">
        <v>77</v>
      </c>
      <c r="D36" s="408"/>
      <c r="E36" s="408"/>
      <c r="F36" s="408"/>
      <c r="G36" s="88">
        <f>'[1]8.számú melléklet'!C12+'[1]10.számú melléklet'!C12</f>
        <v>202457</v>
      </c>
      <c r="H36" s="89">
        <f>'[1]8.számú melléklet'!C12+'[1]10.számú melléklet'!C12</f>
        <v>202457</v>
      </c>
    </row>
    <row r="37" spans="1:10" x14ac:dyDescent="0.25">
      <c r="A37" s="74">
        <v>27</v>
      </c>
      <c r="B37" s="79" t="s">
        <v>78</v>
      </c>
      <c r="C37" s="419" t="s">
        <v>79</v>
      </c>
      <c r="D37" s="408"/>
      <c r="E37" s="408"/>
      <c r="F37" s="408"/>
      <c r="G37" s="95">
        <f>'[1]4.számú melléklet'!C46</f>
        <v>51852</v>
      </c>
      <c r="H37" s="96">
        <f>'[1]4.számú melléklet'!D46</f>
        <v>51852</v>
      </c>
      <c r="I37" s="83"/>
    </row>
    <row r="38" spans="1:10" x14ac:dyDescent="0.25">
      <c r="A38" s="74">
        <v>28</v>
      </c>
      <c r="B38" s="79" t="s">
        <v>80</v>
      </c>
      <c r="C38" s="407" t="s">
        <v>81</v>
      </c>
      <c r="D38" s="420"/>
      <c r="E38" s="420"/>
      <c r="F38" s="420"/>
      <c r="G38" s="88">
        <f>G18*-1</f>
        <v>-81229</v>
      </c>
      <c r="H38" s="89">
        <f>H18*-1</f>
        <v>-81229</v>
      </c>
      <c r="J38" s="4"/>
    </row>
    <row r="39" spans="1:10" x14ac:dyDescent="0.25">
      <c r="A39" s="74">
        <v>29</v>
      </c>
      <c r="B39" s="79"/>
      <c r="C39" s="409" t="s">
        <v>82</v>
      </c>
      <c r="D39" s="410"/>
      <c r="E39" s="410"/>
      <c r="F39" s="411"/>
      <c r="G39" s="88">
        <f>SUM(G33,G35,G36,G37,G38)</f>
        <v>500921</v>
      </c>
      <c r="H39" s="89">
        <f>SUM(H33,H35,H36,H37,H38)</f>
        <v>501834</v>
      </c>
      <c r="J39" s="4"/>
    </row>
    <row r="40" spans="1:10" x14ac:dyDescent="0.25">
      <c r="A40" s="97"/>
      <c r="B40" s="417" t="s">
        <v>83</v>
      </c>
      <c r="C40" s="418"/>
      <c r="D40" s="418"/>
      <c r="E40" s="418"/>
      <c r="F40" s="418"/>
      <c r="G40" s="75"/>
      <c r="H40" s="98"/>
    </row>
    <row r="41" spans="1:10" x14ac:dyDescent="0.25">
      <c r="A41" s="97">
        <v>30</v>
      </c>
      <c r="B41" s="79"/>
      <c r="C41" s="415" t="s">
        <v>84</v>
      </c>
      <c r="D41" s="408"/>
      <c r="E41" s="408"/>
      <c r="F41" s="408"/>
      <c r="G41" s="99">
        <f>'[1]3.számú melléklet'!F37+ '[1]5.számú melléklet'!F15</f>
        <v>93248.231999999989</v>
      </c>
      <c r="H41" s="100">
        <f>'[1]3.számú melléklet'!G37+ '[1]5.számú melléklet'!G15</f>
        <v>93645.722000000009</v>
      </c>
    </row>
    <row r="42" spans="1:10" x14ac:dyDescent="0.25">
      <c r="A42" s="97">
        <v>31</v>
      </c>
      <c r="B42" s="79"/>
      <c r="C42" s="415" t="s">
        <v>85</v>
      </c>
      <c r="D42" s="408"/>
      <c r="E42" s="408"/>
      <c r="F42" s="408"/>
      <c r="G42" s="99">
        <f>'[1]3.számú melléklet'!F38+'[1]5.számú melléklet'!F16</f>
        <v>45259.140961599995</v>
      </c>
      <c r="H42" s="101">
        <f>'[1]3.számú melléklet'!G38+'[1]5.számú melléklet'!G16</f>
        <v>45259.140961599995</v>
      </c>
    </row>
    <row r="43" spans="1:10" x14ac:dyDescent="0.25">
      <c r="A43" s="97">
        <v>32</v>
      </c>
      <c r="B43" s="79"/>
      <c r="C43" s="415" t="s">
        <v>86</v>
      </c>
      <c r="D43" s="408"/>
      <c r="E43" s="408"/>
      <c r="F43" s="408"/>
      <c r="G43" s="99">
        <f>'[1]3.számú melléklet'!F39+'[1]5.számú melléklet'!F17+'[1]5.számú melléklet'!F18+'[1]5.számú melléklet'!F19+'[1]5.számú melléklet'!F20+'[1]5.számú melléklet'!F21</f>
        <v>56869.028943999991</v>
      </c>
      <c r="H43" s="101">
        <f>'[1]3.számú melléklet'!G39+'[1]5.számú melléklet'!G17+'[1]5.számú melléklet'!G18+'[1]5.számú melléklet'!G19+'[1]5.számú melléklet'!G20+'[1]5.számú melléklet'!G21</f>
        <v>57384.028943999991</v>
      </c>
    </row>
    <row r="44" spans="1:10" x14ac:dyDescent="0.25">
      <c r="A44" s="97">
        <v>33</v>
      </c>
      <c r="B44" s="79"/>
      <c r="C44" s="415" t="s">
        <v>87</v>
      </c>
      <c r="D44" s="408"/>
      <c r="E44" s="408"/>
      <c r="F44" s="408"/>
      <c r="G44" s="102">
        <f>'[1]3.számú melléklet'!F40</f>
        <v>125442</v>
      </c>
      <c r="H44" s="103">
        <f>'[1]3.számú melléklet'!G40</f>
        <v>125442</v>
      </c>
    </row>
    <row r="45" spans="1:10" x14ac:dyDescent="0.25">
      <c r="A45" s="97">
        <v>34</v>
      </c>
      <c r="B45" s="79"/>
      <c r="C45" s="104" t="s">
        <v>88</v>
      </c>
      <c r="D45" s="104"/>
      <c r="E45" s="104"/>
      <c r="F45" s="104"/>
      <c r="G45" s="102">
        <f>'[1]3.számú melléklet'!F41</f>
        <v>6990</v>
      </c>
      <c r="H45" s="105">
        <f>'[1]3.számú melléklet'!G41</f>
        <v>6990</v>
      </c>
    </row>
    <row r="46" spans="1:10" s="78" customFormat="1" x14ac:dyDescent="0.25">
      <c r="A46" s="97">
        <v>35</v>
      </c>
      <c r="B46" s="75"/>
      <c r="C46" s="407" t="s">
        <v>89</v>
      </c>
      <c r="D46" s="408"/>
      <c r="E46" s="408"/>
      <c r="F46" s="408"/>
      <c r="G46" s="88">
        <f>SUM(G41:G45)</f>
        <v>327808.40190559998</v>
      </c>
      <c r="H46" s="89">
        <f>SUM(H41:H45)</f>
        <v>328720.89190559997</v>
      </c>
    </row>
    <row r="47" spans="1:10" s="78" customFormat="1" x14ac:dyDescent="0.25">
      <c r="A47" s="97">
        <v>36</v>
      </c>
      <c r="B47" s="75"/>
      <c r="C47" s="415" t="s">
        <v>90</v>
      </c>
      <c r="D47" s="408"/>
      <c r="E47" s="408"/>
      <c r="F47" s="408"/>
      <c r="G47" s="102">
        <f>'[1]3.számú melléklet'!F44+'[1]5.számú melléklet'!F28</f>
        <v>700</v>
      </c>
      <c r="H47" s="103">
        <f>'[1]3.számú melléklet'!G44+'[1]5.számú melléklet'!G28</f>
        <v>700</v>
      </c>
    </row>
    <row r="48" spans="1:10" s="78" customFormat="1" x14ac:dyDescent="0.25">
      <c r="A48" s="97">
        <v>37</v>
      </c>
      <c r="B48" s="75"/>
      <c r="C48" s="415" t="s">
        <v>91</v>
      </c>
      <c r="D48" s="408"/>
      <c r="E48" s="408"/>
      <c r="F48" s="408"/>
      <c r="G48" s="102">
        <f>'[1]3.számú melléklet'!F45+'[1]5.számú melléklet'!F27</f>
        <v>778</v>
      </c>
      <c r="H48" s="103">
        <f>'[1]3.számú melléklet'!G45+'[1]5.számú melléklet'!G27</f>
        <v>778</v>
      </c>
    </row>
    <row r="49" spans="1:11" s="78" customFormat="1" ht="15" customHeight="1" x14ac:dyDescent="0.25">
      <c r="A49" s="97">
        <v>38</v>
      </c>
      <c r="B49" s="75"/>
      <c r="C49" s="415" t="s">
        <v>92</v>
      </c>
      <c r="D49" s="408"/>
      <c r="E49" s="408"/>
      <c r="F49" s="408"/>
      <c r="G49" s="102">
        <f>'[1]3.számú melléklet'!F46</f>
        <v>372.06</v>
      </c>
      <c r="H49" s="103">
        <f>'[1]3.számú melléklet'!G46</f>
        <v>372.06</v>
      </c>
    </row>
    <row r="50" spans="1:11" s="78" customFormat="1" ht="15" customHeight="1" x14ac:dyDescent="0.25">
      <c r="A50" s="97">
        <v>39</v>
      </c>
      <c r="B50" s="75"/>
      <c r="C50" s="407" t="s">
        <v>30</v>
      </c>
      <c r="D50" s="408"/>
      <c r="E50" s="408"/>
      <c r="F50" s="408"/>
      <c r="G50" s="88">
        <f>SUM(G47:G49)</f>
        <v>1850.06</v>
      </c>
      <c r="H50" s="89">
        <f>SUM(H47:H49)</f>
        <v>1850.06</v>
      </c>
    </row>
    <row r="51" spans="1:11" ht="15" customHeight="1" x14ac:dyDescent="0.25">
      <c r="A51" s="97">
        <v>40</v>
      </c>
      <c r="B51" s="79"/>
      <c r="C51" s="416" t="s">
        <v>32</v>
      </c>
      <c r="D51" s="408"/>
      <c r="E51" s="408"/>
      <c r="F51" s="408"/>
      <c r="G51" s="92">
        <f>'[1]3.számú melléklet'!F50</f>
        <v>206921</v>
      </c>
      <c r="H51" s="93">
        <f>'[1]3.számú melléklet'!G50</f>
        <v>206921</v>
      </c>
      <c r="K51" s="83"/>
    </row>
    <row r="52" spans="1:11" ht="15" customHeight="1" x14ac:dyDescent="0.25">
      <c r="A52" s="97">
        <v>41</v>
      </c>
      <c r="B52" s="79"/>
      <c r="C52" s="416" t="s">
        <v>34</v>
      </c>
      <c r="D52" s="408"/>
      <c r="E52" s="408"/>
      <c r="F52" s="408"/>
      <c r="G52" s="92">
        <f>'[1]3.számú melléklet'!F49</f>
        <v>14658</v>
      </c>
      <c r="H52" s="93">
        <f>'[1]3.számú melléklet'!G49</f>
        <v>14658</v>
      </c>
    </row>
    <row r="53" spans="1:11" s="78" customFormat="1" ht="15" customHeight="1" x14ac:dyDescent="0.25">
      <c r="A53" s="97">
        <v>42</v>
      </c>
      <c r="B53" s="75"/>
      <c r="C53" s="407" t="s">
        <v>36</v>
      </c>
      <c r="D53" s="408"/>
      <c r="E53" s="408"/>
      <c r="F53" s="408"/>
      <c r="G53" s="88">
        <f>SUM(G51:G52)</f>
        <v>221579</v>
      </c>
      <c r="H53" s="89">
        <f>SUM(H51:H52)</f>
        <v>221579</v>
      </c>
      <c r="K53" s="106"/>
    </row>
    <row r="54" spans="1:11" s="78" customFormat="1" ht="15" customHeight="1" x14ac:dyDescent="0.25">
      <c r="A54" s="97">
        <v>43</v>
      </c>
      <c r="B54" s="75"/>
      <c r="C54" s="409" t="s">
        <v>93</v>
      </c>
      <c r="D54" s="410"/>
      <c r="E54" s="410"/>
      <c r="F54" s="411"/>
      <c r="G54" s="88">
        <f>'[1]6.számú melléklet'!D52</f>
        <v>50316</v>
      </c>
      <c r="H54" s="89">
        <f>'[1]6.számú melléklet'!F52</f>
        <v>50316</v>
      </c>
      <c r="K54" s="106"/>
    </row>
    <row r="55" spans="1:11" s="78" customFormat="1" ht="15" customHeight="1" x14ac:dyDescent="0.25">
      <c r="A55" s="97">
        <v>44</v>
      </c>
      <c r="B55" s="75"/>
      <c r="C55" s="407" t="s">
        <v>94</v>
      </c>
      <c r="D55" s="408"/>
      <c r="E55" s="408"/>
      <c r="F55" s="408"/>
      <c r="G55" s="88">
        <f>G46+G50+G53-G54</f>
        <v>500921.46190560004</v>
      </c>
      <c r="H55" s="89">
        <f>H46+H50+H53-H54</f>
        <v>501833.95190560003</v>
      </c>
    </row>
    <row r="56" spans="1:11" s="78" customFormat="1" ht="15" customHeight="1" x14ac:dyDescent="0.25">
      <c r="A56" s="97">
        <v>45</v>
      </c>
      <c r="B56" s="75"/>
      <c r="C56" s="407" t="s">
        <v>95</v>
      </c>
      <c r="D56" s="408"/>
      <c r="E56" s="408"/>
      <c r="F56" s="408"/>
      <c r="G56" s="107" t="s">
        <v>96</v>
      </c>
      <c r="H56" s="108" t="s">
        <v>96</v>
      </c>
    </row>
    <row r="57" spans="1:11" ht="15" customHeight="1" thickBot="1" x14ac:dyDescent="0.3">
      <c r="A57" s="109">
        <v>46</v>
      </c>
      <c r="B57" s="110"/>
      <c r="C57" s="412" t="s">
        <v>97</v>
      </c>
      <c r="D57" s="413"/>
      <c r="E57" s="413"/>
      <c r="F57" s="413"/>
      <c r="G57" s="111" t="s">
        <v>98</v>
      </c>
      <c r="H57" s="112" t="s">
        <v>98</v>
      </c>
    </row>
    <row r="58" spans="1:11" x14ac:dyDescent="0.25">
      <c r="B58" s="39"/>
      <c r="C58" s="113"/>
      <c r="D58" s="113"/>
      <c r="E58" s="113"/>
      <c r="F58" s="113"/>
      <c r="G58" s="113"/>
      <c r="H58" s="114"/>
      <c r="I58" s="4"/>
    </row>
    <row r="59" spans="1:11" x14ac:dyDescent="0.25">
      <c r="B59" s="39"/>
      <c r="C59" s="113"/>
      <c r="D59" s="113"/>
      <c r="E59" s="113"/>
      <c r="F59" s="113"/>
      <c r="G59" s="113"/>
      <c r="H59" s="114"/>
      <c r="I59" s="4"/>
    </row>
    <row r="60" spans="1:11" x14ac:dyDescent="0.25">
      <c r="B60" s="39"/>
      <c r="C60" s="113"/>
      <c r="D60" s="113"/>
      <c r="E60" s="113"/>
      <c r="F60" s="113"/>
      <c r="G60" s="113"/>
      <c r="H60" s="114"/>
      <c r="I60" s="4"/>
    </row>
    <row r="61" spans="1:11" x14ac:dyDescent="0.25">
      <c r="B61" s="39"/>
      <c r="C61" s="113"/>
      <c r="D61" s="113"/>
      <c r="E61" s="113"/>
      <c r="F61" s="113"/>
      <c r="G61" s="113"/>
      <c r="H61" s="114"/>
      <c r="I61" s="4"/>
    </row>
    <row r="62" spans="1:11" x14ac:dyDescent="0.25">
      <c r="B62" s="39"/>
      <c r="C62" s="113"/>
      <c r="D62" s="113"/>
      <c r="E62" s="113"/>
      <c r="F62" s="113"/>
      <c r="G62" s="113"/>
      <c r="H62" s="114"/>
      <c r="I62" s="4"/>
    </row>
    <row r="63" spans="1:11" x14ac:dyDescent="0.25">
      <c r="B63" s="39"/>
      <c r="C63" s="113"/>
      <c r="D63" s="113"/>
      <c r="E63" s="113"/>
      <c r="F63" s="113"/>
      <c r="G63" s="113"/>
      <c r="H63" s="114"/>
      <c r="I63" s="4"/>
    </row>
    <row r="64" spans="1:11" x14ac:dyDescent="0.25">
      <c r="B64" s="39"/>
      <c r="C64" s="113"/>
      <c r="D64" s="113"/>
      <c r="E64" s="113"/>
      <c r="F64" s="113"/>
      <c r="G64" s="113"/>
      <c r="H64" s="114"/>
      <c r="I64" s="4"/>
    </row>
    <row r="65" spans="2:9" x14ac:dyDescent="0.25">
      <c r="B65" s="39"/>
      <c r="C65" s="113"/>
      <c r="D65" s="113"/>
      <c r="E65" s="113"/>
      <c r="F65" s="113"/>
      <c r="G65" s="113"/>
      <c r="H65" s="114"/>
      <c r="I65" s="4"/>
    </row>
    <row r="66" spans="2:9" x14ac:dyDescent="0.25">
      <c r="B66" s="39"/>
      <c r="C66" s="113"/>
      <c r="D66" s="113"/>
      <c r="E66" s="113"/>
      <c r="F66" s="113"/>
      <c r="G66" s="113"/>
      <c r="H66" s="114"/>
      <c r="I66" s="4"/>
    </row>
    <row r="67" spans="2:9" x14ac:dyDescent="0.25">
      <c r="B67" s="39"/>
      <c r="C67" s="41"/>
      <c r="D67" s="41"/>
      <c r="E67" s="41"/>
      <c r="F67" s="41"/>
      <c r="G67" s="41"/>
      <c r="H67" s="114"/>
      <c r="I67" s="4"/>
    </row>
    <row r="68" spans="2:9" x14ac:dyDescent="0.25">
      <c r="B68" s="115"/>
      <c r="C68" s="115"/>
      <c r="D68" s="115"/>
      <c r="E68" s="115"/>
      <c r="F68" s="115"/>
      <c r="G68" s="115"/>
      <c r="H68" s="116"/>
      <c r="I68" s="4"/>
    </row>
    <row r="69" spans="2:9" x14ac:dyDescent="0.25">
      <c r="B69" s="414"/>
      <c r="C69" s="414"/>
      <c r="D69" s="414"/>
      <c r="E69" s="414"/>
      <c r="F69" s="115"/>
      <c r="G69" s="115"/>
      <c r="H69" s="116"/>
      <c r="I69" s="4"/>
    </row>
    <row r="70" spans="2:9" x14ac:dyDescent="0.25">
      <c r="B70" s="115"/>
      <c r="C70" s="115"/>
      <c r="D70" s="115"/>
      <c r="E70" s="115"/>
      <c r="F70" s="115"/>
      <c r="G70" s="115"/>
      <c r="H70" s="116"/>
      <c r="I70" s="4"/>
    </row>
    <row r="71" spans="2:9" x14ac:dyDescent="0.25">
      <c r="B71" s="115"/>
      <c r="C71" s="115"/>
      <c r="D71" s="115"/>
      <c r="E71" s="115"/>
      <c r="F71" s="115"/>
      <c r="G71" s="115"/>
      <c r="H71" s="116"/>
      <c r="I71" s="4"/>
    </row>
    <row r="72" spans="2:9" x14ac:dyDescent="0.25">
      <c r="B72" s="115"/>
      <c r="C72" s="115"/>
      <c r="D72" s="115"/>
      <c r="E72" s="115"/>
      <c r="F72" s="115"/>
      <c r="G72" s="115"/>
      <c r="H72" s="116"/>
      <c r="I72" s="4"/>
    </row>
    <row r="73" spans="2:9" x14ac:dyDescent="0.25">
      <c r="B73" s="115"/>
      <c r="C73" s="115"/>
      <c r="D73" s="115"/>
      <c r="E73" s="115"/>
      <c r="F73" s="115"/>
      <c r="G73" s="115"/>
      <c r="H73" s="116"/>
      <c r="I73" s="4"/>
    </row>
    <row r="74" spans="2:9" x14ac:dyDescent="0.25">
      <c r="B74" s="115"/>
      <c r="C74" s="115"/>
      <c r="D74" s="115"/>
      <c r="E74" s="115"/>
      <c r="F74" s="115"/>
      <c r="G74" s="115"/>
      <c r="H74" s="116"/>
      <c r="I74" s="4"/>
    </row>
    <row r="75" spans="2:9" x14ac:dyDescent="0.25">
      <c r="B75" s="115"/>
      <c r="C75" s="115"/>
      <c r="D75" s="115"/>
      <c r="E75" s="115"/>
      <c r="F75" s="115"/>
      <c r="G75" s="115"/>
      <c r="H75" s="116"/>
      <c r="I75" s="4"/>
    </row>
    <row r="76" spans="2:9" x14ac:dyDescent="0.25">
      <c r="B76" s="115"/>
      <c r="C76" s="115"/>
      <c r="D76" s="115"/>
      <c r="E76" s="115"/>
      <c r="F76" s="115"/>
      <c r="G76" s="115"/>
      <c r="H76" s="116"/>
      <c r="I76" s="4"/>
    </row>
    <row r="77" spans="2:9" x14ac:dyDescent="0.25">
      <c r="B77" s="115"/>
      <c r="C77" s="115"/>
      <c r="D77" s="115"/>
      <c r="E77" s="115"/>
      <c r="F77" s="115"/>
      <c r="G77" s="115"/>
      <c r="H77" s="116"/>
      <c r="I77" s="4"/>
    </row>
    <row r="78" spans="2:9" x14ac:dyDescent="0.25">
      <c r="B78" s="115"/>
      <c r="C78" s="115"/>
      <c r="D78" s="115"/>
      <c r="E78" s="115"/>
      <c r="F78" s="115"/>
      <c r="G78" s="115"/>
      <c r="H78" s="116"/>
      <c r="I78" s="4"/>
    </row>
    <row r="79" spans="2:9" x14ac:dyDescent="0.25">
      <c r="B79" s="115"/>
      <c r="C79" s="115"/>
      <c r="D79" s="115"/>
      <c r="E79" s="115"/>
      <c r="F79" s="115"/>
      <c r="G79" s="115"/>
      <c r="H79" s="116"/>
      <c r="I79" s="4"/>
    </row>
    <row r="80" spans="2:9" x14ac:dyDescent="0.25">
      <c r="B80" s="115"/>
      <c r="C80" s="115"/>
      <c r="D80" s="115"/>
      <c r="E80" s="115"/>
      <c r="F80" s="115"/>
      <c r="G80" s="115"/>
      <c r="H80" s="116"/>
      <c r="I80" s="4"/>
    </row>
    <row r="81" spans="2:9" x14ac:dyDescent="0.25">
      <c r="B81" s="115"/>
      <c r="C81" s="115"/>
      <c r="D81" s="115"/>
      <c r="E81" s="115"/>
      <c r="F81" s="115"/>
      <c r="G81" s="115"/>
      <c r="H81" s="116"/>
      <c r="I81" s="4"/>
    </row>
    <row r="82" spans="2:9" x14ac:dyDescent="0.25">
      <c r="B82" s="115"/>
      <c r="C82" s="115"/>
      <c r="D82" s="115"/>
      <c r="E82" s="115"/>
      <c r="F82" s="115"/>
      <c r="G82" s="115"/>
      <c r="H82" s="116"/>
      <c r="I82" s="4"/>
    </row>
    <row r="83" spans="2:9" x14ac:dyDescent="0.25">
      <c r="B83" s="115"/>
      <c r="C83" s="115"/>
      <c r="D83" s="115"/>
      <c r="E83" s="115"/>
      <c r="F83" s="115"/>
      <c r="G83" s="115"/>
      <c r="H83" s="116"/>
      <c r="I83" s="4"/>
    </row>
    <row r="84" spans="2:9" x14ac:dyDescent="0.25">
      <c r="B84" s="115"/>
      <c r="C84" s="115"/>
      <c r="D84" s="115"/>
      <c r="E84" s="115"/>
      <c r="F84" s="115"/>
      <c r="G84" s="115"/>
      <c r="H84" s="116"/>
      <c r="I84" s="4"/>
    </row>
    <row r="85" spans="2:9" x14ac:dyDescent="0.25">
      <c r="B85" s="115"/>
      <c r="C85" s="115"/>
      <c r="D85" s="115"/>
      <c r="E85" s="115"/>
      <c r="F85" s="115"/>
      <c r="G85" s="115"/>
      <c r="H85" s="116"/>
      <c r="I85" s="4"/>
    </row>
    <row r="86" spans="2:9" x14ac:dyDescent="0.25">
      <c r="B86" s="115"/>
      <c r="C86" s="115"/>
      <c r="D86" s="115"/>
      <c r="E86" s="115"/>
      <c r="F86" s="115"/>
      <c r="G86" s="115"/>
      <c r="H86" s="116"/>
      <c r="I86" s="4"/>
    </row>
    <row r="87" spans="2:9" x14ac:dyDescent="0.25">
      <c r="B87" s="115"/>
      <c r="C87" s="115"/>
      <c r="D87" s="115"/>
      <c r="E87" s="115"/>
      <c r="F87" s="115"/>
      <c r="G87" s="115"/>
      <c r="H87" s="116"/>
      <c r="I87" s="4"/>
    </row>
    <row r="88" spans="2:9" x14ac:dyDescent="0.25">
      <c r="B88" s="115"/>
      <c r="C88" s="115"/>
      <c r="D88" s="115"/>
      <c r="E88" s="115"/>
      <c r="F88" s="115"/>
      <c r="G88" s="115"/>
      <c r="H88" s="116"/>
      <c r="I88" s="4"/>
    </row>
    <row r="89" spans="2:9" x14ac:dyDescent="0.25">
      <c r="B89" s="115"/>
      <c r="C89" s="115"/>
      <c r="D89" s="115"/>
      <c r="E89" s="115"/>
      <c r="F89" s="115"/>
      <c r="G89" s="115"/>
      <c r="H89" s="116"/>
      <c r="I89" s="4"/>
    </row>
    <row r="90" spans="2:9" x14ac:dyDescent="0.25">
      <c r="B90" s="115"/>
      <c r="C90" s="115"/>
      <c r="D90" s="115"/>
      <c r="E90" s="115"/>
      <c r="F90" s="115"/>
      <c r="G90" s="115"/>
      <c r="H90" s="116"/>
      <c r="I90" s="4"/>
    </row>
    <row r="91" spans="2:9" x14ac:dyDescent="0.25">
      <c r="B91" s="115"/>
      <c r="C91" s="115"/>
      <c r="D91" s="115"/>
      <c r="E91" s="115"/>
      <c r="F91" s="115"/>
      <c r="G91" s="115"/>
      <c r="H91" s="116"/>
      <c r="I91" s="4"/>
    </row>
    <row r="92" spans="2:9" x14ac:dyDescent="0.25">
      <c r="B92" s="115"/>
      <c r="C92" s="115"/>
      <c r="D92" s="115"/>
      <c r="E92" s="115"/>
      <c r="F92" s="115"/>
      <c r="G92" s="115"/>
      <c r="H92" s="116"/>
      <c r="I92" s="4"/>
    </row>
    <row r="93" spans="2:9" x14ac:dyDescent="0.25">
      <c r="B93" s="115"/>
      <c r="C93" s="115"/>
      <c r="D93" s="115"/>
      <c r="E93" s="115"/>
      <c r="F93" s="115"/>
      <c r="G93" s="115"/>
      <c r="H93" s="116"/>
      <c r="I93" s="4"/>
    </row>
    <row r="94" spans="2:9" x14ac:dyDescent="0.25">
      <c r="B94" s="115"/>
      <c r="C94" s="115"/>
      <c r="D94" s="115"/>
      <c r="E94" s="115"/>
      <c r="F94" s="115"/>
      <c r="G94" s="115"/>
      <c r="H94" s="116"/>
      <c r="I94" s="4"/>
    </row>
    <row r="95" spans="2:9" x14ac:dyDescent="0.25">
      <c r="B95" s="115"/>
      <c r="C95" s="115"/>
      <c r="D95" s="115"/>
      <c r="E95" s="115"/>
      <c r="F95" s="115"/>
      <c r="G95" s="115"/>
      <c r="H95" s="116"/>
      <c r="I95" s="4"/>
    </row>
    <row r="96" spans="2:9" x14ac:dyDescent="0.25">
      <c r="B96" s="115"/>
      <c r="C96" s="115"/>
      <c r="D96" s="115"/>
      <c r="E96" s="115"/>
      <c r="F96" s="115"/>
      <c r="G96" s="115"/>
      <c r="H96" s="116"/>
      <c r="I96" s="4"/>
    </row>
    <row r="97" spans="2:9" x14ac:dyDescent="0.25">
      <c r="B97" s="115"/>
      <c r="C97" s="115"/>
      <c r="D97" s="115"/>
      <c r="E97" s="115"/>
      <c r="F97" s="115"/>
      <c r="G97" s="115"/>
      <c r="H97" s="116"/>
      <c r="I97" s="4"/>
    </row>
    <row r="98" spans="2:9" x14ac:dyDescent="0.25">
      <c r="B98" s="39"/>
      <c r="C98" s="117"/>
      <c r="D98" s="4"/>
      <c r="E98" s="4"/>
      <c r="F98" s="4"/>
      <c r="G98" s="4"/>
      <c r="H98" s="18"/>
      <c r="I98" s="4"/>
    </row>
  </sheetData>
  <mergeCells count="51">
    <mergeCell ref="C15:F15"/>
    <mergeCell ref="A1:H1"/>
    <mergeCell ref="A3:H3"/>
    <mergeCell ref="A4:H4"/>
    <mergeCell ref="C6:F6"/>
    <mergeCell ref="A7:A9"/>
    <mergeCell ref="B7:B9"/>
    <mergeCell ref="C7:F9"/>
    <mergeCell ref="G7:G9"/>
    <mergeCell ref="H7:H9"/>
    <mergeCell ref="C10:F10"/>
    <mergeCell ref="C11:F11"/>
    <mergeCell ref="C12:F12"/>
    <mergeCell ref="C13:F13"/>
    <mergeCell ref="C14:F14"/>
    <mergeCell ref="C32:F32"/>
    <mergeCell ref="C16:F16"/>
    <mergeCell ref="C17:F17"/>
    <mergeCell ref="C18:F18"/>
    <mergeCell ref="C19:F19"/>
    <mergeCell ref="C21:F21"/>
    <mergeCell ref="C22:F22"/>
    <mergeCell ref="C23:F23"/>
    <mergeCell ref="C25:F25"/>
    <mergeCell ref="C28:F28"/>
    <mergeCell ref="C29:F29"/>
    <mergeCell ref="C30:F30"/>
    <mergeCell ref="C46:F46"/>
    <mergeCell ref="C33:F33"/>
    <mergeCell ref="C35:F35"/>
    <mergeCell ref="C36:F36"/>
    <mergeCell ref="C37:F37"/>
    <mergeCell ref="C38:F38"/>
    <mergeCell ref="C39:F39"/>
    <mergeCell ref="B40:F40"/>
    <mergeCell ref="C41:F41"/>
    <mergeCell ref="C42:F42"/>
    <mergeCell ref="C43:F43"/>
    <mergeCell ref="C44:F44"/>
    <mergeCell ref="B69:E69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sqref="A1:XFD1048576"/>
    </sheetView>
  </sheetViews>
  <sheetFormatPr defaultRowHeight="15" x14ac:dyDescent="0.25"/>
  <cols>
    <col min="1" max="1" width="6" customWidth="1"/>
    <col min="5" max="5" width="29.7109375" customWidth="1"/>
    <col min="6" max="8" width="13.42578125" customWidth="1"/>
    <col min="10" max="10" width="11" bestFit="1" customWidth="1"/>
  </cols>
  <sheetData>
    <row r="1" spans="1:10" x14ac:dyDescent="0.25">
      <c r="A1" s="398" t="s">
        <v>99</v>
      </c>
      <c r="B1" s="398"/>
      <c r="C1" s="398"/>
      <c r="D1" s="398"/>
      <c r="E1" s="398"/>
      <c r="F1" s="398"/>
      <c r="G1" s="399"/>
      <c r="H1" s="118"/>
    </row>
    <row r="2" spans="1:10" x14ac:dyDescent="0.25">
      <c r="A2" s="2"/>
      <c r="B2" s="2"/>
      <c r="C2" s="2"/>
      <c r="D2" s="2"/>
      <c r="E2" s="2"/>
      <c r="F2" s="2"/>
      <c r="G2" s="2"/>
      <c r="I2" s="122"/>
    </row>
    <row r="3" spans="1:10" x14ac:dyDescent="0.25">
      <c r="A3" s="400" t="s">
        <v>100</v>
      </c>
      <c r="B3" s="400"/>
      <c r="C3" s="400"/>
      <c r="D3" s="400"/>
      <c r="E3" s="400"/>
      <c r="F3" s="400"/>
      <c r="G3" s="399"/>
      <c r="H3" s="3"/>
    </row>
    <row r="4" spans="1:10" x14ac:dyDescent="0.25">
      <c r="A4" s="458"/>
      <c r="B4" s="458"/>
      <c r="C4" s="458"/>
      <c r="D4" s="458"/>
      <c r="E4" s="458"/>
      <c r="F4" s="458"/>
      <c r="G4" s="458"/>
      <c r="H4" s="4"/>
    </row>
    <row r="5" spans="1:10" ht="15.75" thickBot="1" x14ac:dyDescent="0.3">
      <c r="A5" s="68"/>
      <c r="B5" s="68"/>
      <c r="C5" s="123"/>
      <c r="D5" s="68"/>
      <c r="E5" s="68"/>
      <c r="G5" s="4" t="s">
        <v>47</v>
      </c>
      <c r="H5" s="4"/>
    </row>
    <row r="6" spans="1:10" x14ac:dyDescent="0.25">
      <c r="A6" s="124"/>
      <c r="B6" s="459" t="s">
        <v>3</v>
      </c>
      <c r="C6" s="459"/>
      <c r="D6" s="459"/>
      <c r="E6" s="459"/>
      <c r="F6" s="125" t="s">
        <v>4</v>
      </c>
      <c r="G6" s="126" t="s">
        <v>5</v>
      </c>
    </row>
    <row r="7" spans="1:10" ht="15" customHeight="1" x14ac:dyDescent="0.25">
      <c r="A7" s="127" t="s">
        <v>101</v>
      </c>
      <c r="B7" s="440" t="s">
        <v>102</v>
      </c>
      <c r="C7" s="440"/>
      <c r="D7" s="440"/>
      <c r="E7" s="440"/>
      <c r="F7" s="128" t="s">
        <v>9</v>
      </c>
      <c r="G7" s="129" t="s">
        <v>10</v>
      </c>
    </row>
    <row r="8" spans="1:10" x14ac:dyDescent="0.25">
      <c r="A8" s="446">
        <v>1</v>
      </c>
      <c r="B8" s="460" t="s">
        <v>48</v>
      </c>
      <c r="C8" s="460"/>
      <c r="D8" s="460"/>
      <c r="E8" s="460"/>
      <c r="F8" s="441"/>
      <c r="G8" s="443"/>
    </row>
    <row r="9" spans="1:10" x14ac:dyDescent="0.25">
      <c r="A9" s="446"/>
      <c r="B9" s="460"/>
      <c r="C9" s="460"/>
      <c r="D9" s="460"/>
      <c r="E9" s="460"/>
      <c r="F9" s="461"/>
      <c r="G9" s="463"/>
    </row>
    <row r="10" spans="1:10" x14ac:dyDescent="0.25">
      <c r="A10" s="446"/>
      <c r="B10" s="460"/>
      <c r="C10" s="460"/>
      <c r="D10" s="460"/>
      <c r="E10" s="460"/>
      <c r="F10" s="462"/>
      <c r="G10" s="464"/>
      <c r="J10" s="4"/>
    </row>
    <row r="11" spans="1:10" x14ac:dyDescent="0.25">
      <c r="A11" s="19">
        <v>2</v>
      </c>
      <c r="B11" s="471" t="s">
        <v>103</v>
      </c>
      <c r="C11" s="471"/>
      <c r="D11" s="471"/>
      <c r="E11" s="471"/>
      <c r="F11" s="130">
        <f>('[1]4.számú melléklet'!C29+'[1]4.számú melléklet'!C30+'[1]4.számú melléklet'!C32+'[1]4.számú melléklet'!C33+'[1]4.számú melléklet'!C34+'[1]4.számú melléklet'!C36+'[1]4.számú melléklet'!C31+'[1]4.számú melléklet'!C35)</f>
        <v>9235</v>
      </c>
      <c r="G11" s="131">
        <f>('[1]4.számú melléklet'!D29+'[1]4.számú melléklet'!D30+'[1]4.számú melléklet'!D32+'[1]4.számú melléklet'!D33+'[1]4.számú melléklet'!D34+'[1]4.számú melléklet'!D36+'[1]4.számú melléklet'!D31+'[1]4.számú melléklet'!D35)</f>
        <v>9235</v>
      </c>
    </row>
    <row r="12" spans="1:10" x14ac:dyDescent="0.25">
      <c r="A12" s="19">
        <v>3</v>
      </c>
      <c r="B12" s="471" t="s">
        <v>104</v>
      </c>
      <c r="C12" s="471"/>
      <c r="D12" s="471"/>
      <c r="E12" s="471"/>
      <c r="F12" s="130">
        <f>('[1]4.számú melléklet'!C24+'[1]4.számú melléklet'!C25+'[1]4.számú melléklet'!C26+'[1]4.számú melléklet'!C27+'[1]4.számú melléklet'!C28)</f>
        <v>62000</v>
      </c>
      <c r="G12" s="131">
        <f>('[1]4.számú melléklet'!D24+'[1]4.számú melléklet'!D25+'[1]4.számú melléklet'!D26+'[1]4.számú melléklet'!D27+'[1]4.számú melléklet'!D28)</f>
        <v>62000</v>
      </c>
    </row>
    <row r="13" spans="1:10" x14ac:dyDescent="0.25">
      <c r="A13" s="19">
        <v>4</v>
      </c>
      <c r="B13" s="445" t="s">
        <v>105</v>
      </c>
      <c r="C13" s="445"/>
      <c r="D13" s="445"/>
      <c r="E13" s="445"/>
      <c r="F13" s="130">
        <f>('[1]4.számú melléklet'!C40+'[1]4.számú melléklet'!C45+'[1]4.számú melléklet'!C43+'[1]4.számú melléklet'!C44)</f>
        <v>216263</v>
      </c>
      <c r="G13" s="131">
        <f>('[1]4.számú melléklet'!D40+'[1]4.számú melléklet'!D45+'[1]4.számú melléklet'!D43+'[1]4.számú melléklet'!D44)</f>
        <v>216263</v>
      </c>
    </row>
    <row r="14" spans="1:10" x14ac:dyDescent="0.25">
      <c r="A14" s="19">
        <v>5</v>
      </c>
      <c r="B14" s="445" t="s">
        <v>106</v>
      </c>
      <c r="C14" s="445"/>
      <c r="D14" s="445"/>
      <c r="E14" s="445"/>
      <c r="F14" s="130">
        <f>('[1]4.számú melléklet'!C41+'[1]4.számú melléklet'!C42+'[1]4.számú melléklet'!C38+'[1]4.számú melléklet'!C39)</f>
        <v>59595</v>
      </c>
      <c r="G14" s="131">
        <f>('[1]4.számú melléklet'!D41+'[1]4.számú melléklet'!D42+'[1]4.számú melléklet'!D38+'[1]4.számú melléklet'!D39)</f>
        <v>59595</v>
      </c>
    </row>
    <row r="15" spans="1:10" x14ac:dyDescent="0.25">
      <c r="A15" s="19">
        <v>6</v>
      </c>
      <c r="B15" s="50" t="s">
        <v>107</v>
      </c>
      <c r="C15" s="50"/>
      <c r="D15" s="50"/>
      <c r="E15" s="50"/>
      <c r="F15" s="132">
        <f>'[1]4.számú melléklet'!C22</f>
        <v>101976</v>
      </c>
      <c r="G15" s="133">
        <f>'[1]4.számú melléklet'!D22</f>
        <v>102889</v>
      </c>
    </row>
    <row r="16" spans="1:10" x14ac:dyDescent="0.25">
      <c r="A16" s="134">
        <v>7</v>
      </c>
      <c r="B16" s="438" t="s">
        <v>108</v>
      </c>
      <c r="C16" s="438"/>
      <c r="D16" s="438"/>
      <c r="E16" s="438"/>
      <c r="F16" s="135">
        <f>SUM(F11:F15)</f>
        <v>449069</v>
      </c>
      <c r="G16" s="136">
        <f>SUM(G11:G15)</f>
        <v>449982</v>
      </c>
    </row>
    <row r="17" spans="1:7" x14ac:dyDescent="0.25">
      <c r="A17" s="1"/>
      <c r="B17" s="137"/>
      <c r="C17" s="137"/>
      <c r="D17" s="137"/>
      <c r="E17" s="137"/>
      <c r="F17" s="137"/>
      <c r="G17" s="137"/>
    </row>
    <row r="18" spans="1:7" x14ac:dyDescent="0.25">
      <c r="A18" s="456">
        <v>8</v>
      </c>
      <c r="B18" s="440" t="s">
        <v>109</v>
      </c>
      <c r="C18" s="440"/>
      <c r="D18" s="440"/>
      <c r="E18" s="440"/>
      <c r="F18" s="448"/>
      <c r="G18" s="451"/>
    </row>
    <row r="19" spans="1:7" x14ac:dyDescent="0.25">
      <c r="A19" s="456"/>
      <c r="B19" s="440"/>
      <c r="C19" s="440"/>
      <c r="D19" s="440"/>
      <c r="E19" s="440"/>
      <c r="F19" s="449"/>
      <c r="G19" s="452"/>
    </row>
    <row r="20" spans="1:7" x14ac:dyDescent="0.25">
      <c r="A20" s="457"/>
      <c r="B20" s="447"/>
      <c r="C20" s="447"/>
      <c r="D20" s="447"/>
      <c r="E20" s="447"/>
      <c r="F20" s="450"/>
      <c r="G20" s="453"/>
    </row>
    <row r="21" spans="1:7" x14ac:dyDescent="0.25">
      <c r="A21" s="19">
        <v>9</v>
      </c>
      <c r="B21" s="445" t="s">
        <v>110</v>
      </c>
      <c r="C21" s="445"/>
      <c r="D21" s="445"/>
      <c r="E21" s="445"/>
      <c r="F21" s="130">
        <v>0</v>
      </c>
      <c r="G21" s="131">
        <v>0</v>
      </c>
    </row>
    <row r="22" spans="1:7" x14ac:dyDescent="0.25">
      <c r="A22" s="19">
        <v>10</v>
      </c>
      <c r="B22" s="445" t="s">
        <v>111</v>
      </c>
      <c r="C22" s="445"/>
      <c r="D22" s="445"/>
      <c r="E22" s="445"/>
      <c r="F22" s="130">
        <v>0</v>
      </c>
      <c r="G22" s="131">
        <v>0</v>
      </c>
    </row>
    <row r="23" spans="1:7" x14ac:dyDescent="0.25">
      <c r="A23" s="19">
        <v>11</v>
      </c>
      <c r="B23" s="445" t="s">
        <v>112</v>
      </c>
      <c r="C23" s="445"/>
      <c r="D23" s="445"/>
      <c r="E23" s="445"/>
      <c r="F23" s="130">
        <v>0</v>
      </c>
      <c r="G23" s="131">
        <v>0</v>
      </c>
    </row>
    <row r="24" spans="1:7" x14ac:dyDescent="0.25">
      <c r="A24" s="138">
        <v>12</v>
      </c>
      <c r="B24" s="455" t="s">
        <v>113</v>
      </c>
      <c r="C24" s="455"/>
      <c r="D24" s="455"/>
      <c r="E24" s="455"/>
      <c r="F24" s="135">
        <f>SUM(F21:F23)</f>
        <v>0</v>
      </c>
      <c r="G24" s="136">
        <f>SUM(G21:G23)</f>
        <v>0</v>
      </c>
    </row>
    <row r="25" spans="1:7" x14ac:dyDescent="0.25">
      <c r="A25" s="1"/>
      <c r="B25" s="139"/>
      <c r="C25" s="139"/>
      <c r="D25" s="139"/>
      <c r="E25" s="139"/>
      <c r="F25" s="139"/>
      <c r="G25" s="139"/>
    </row>
    <row r="26" spans="1:7" x14ac:dyDescent="0.25">
      <c r="A26" s="446">
        <v>13</v>
      </c>
      <c r="B26" s="440" t="s">
        <v>114</v>
      </c>
      <c r="C26" s="440"/>
      <c r="D26" s="440"/>
      <c r="E26" s="440"/>
      <c r="F26" s="448"/>
      <c r="G26" s="451"/>
    </row>
    <row r="27" spans="1:7" x14ac:dyDescent="0.25">
      <c r="A27" s="446"/>
      <c r="B27" s="440"/>
      <c r="C27" s="440"/>
      <c r="D27" s="440"/>
      <c r="E27" s="440"/>
      <c r="F27" s="449"/>
      <c r="G27" s="452"/>
    </row>
    <row r="28" spans="1:7" x14ac:dyDescent="0.25">
      <c r="A28" s="446"/>
      <c r="B28" s="447"/>
      <c r="C28" s="447"/>
      <c r="D28" s="447"/>
      <c r="E28" s="447"/>
      <c r="F28" s="450"/>
      <c r="G28" s="453"/>
    </row>
    <row r="29" spans="1:7" x14ac:dyDescent="0.25">
      <c r="A29" s="19">
        <v>14</v>
      </c>
      <c r="B29" s="454" t="s">
        <v>115</v>
      </c>
      <c r="C29" s="454"/>
      <c r="D29" s="454"/>
      <c r="E29" s="454"/>
      <c r="F29" s="140">
        <f>'[1]4.számú melléklet'!C46</f>
        <v>51852</v>
      </c>
      <c r="G29" s="141">
        <f>'[1]4.számú melléklet'!D46</f>
        <v>51852</v>
      </c>
    </row>
    <row r="30" spans="1:7" x14ac:dyDescent="0.25">
      <c r="A30" s="138">
        <v>15</v>
      </c>
      <c r="B30" s="455" t="s">
        <v>108</v>
      </c>
      <c r="C30" s="455"/>
      <c r="D30" s="455"/>
      <c r="E30" s="455"/>
      <c r="F30" s="142">
        <f>SUM(F29)</f>
        <v>51852</v>
      </c>
      <c r="G30" s="143">
        <f>SUM(G29)</f>
        <v>51852</v>
      </c>
    </row>
    <row r="31" spans="1:7" x14ac:dyDescent="0.25">
      <c r="A31" s="1"/>
      <c r="B31" s="144"/>
      <c r="C31" s="144"/>
      <c r="D31" s="144"/>
      <c r="E31" s="144"/>
      <c r="F31" s="144"/>
      <c r="G31" s="144"/>
    </row>
    <row r="32" spans="1:7" x14ac:dyDescent="0.25">
      <c r="A32" s="138">
        <v>16</v>
      </c>
      <c r="B32" s="470" t="s">
        <v>116</v>
      </c>
      <c r="C32" s="447"/>
      <c r="D32" s="447"/>
      <c r="E32" s="447"/>
      <c r="F32" s="145">
        <f>F16+F24+F30</f>
        <v>500921</v>
      </c>
      <c r="G32" s="146">
        <f>G16+G24+G30</f>
        <v>501834</v>
      </c>
    </row>
    <row r="33" spans="1:8" x14ac:dyDescent="0.25">
      <c r="A33" s="147"/>
      <c r="B33" s="148"/>
      <c r="C33" s="149"/>
      <c r="D33" s="149"/>
      <c r="E33" s="149"/>
      <c r="F33" s="149"/>
      <c r="G33" s="149"/>
      <c r="H33" s="150"/>
    </row>
    <row r="34" spans="1:8" x14ac:dyDescent="0.25">
      <c r="A34" s="147"/>
      <c r="B34" s="148"/>
      <c r="C34" s="149"/>
      <c r="D34" s="149"/>
      <c r="E34" s="149"/>
      <c r="F34" s="149"/>
      <c r="G34" s="149"/>
      <c r="H34" s="150"/>
    </row>
    <row r="35" spans="1:8" x14ac:dyDescent="0.25">
      <c r="A35" s="439">
        <v>17</v>
      </c>
      <c r="B35" s="440" t="s">
        <v>117</v>
      </c>
      <c r="C35" s="440"/>
      <c r="D35" s="440"/>
      <c r="E35" s="440"/>
      <c r="F35" s="441" t="s">
        <v>9</v>
      </c>
      <c r="G35" s="443" t="s">
        <v>9</v>
      </c>
    </row>
    <row r="36" spans="1:8" x14ac:dyDescent="0.25">
      <c r="A36" s="439"/>
      <c r="B36" s="440"/>
      <c r="C36" s="440"/>
      <c r="D36" s="440"/>
      <c r="E36" s="440"/>
      <c r="F36" s="442"/>
      <c r="G36" s="444"/>
    </row>
    <row r="37" spans="1:8" x14ac:dyDescent="0.25">
      <c r="A37" s="19">
        <v>18</v>
      </c>
      <c r="B37" s="445" t="s">
        <v>84</v>
      </c>
      <c r="C37" s="445"/>
      <c r="D37" s="445"/>
      <c r="E37" s="445"/>
      <c r="F37" s="151">
        <f>'[1]6.számú melléklet'!D20+'[1]6.számú melléklet'!D97</f>
        <v>58468.231999999996</v>
      </c>
      <c r="G37" s="131">
        <f>'[1]6.számú melléklet'!F20+'[1]6.számú melléklet'!FE97</f>
        <v>58865.722000000002</v>
      </c>
    </row>
    <row r="38" spans="1:8" x14ac:dyDescent="0.25">
      <c r="A38" s="19">
        <v>19</v>
      </c>
      <c r="B38" s="445" t="s">
        <v>118</v>
      </c>
      <c r="C38" s="445"/>
      <c r="D38" s="445"/>
      <c r="E38" s="445"/>
      <c r="F38" s="151">
        <f>'[1]6.számú melléklet'!D31</f>
        <v>38538.140961599995</v>
      </c>
      <c r="G38" s="131">
        <f>'[1]6.számú melléklet'!F31</f>
        <v>38538.140961599995</v>
      </c>
    </row>
    <row r="39" spans="1:8" x14ac:dyDescent="0.25">
      <c r="A39" s="19">
        <v>20</v>
      </c>
      <c r="B39" s="445" t="s">
        <v>119</v>
      </c>
      <c r="C39" s="445"/>
      <c r="D39" s="445"/>
      <c r="E39" s="445"/>
      <c r="F39" s="151">
        <f>'[1]6.számú melléklet'!D48+'[1]6.számú melléklet'!D87+'[1]6.számú melléklet'!D101</f>
        <v>48154.028943999991</v>
      </c>
      <c r="G39" s="131">
        <f>'[1]6.számú melléklet'!F48+'[1]6.számú melléklet'!F87+'[1]6.számú melléklet'!F101</f>
        <v>48669.028943999991</v>
      </c>
    </row>
    <row r="40" spans="1:8" x14ac:dyDescent="0.25">
      <c r="A40" s="19">
        <v>21</v>
      </c>
      <c r="B40" s="445" t="s">
        <v>120</v>
      </c>
      <c r="C40" s="445"/>
      <c r="D40" s="445"/>
      <c r="E40" s="445"/>
      <c r="F40" s="151">
        <f>'[1]6.számú melléklet'!D62</f>
        <v>125442</v>
      </c>
      <c r="G40" s="131">
        <f>'[1]6.számú melléklet'!F62</f>
        <v>125442</v>
      </c>
    </row>
    <row r="41" spans="1:8" x14ac:dyDescent="0.25">
      <c r="A41" s="19">
        <v>22</v>
      </c>
      <c r="B41" s="445" t="s">
        <v>121</v>
      </c>
      <c r="C41" s="445"/>
      <c r="D41" s="445"/>
      <c r="E41" s="445"/>
      <c r="F41" s="151">
        <f>'[1]6.számú melléklet'!D69</f>
        <v>6990</v>
      </c>
      <c r="G41" s="131">
        <f>'[1]6.számú melléklet'!F69</f>
        <v>6990</v>
      </c>
    </row>
    <row r="42" spans="1:8" x14ac:dyDescent="0.25">
      <c r="A42" s="152">
        <v>23</v>
      </c>
      <c r="B42" s="455" t="s">
        <v>122</v>
      </c>
      <c r="C42" s="455"/>
      <c r="D42" s="455"/>
      <c r="E42" s="455"/>
      <c r="F42" s="142">
        <f>SUM(F37:F41)</f>
        <v>277592.40190559998</v>
      </c>
      <c r="G42" s="143">
        <f>SUM(G37:G41)</f>
        <v>278504.89190559997</v>
      </c>
    </row>
    <row r="43" spans="1:8" x14ac:dyDescent="0.25">
      <c r="A43" s="19">
        <v>24</v>
      </c>
      <c r="B43" s="153" t="s">
        <v>123</v>
      </c>
      <c r="C43" s="22"/>
      <c r="D43" s="154"/>
      <c r="E43" s="22"/>
      <c r="F43" s="22"/>
      <c r="G43" s="155"/>
    </row>
    <row r="44" spans="1:8" x14ac:dyDescent="0.25">
      <c r="A44" s="19">
        <v>25</v>
      </c>
      <c r="B44" s="433" t="s">
        <v>124</v>
      </c>
      <c r="C44" s="434"/>
      <c r="D44" s="434"/>
      <c r="E44" s="435"/>
      <c r="F44" s="151">
        <f>'[1]6.számú melléklet'!D74</f>
        <v>678</v>
      </c>
      <c r="G44" s="131">
        <f>'[1]6.számú melléklet'!F74</f>
        <v>678</v>
      </c>
    </row>
    <row r="45" spans="1:8" x14ac:dyDescent="0.25">
      <c r="A45" s="19">
        <v>26</v>
      </c>
      <c r="B45" s="433" t="s">
        <v>125</v>
      </c>
      <c r="C45" s="434"/>
      <c r="D45" s="434"/>
      <c r="E45" s="435"/>
      <c r="F45" s="151">
        <f>'[1]6.számú melléklet'!D73</f>
        <v>700</v>
      </c>
      <c r="G45" s="131">
        <f>'[1]6.számú melléklet'!F73</f>
        <v>700</v>
      </c>
    </row>
    <row r="46" spans="1:8" x14ac:dyDescent="0.25">
      <c r="A46" s="19">
        <v>27</v>
      </c>
      <c r="B46" s="433" t="s">
        <v>126</v>
      </c>
      <c r="C46" s="434"/>
      <c r="D46" s="434"/>
      <c r="E46" s="435"/>
      <c r="F46" s="151">
        <f>'[1]6.számú melléklet'!D75</f>
        <v>372.06</v>
      </c>
      <c r="G46" s="131">
        <f>'[1]6.számú melléklet'!F75</f>
        <v>372.06</v>
      </c>
    </row>
    <row r="47" spans="1:8" x14ac:dyDescent="0.25">
      <c r="A47" s="19">
        <v>28</v>
      </c>
      <c r="B47" s="436" t="s">
        <v>30</v>
      </c>
      <c r="C47" s="434"/>
      <c r="D47" s="434"/>
      <c r="E47" s="435"/>
      <c r="F47" s="142">
        <f>SUM(F44:F46)</f>
        <v>1750.06</v>
      </c>
      <c r="G47" s="143">
        <f>SUM(G44:G46)</f>
        <v>1750.06</v>
      </c>
    </row>
    <row r="48" spans="1:8" x14ac:dyDescent="0.25">
      <c r="A48" s="19">
        <v>29</v>
      </c>
      <c r="B48" s="156" t="s">
        <v>127</v>
      </c>
      <c r="C48" s="157"/>
      <c r="D48" s="157"/>
      <c r="E48" s="158"/>
      <c r="F48" s="128"/>
      <c r="G48" s="129"/>
    </row>
    <row r="49" spans="1:7" x14ac:dyDescent="0.25">
      <c r="A49" s="19">
        <v>30</v>
      </c>
      <c r="B49" s="437" t="s">
        <v>34</v>
      </c>
      <c r="C49" s="434"/>
      <c r="D49" s="434"/>
      <c r="E49" s="435"/>
      <c r="F49" s="159">
        <v>14658</v>
      </c>
      <c r="G49" s="133">
        <v>14658</v>
      </c>
    </row>
    <row r="50" spans="1:7" x14ac:dyDescent="0.25">
      <c r="A50" s="19">
        <v>31</v>
      </c>
      <c r="B50" s="437" t="s">
        <v>32</v>
      </c>
      <c r="C50" s="434"/>
      <c r="D50" s="434"/>
      <c r="E50" s="435"/>
      <c r="F50" s="159">
        <f>'[1]6.számú melléklet'!D71-14658</f>
        <v>206921</v>
      </c>
      <c r="G50" s="133">
        <f>'[1]6.számú melléklet'!F71-14658</f>
        <v>206921</v>
      </c>
    </row>
    <row r="51" spans="1:7" x14ac:dyDescent="0.25">
      <c r="A51" s="152">
        <v>32</v>
      </c>
      <c r="B51" s="438" t="s">
        <v>128</v>
      </c>
      <c r="C51" s="438"/>
      <c r="D51" s="438"/>
      <c r="E51" s="438"/>
      <c r="F51" s="142">
        <f>F49+F50</f>
        <v>221579</v>
      </c>
      <c r="G51" s="143">
        <f>G49+G50</f>
        <v>221579</v>
      </c>
    </row>
    <row r="52" spans="1:7" x14ac:dyDescent="0.25">
      <c r="A52" s="68"/>
      <c r="B52" s="68"/>
      <c r="C52" s="68"/>
      <c r="D52" s="68"/>
      <c r="E52" s="68"/>
      <c r="F52" s="68"/>
      <c r="G52" s="68"/>
    </row>
    <row r="53" spans="1:7" x14ac:dyDescent="0.25">
      <c r="A53" s="465"/>
      <c r="B53" s="466"/>
      <c r="C53" s="466"/>
      <c r="D53" s="466"/>
      <c r="E53" s="467"/>
      <c r="F53" s="137"/>
      <c r="G53" s="137"/>
    </row>
    <row r="54" spans="1:7" ht="15.75" thickBot="1" x14ac:dyDescent="0.3">
      <c r="A54" s="160">
        <v>33</v>
      </c>
      <c r="B54" s="468" t="s">
        <v>129</v>
      </c>
      <c r="C54" s="469"/>
      <c r="D54" s="469"/>
      <c r="E54" s="469"/>
      <c r="F54" s="161">
        <f>F42+F47+F51</f>
        <v>500921.46190559998</v>
      </c>
      <c r="G54" s="162">
        <f>G42+G47+G51</f>
        <v>501833.95190559997</v>
      </c>
    </row>
    <row r="66" spans="2:7" x14ac:dyDescent="0.25">
      <c r="B66" s="67"/>
      <c r="C66" s="4"/>
      <c r="D66" s="4"/>
      <c r="E66" s="4"/>
      <c r="F66" s="4"/>
      <c r="G66" s="4"/>
    </row>
    <row r="67" spans="2:7" x14ac:dyDescent="0.25">
      <c r="B67" s="67"/>
      <c r="C67" s="4"/>
      <c r="D67" s="4"/>
      <c r="E67" s="4"/>
      <c r="F67" s="4"/>
      <c r="G67" s="4"/>
    </row>
    <row r="68" spans="2:7" x14ac:dyDescent="0.25">
      <c r="B68" s="4"/>
      <c r="C68" s="4"/>
      <c r="D68" s="4"/>
      <c r="E68" s="4"/>
      <c r="F68" s="4"/>
      <c r="G68" s="163"/>
    </row>
    <row r="69" spans="2:7" x14ac:dyDescent="0.25">
      <c r="B69" s="4"/>
      <c r="C69" s="4"/>
      <c r="D69" s="4"/>
      <c r="E69" s="4"/>
      <c r="F69" s="4"/>
      <c r="G69" s="4"/>
    </row>
    <row r="70" spans="2:7" x14ac:dyDescent="0.25">
      <c r="B70" s="67"/>
      <c r="C70" s="4"/>
      <c r="D70" s="4"/>
      <c r="E70" s="4"/>
      <c r="F70" s="4"/>
      <c r="G70" s="163"/>
    </row>
    <row r="71" spans="2:7" x14ac:dyDescent="0.25">
      <c r="B71" s="4"/>
      <c r="C71" s="4"/>
      <c r="D71" s="4"/>
      <c r="E71" s="4"/>
      <c r="F71" s="4"/>
      <c r="G71" s="4"/>
    </row>
    <row r="72" spans="2:7" x14ac:dyDescent="0.25">
      <c r="B72" s="4"/>
      <c r="C72" s="4"/>
      <c r="D72" s="4"/>
      <c r="E72" s="4"/>
      <c r="F72" s="4"/>
      <c r="G72" s="4"/>
    </row>
  </sheetData>
  <mergeCells count="48">
    <mergeCell ref="A1:G1"/>
    <mergeCell ref="B32:E32"/>
    <mergeCell ref="B16:E16"/>
    <mergeCell ref="B11:E11"/>
    <mergeCell ref="B12:E12"/>
    <mergeCell ref="B13:E13"/>
    <mergeCell ref="B14:E14"/>
    <mergeCell ref="A53:E53"/>
    <mergeCell ref="B54:E54"/>
    <mergeCell ref="B40:E40"/>
    <mergeCell ref="B41:E41"/>
    <mergeCell ref="B42:E42"/>
    <mergeCell ref="B44:E44"/>
    <mergeCell ref="A3:G3"/>
    <mergeCell ref="A4:G4"/>
    <mergeCell ref="B6:E6"/>
    <mergeCell ref="B7:E7"/>
    <mergeCell ref="A8:A10"/>
    <mergeCell ref="B8:E10"/>
    <mergeCell ref="F8:F10"/>
    <mergeCell ref="G8:G10"/>
    <mergeCell ref="B30:E30"/>
    <mergeCell ref="A18:A20"/>
    <mergeCell ref="B18:E20"/>
    <mergeCell ref="F18:F20"/>
    <mergeCell ref="G18:G20"/>
    <mergeCell ref="B21:E21"/>
    <mergeCell ref="B22:E22"/>
    <mergeCell ref="B23:E23"/>
    <mergeCell ref="B24:E24"/>
    <mergeCell ref="A26:A28"/>
    <mergeCell ref="B26:E28"/>
    <mergeCell ref="F26:F28"/>
    <mergeCell ref="G26:G28"/>
    <mergeCell ref="B29:E29"/>
    <mergeCell ref="B51:E51"/>
    <mergeCell ref="A35:A36"/>
    <mergeCell ref="B35:E36"/>
    <mergeCell ref="F35:F36"/>
    <mergeCell ref="G35:G36"/>
    <mergeCell ref="B37:E37"/>
    <mergeCell ref="B38:E38"/>
    <mergeCell ref="B39:E39"/>
    <mergeCell ref="B45:E45"/>
    <mergeCell ref="B46:E46"/>
    <mergeCell ref="B47:E47"/>
    <mergeCell ref="B49:E49"/>
    <mergeCell ref="B50:E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XFD1048576"/>
    </sheetView>
  </sheetViews>
  <sheetFormatPr defaultRowHeight="15" x14ac:dyDescent="0.25"/>
  <cols>
    <col min="1" max="1" width="8" customWidth="1"/>
    <col min="2" max="2" width="52.5703125" customWidth="1"/>
    <col min="3" max="4" width="13.42578125" customWidth="1"/>
    <col min="5" max="5" width="13.5703125" bestFit="1" customWidth="1"/>
  </cols>
  <sheetData>
    <row r="1" spans="1:5" x14ac:dyDescent="0.25">
      <c r="A1" s="425" t="s">
        <v>130</v>
      </c>
      <c r="B1" s="425"/>
      <c r="C1" s="425"/>
      <c r="D1" s="401"/>
    </row>
    <row r="2" spans="1:5" x14ac:dyDescent="0.25">
      <c r="A2" s="2"/>
      <c r="B2" s="2"/>
      <c r="C2" s="2"/>
    </row>
    <row r="3" spans="1:5" x14ac:dyDescent="0.25">
      <c r="A3" s="425" t="s">
        <v>131</v>
      </c>
      <c r="B3" s="425"/>
      <c r="C3" s="425"/>
      <c r="D3" s="399"/>
    </row>
    <row r="4" spans="1:5" x14ac:dyDescent="0.25">
      <c r="A4" s="2"/>
      <c r="B4" s="2"/>
      <c r="C4" s="2"/>
    </row>
    <row r="5" spans="1:5" ht="15.75" thickBot="1" x14ac:dyDescent="0.3">
      <c r="A5" s="2"/>
      <c r="B5" s="164"/>
      <c r="C5" s="164" t="s">
        <v>2</v>
      </c>
      <c r="D5" s="165"/>
    </row>
    <row r="6" spans="1:5" x14ac:dyDescent="0.25">
      <c r="A6" s="166" t="s">
        <v>132</v>
      </c>
      <c r="B6" s="167" t="s">
        <v>3</v>
      </c>
      <c r="C6" s="167" t="s">
        <v>4</v>
      </c>
      <c r="D6" s="167" t="s">
        <v>5</v>
      </c>
    </row>
    <row r="7" spans="1:5" ht="31.5" customHeight="1" x14ac:dyDescent="0.25">
      <c r="A7" s="168">
        <v>1</v>
      </c>
      <c r="B7" s="169" t="s">
        <v>133</v>
      </c>
      <c r="C7" s="170" t="s">
        <v>49</v>
      </c>
      <c r="D7" s="170" t="s">
        <v>10</v>
      </c>
    </row>
    <row r="8" spans="1:5" x14ac:dyDescent="0.25">
      <c r="A8" s="168">
        <v>2</v>
      </c>
      <c r="B8" s="171" t="s">
        <v>134</v>
      </c>
      <c r="C8" s="172"/>
      <c r="D8" s="172"/>
    </row>
    <row r="9" spans="1:5" x14ac:dyDescent="0.25">
      <c r="A9" s="168">
        <v>3</v>
      </c>
      <c r="B9" s="87" t="s">
        <v>135</v>
      </c>
      <c r="C9" s="173">
        <v>36366</v>
      </c>
      <c r="D9" s="173">
        <v>36366</v>
      </c>
    </row>
    <row r="10" spans="1:5" x14ac:dyDescent="0.25">
      <c r="A10" s="168">
        <v>4</v>
      </c>
      <c r="B10" s="87" t="s">
        <v>136</v>
      </c>
      <c r="C10" s="173">
        <v>44863</v>
      </c>
      <c r="D10" s="173">
        <v>44863</v>
      </c>
      <c r="E10" s="174"/>
    </row>
    <row r="11" spans="1:5" x14ac:dyDescent="0.25">
      <c r="A11" s="168">
        <v>5</v>
      </c>
      <c r="B11" s="87" t="s">
        <v>137</v>
      </c>
      <c r="C11" s="173">
        <v>0</v>
      </c>
      <c r="D11" s="173">
        <v>0</v>
      </c>
    </row>
    <row r="12" spans="1:5" x14ac:dyDescent="0.25">
      <c r="A12" s="168">
        <v>6</v>
      </c>
      <c r="B12" s="175" t="s">
        <v>138</v>
      </c>
      <c r="C12" s="176">
        <v>1065</v>
      </c>
      <c r="D12" s="176">
        <v>1065</v>
      </c>
    </row>
    <row r="13" spans="1:5" x14ac:dyDescent="0.25">
      <c r="A13" s="168">
        <v>7</v>
      </c>
      <c r="B13" s="87" t="s">
        <v>139</v>
      </c>
      <c r="C13" s="173">
        <v>150</v>
      </c>
      <c r="D13" s="173">
        <v>150</v>
      </c>
    </row>
    <row r="14" spans="1:5" x14ac:dyDescent="0.25">
      <c r="A14" s="168">
        <v>8</v>
      </c>
      <c r="B14" s="87" t="s">
        <v>140</v>
      </c>
      <c r="C14" s="173">
        <v>1608</v>
      </c>
      <c r="D14" s="173">
        <v>1608</v>
      </c>
    </row>
    <row r="15" spans="1:5" x14ac:dyDescent="0.25">
      <c r="A15" s="168">
        <v>9</v>
      </c>
      <c r="B15" s="87" t="s">
        <v>141</v>
      </c>
      <c r="C15" s="173">
        <v>0</v>
      </c>
      <c r="D15" s="173">
        <v>0</v>
      </c>
    </row>
    <row r="16" spans="1:5" x14ac:dyDescent="0.25">
      <c r="A16" s="168">
        <v>10</v>
      </c>
      <c r="B16" s="177" t="s">
        <v>142</v>
      </c>
      <c r="C16" s="178">
        <v>11468</v>
      </c>
      <c r="D16" s="178">
        <v>11468</v>
      </c>
    </row>
    <row r="17" spans="1:5" ht="17.25" customHeight="1" x14ac:dyDescent="0.25">
      <c r="A17" s="168">
        <v>11</v>
      </c>
      <c r="B17" s="177" t="s">
        <v>143</v>
      </c>
      <c r="C17" s="178">
        <v>3167</v>
      </c>
      <c r="D17" s="178">
        <v>3167</v>
      </c>
    </row>
    <row r="18" spans="1:5" ht="17.25" customHeight="1" x14ac:dyDescent="0.25">
      <c r="A18" s="168">
        <v>12</v>
      </c>
      <c r="B18" s="177" t="s">
        <v>144</v>
      </c>
      <c r="C18" s="178">
        <v>1384</v>
      </c>
      <c r="D18" s="178">
        <v>1384</v>
      </c>
    </row>
    <row r="19" spans="1:5" ht="17.25" customHeight="1" x14ac:dyDescent="0.25">
      <c r="A19" s="168">
        <v>13</v>
      </c>
      <c r="B19" s="179" t="s">
        <v>145</v>
      </c>
      <c r="C19" s="180">
        <v>81</v>
      </c>
      <c r="D19" s="180">
        <v>81</v>
      </c>
      <c r="E19" s="174"/>
    </row>
    <row r="20" spans="1:5" ht="17.25" customHeight="1" x14ac:dyDescent="0.25">
      <c r="A20" s="168">
        <v>14</v>
      </c>
      <c r="B20" s="181" t="s">
        <v>146</v>
      </c>
      <c r="C20" s="178">
        <v>1824</v>
      </c>
      <c r="D20" s="178">
        <v>1824</v>
      </c>
    </row>
    <row r="21" spans="1:5" ht="17.25" customHeight="1" x14ac:dyDescent="0.25">
      <c r="A21" s="168">
        <v>15</v>
      </c>
      <c r="B21" s="181" t="s">
        <v>147</v>
      </c>
      <c r="C21" s="178">
        <v>0</v>
      </c>
      <c r="D21" s="178">
        <v>913</v>
      </c>
    </row>
    <row r="22" spans="1:5" ht="17.25" customHeight="1" x14ac:dyDescent="0.25">
      <c r="A22" s="168">
        <v>16</v>
      </c>
      <c r="B22" s="181" t="s">
        <v>148</v>
      </c>
      <c r="C22" s="182">
        <f>SUM(C9:C21)</f>
        <v>101976</v>
      </c>
      <c r="D22" s="182">
        <f>SUM(D9:D21)</f>
        <v>102889</v>
      </c>
    </row>
    <row r="23" spans="1:5" ht="15.75" customHeight="1" x14ac:dyDescent="0.25">
      <c r="A23" s="168">
        <v>17</v>
      </c>
      <c r="B23" s="183" t="s">
        <v>73</v>
      </c>
      <c r="C23" s="172"/>
      <c r="D23" s="172"/>
    </row>
    <row r="24" spans="1:5" ht="17.100000000000001" customHeight="1" x14ac:dyDescent="0.25">
      <c r="A24" s="168">
        <v>18</v>
      </c>
      <c r="B24" s="181" t="s">
        <v>149</v>
      </c>
      <c r="C24" s="180">
        <v>0</v>
      </c>
      <c r="D24" s="180">
        <v>0</v>
      </c>
    </row>
    <row r="25" spans="1:5" ht="17.100000000000001" customHeight="1" x14ac:dyDescent="0.25">
      <c r="A25" s="168">
        <v>19</v>
      </c>
      <c r="B25" s="181" t="s">
        <v>150</v>
      </c>
      <c r="C25" s="180">
        <v>1460</v>
      </c>
      <c r="D25" s="180">
        <v>1460</v>
      </c>
    </row>
    <row r="26" spans="1:5" ht="17.100000000000001" customHeight="1" x14ac:dyDescent="0.25">
      <c r="A26" s="168">
        <v>20</v>
      </c>
      <c r="B26" s="181" t="s">
        <v>151</v>
      </c>
      <c r="C26" s="180">
        <v>55000</v>
      </c>
      <c r="D26" s="180">
        <v>55000</v>
      </c>
    </row>
    <row r="27" spans="1:5" ht="17.100000000000001" customHeight="1" x14ac:dyDescent="0.25">
      <c r="A27" s="168">
        <v>21</v>
      </c>
      <c r="B27" s="181" t="s">
        <v>61</v>
      </c>
      <c r="C27" s="180">
        <v>0</v>
      </c>
      <c r="D27" s="180">
        <v>0</v>
      </c>
    </row>
    <row r="28" spans="1:5" ht="17.100000000000001" customHeight="1" x14ac:dyDescent="0.25">
      <c r="A28" s="168">
        <v>22</v>
      </c>
      <c r="B28" s="181" t="s">
        <v>62</v>
      </c>
      <c r="C28" s="180">
        <v>5540</v>
      </c>
      <c r="D28" s="180">
        <v>5540</v>
      </c>
    </row>
    <row r="29" spans="1:5" ht="17.100000000000001" customHeight="1" x14ac:dyDescent="0.25">
      <c r="A29" s="168">
        <v>23</v>
      </c>
      <c r="B29" s="181" t="s">
        <v>152</v>
      </c>
      <c r="C29" s="180">
        <v>600</v>
      </c>
      <c r="D29" s="180">
        <v>600</v>
      </c>
    </row>
    <row r="30" spans="1:5" ht="17.100000000000001" customHeight="1" x14ac:dyDescent="0.25">
      <c r="A30" s="168">
        <v>24</v>
      </c>
      <c r="B30" s="181" t="s">
        <v>153</v>
      </c>
      <c r="C30" s="180">
        <v>200</v>
      </c>
      <c r="D30" s="180">
        <v>200</v>
      </c>
    </row>
    <row r="31" spans="1:5" ht="17.100000000000001" customHeight="1" x14ac:dyDescent="0.25">
      <c r="A31" s="168">
        <v>25</v>
      </c>
      <c r="B31" s="181" t="s">
        <v>55</v>
      </c>
      <c r="C31" s="180">
        <v>35</v>
      </c>
      <c r="D31" s="180">
        <v>35</v>
      </c>
    </row>
    <row r="32" spans="1:5" ht="17.100000000000001" customHeight="1" x14ac:dyDescent="0.25">
      <c r="A32" s="168">
        <v>26</v>
      </c>
      <c r="B32" s="181" t="s">
        <v>154</v>
      </c>
      <c r="C32" s="180">
        <v>1700</v>
      </c>
      <c r="D32" s="180">
        <v>1700</v>
      </c>
    </row>
    <row r="33" spans="1:4" x14ac:dyDescent="0.25">
      <c r="A33" s="168">
        <v>27</v>
      </c>
      <c r="B33" s="181" t="s">
        <v>56</v>
      </c>
      <c r="C33" s="180">
        <v>700</v>
      </c>
      <c r="D33" s="180">
        <v>700</v>
      </c>
    </row>
    <row r="34" spans="1:4" x14ac:dyDescent="0.25">
      <c r="A34" s="168">
        <v>28</v>
      </c>
      <c r="B34" s="177" t="s">
        <v>155</v>
      </c>
      <c r="C34" s="180">
        <v>200</v>
      </c>
      <c r="D34" s="180">
        <v>200</v>
      </c>
    </row>
    <row r="35" spans="1:4" x14ac:dyDescent="0.25">
      <c r="A35" s="168">
        <v>29</v>
      </c>
      <c r="B35" s="177" t="s">
        <v>156</v>
      </c>
      <c r="C35" s="180">
        <v>5000</v>
      </c>
      <c r="D35" s="180">
        <v>5000</v>
      </c>
    </row>
    <row r="36" spans="1:4" x14ac:dyDescent="0.25">
      <c r="A36" s="168">
        <v>30</v>
      </c>
      <c r="B36" s="177" t="s">
        <v>59</v>
      </c>
      <c r="C36" s="180">
        <f>800</f>
        <v>800</v>
      </c>
      <c r="D36" s="180">
        <f>800</f>
        <v>800</v>
      </c>
    </row>
    <row r="37" spans="1:4" x14ac:dyDescent="0.25">
      <c r="A37" s="168">
        <v>31</v>
      </c>
      <c r="B37" s="169" t="s">
        <v>157</v>
      </c>
      <c r="C37" s="182">
        <f>SUM(C24:C36)</f>
        <v>71235</v>
      </c>
      <c r="D37" s="182">
        <f>SUM(D24:D36)</f>
        <v>71235</v>
      </c>
    </row>
    <row r="38" spans="1:4" s="94" customFormat="1" x14ac:dyDescent="0.25">
      <c r="A38" s="168">
        <v>32</v>
      </c>
      <c r="B38" s="184" t="s">
        <v>158</v>
      </c>
      <c r="C38" s="180">
        <v>4166</v>
      </c>
      <c r="D38" s="180">
        <v>4166</v>
      </c>
    </row>
    <row r="39" spans="1:4" x14ac:dyDescent="0.25">
      <c r="A39" s="168">
        <v>33</v>
      </c>
      <c r="B39" s="169" t="s">
        <v>159</v>
      </c>
      <c r="C39" s="180">
        <v>91</v>
      </c>
      <c r="D39" s="180">
        <v>91</v>
      </c>
    </row>
    <row r="40" spans="1:4" x14ac:dyDescent="0.25">
      <c r="A40" s="168">
        <v>34</v>
      </c>
      <c r="B40" s="169" t="s">
        <v>160</v>
      </c>
      <c r="C40" s="180">
        <v>13806</v>
      </c>
      <c r="D40" s="180">
        <v>13806</v>
      </c>
    </row>
    <row r="41" spans="1:4" x14ac:dyDescent="0.25">
      <c r="A41" s="168">
        <v>35</v>
      </c>
      <c r="B41" s="169" t="s">
        <v>161</v>
      </c>
      <c r="C41" s="180">
        <v>54258</v>
      </c>
      <c r="D41" s="180">
        <v>54258</v>
      </c>
    </row>
    <row r="42" spans="1:4" x14ac:dyDescent="0.25">
      <c r="A42" s="168">
        <v>36</v>
      </c>
      <c r="B42" s="169" t="s">
        <v>162</v>
      </c>
      <c r="C42" s="180">
        <v>1080</v>
      </c>
      <c r="D42" s="180">
        <v>1080</v>
      </c>
    </row>
    <row r="43" spans="1:4" x14ac:dyDescent="0.25">
      <c r="A43" s="168">
        <v>37</v>
      </c>
      <c r="B43" s="169" t="s">
        <v>68</v>
      </c>
      <c r="C43" s="180">
        <v>0</v>
      </c>
      <c r="D43" s="180">
        <v>0</v>
      </c>
    </row>
    <row r="44" spans="1:4" x14ac:dyDescent="0.25">
      <c r="A44" s="168">
        <v>38</v>
      </c>
      <c r="B44" s="169" t="s">
        <v>163</v>
      </c>
      <c r="C44" s="180">
        <v>0</v>
      </c>
      <c r="D44" s="180">
        <v>0</v>
      </c>
    </row>
    <row r="45" spans="1:4" x14ac:dyDescent="0.25">
      <c r="A45" s="168">
        <v>39</v>
      </c>
      <c r="B45" s="169" t="s">
        <v>164</v>
      </c>
      <c r="C45" s="180">
        <f>'[1]8.számú melléklet'!C12+'[1]10.számú melléklet'!C12</f>
        <v>202457</v>
      </c>
      <c r="D45" s="180">
        <f>'[1]8.számú melléklet'!C12+'[1]10.számú melléklet'!C12</f>
        <v>202457</v>
      </c>
    </row>
    <row r="46" spans="1:4" x14ac:dyDescent="0.25">
      <c r="A46" s="168">
        <v>40</v>
      </c>
      <c r="B46" s="169" t="s">
        <v>165</v>
      </c>
      <c r="C46" s="180">
        <v>51852</v>
      </c>
      <c r="D46" s="180">
        <v>51852</v>
      </c>
    </row>
    <row r="47" spans="1:4" ht="15.75" thickBot="1" x14ac:dyDescent="0.3">
      <c r="A47" s="168">
        <v>41</v>
      </c>
      <c r="B47" s="185" t="s">
        <v>166</v>
      </c>
      <c r="C47" s="186">
        <f>C22+C37+C38+C39+C40+C41+C42+C43+C44+C46+C45</f>
        <v>500921</v>
      </c>
      <c r="D47" s="186">
        <f>D22+D37+D38+D39+D40+D41+D42+D43+D44+D46+D45</f>
        <v>501834</v>
      </c>
    </row>
    <row r="48" spans="1:4" x14ac:dyDescent="0.25">
      <c r="D48" s="187"/>
    </row>
    <row r="49" spans="2:3" ht="15.75" x14ac:dyDescent="0.25">
      <c r="B49" s="188"/>
      <c r="C49" s="188"/>
    </row>
  </sheetData>
  <mergeCells count="2">
    <mergeCell ref="A1:D1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XFD1048576"/>
    </sheetView>
  </sheetViews>
  <sheetFormatPr defaultRowHeight="15" x14ac:dyDescent="0.25"/>
  <cols>
    <col min="6" max="6" width="14.85546875" customWidth="1"/>
    <col min="7" max="7" width="12.7109375" customWidth="1"/>
  </cols>
  <sheetData>
    <row r="1" spans="1:7" x14ac:dyDescent="0.25">
      <c r="A1" s="398" t="s">
        <v>167</v>
      </c>
      <c r="B1" s="398"/>
      <c r="C1" s="398"/>
      <c r="D1" s="398"/>
      <c r="E1" s="398"/>
      <c r="F1" s="398"/>
      <c r="G1" s="399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398" t="s">
        <v>168</v>
      </c>
      <c r="B3" s="398"/>
      <c r="C3" s="398"/>
      <c r="D3" s="398"/>
      <c r="E3" s="398"/>
      <c r="F3" s="398"/>
      <c r="G3" s="399"/>
    </row>
    <row r="4" spans="1:7" x14ac:dyDescent="0.25">
      <c r="A4" s="458"/>
      <c r="B4" s="458"/>
      <c r="C4" s="458"/>
      <c r="D4" s="458"/>
      <c r="E4" s="458"/>
      <c r="F4" s="458"/>
      <c r="G4" s="458"/>
    </row>
    <row r="5" spans="1:7" ht="15.75" thickBot="1" x14ac:dyDescent="0.3">
      <c r="A5" s="68"/>
      <c r="B5" s="68"/>
      <c r="C5" s="123"/>
      <c r="D5" s="68"/>
      <c r="E5" s="68"/>
      <c r="G5" s="68" t="s">
        <v>2</v>
      </c>
    </row>
    <row r="6" spans="1:7" x14ac:dyDescent="0.25">
      <c r="A6" s="124"/>
      <c r="B6" s="459" t="s">
        <v>3</v>
      </c>
      <c r="C6" s="459"/>
      <c r="D6" s="459"/>
      <c r="E6" s="459"/>
      <c r="F6" s="189" t="s">
        <v>4</v>
      </c>
      <c r="G6" s="126" t="s">
        <v>5</v>
      </c>
    </row>
    <row r="7" spans="1:7" ht="15" customHeight="1" x14ac:dyDescent="0.25">
      <c r="A7" s="152" t="s">
        <v>11</v>
      </c>
      <c r="B7" s="482" t="s">
        <v>102</v>
      </c>
      <c r="C7" s="482"/>
      <c r="D7" s="482"/>
      <c r="E7" s="482"/>
      <c r="F7" s="483" t="s">
        <v>49</v>
      </c>
      <c r="G7" s="485" t="s">
        <v>50</v>
      </c>
    </row>
    <row r="8" spans="1:7" ht="15.75" customHeight="1" x14ac:dyDescent="0.25">
      <c r="A8" s="190">
        <v>1</v>
      </c>
      <c r="B8" s="460" t="s">
        <v>48</v>
      </c>
      <c r="C8" s="460"/>
      <c r="D8" s="460"/>
      <c r="E8" s="460"/>
      <c r="F8" s="484"/>
      <c r="G8" s="486"/>
    </row>
    <row r="9" spans="1:7" ht="30.75" customHeight="1" x14ac:dyDescent="0.25">
      <c r="A9" s="191">
        <v>2</v>
      </c>
      <c r="B9" s="478" t="s">
        <v>169</v>
      </c>
      <c r="C9" s="478"/>
      <c r="D9" s="478"/>
      <c r="E9" s="478"/>
      <c r="F9" s="192">
        <f>[1]Közös!C57</f>
        <v>50316</v>
      </c>
      <c r="G9" s="193">
        <f>[1]Közös!D57</f>
        <v>50316</v>
      </c>
    </row>
    <row r="10" spans="1:7" ht="15.75" thickBot="1" x14ac:dyDescent="0.3">
      <c r="A10" s="57">
        <v>3</v>
      </c>
      <c r="B10" s="479" t="s">
        <v>170</v>
      </c>
      <c r="C10" s="480"/>
      <c r="D10" s="480"/>
      <c r="E10" s="481"/>
      <c r="F10" s="194">
        <f>SUM(F9)</f>
        <v>50316</v>
      </c>
      <c r="G10" s="195">
        <f>SUM(G9)</f>
        <v>50316</v>
      </c>
    </row>
    <row r="11" spans="1:7" x14ac:dyDescent="0.25">
      <c r="A11" s="1"/>
      <c r="B11" s="148"/>
      <c r="C11" s="148"/>
      <c r="D11" s="148"/>
      <c r="E11" s="148"/>
      <c r="F11" s="148"/>
      <c r="G11" s="148"/>
    </row>
    <row r="12" spans="1:7" x14ac:dyDescent="0.25">
      <c r="A12" s="196"/>
      <c r="B12" s="196"/>
      <c r="C12" s="196"/>
      <c r="D12" s="196"/>
      <c r="E12" s="196"/>
      <c r="F12" s="196"/>
      <c r="G12" s="196"/>
    </row>
    <row r="13" spans="1:7" x14ac:dyDescent="0.25">
      <c r="A13" s="439">
        <v>4</v>
      </c>
      <c r="B13" s="440" t="s">
        <v>117</v>
      </c>
      <c r="C13" s="440"/>
      <c r="D13" s="440"/>
      <c r="E13" s="440"/>
      <c r="F13" s="448"/>
      <c r="G13" s="451"/>
    </row>
    <row r="14" spans="1:7" x14ac:dyDescent="0.25">
      <c r="A14" s="439"/>
      <c r="B14" s="440"/>
      <c r="C14" s="440"/>
      <c r="D14" s="440"/>
      <c r="E14" s="440"/>
      <c r="F14" s="476"/>
      <c r="G14" s="477"/>
    </row>
    <row r="15" spans="1:7" x14ac:dyDescent="0.25">
      <c r="A15" s="19">
        <v>5</v>
      </c>
      <c r="B15" s="445" t="s">
        <v>84</v>
      </c>
      <c r="C15" s="445"/>
      <c r="D15" s="445"/>
      <c r="E15" s="445"/>
      <c r="F15" s="151">
        <f>[1]Közös!C18</f>
        <v>34780</v>
      </c>
      <c r="G15" s="131">
        <f>[1]Közös!D18</f>
        <v>34780</v>
      </c>
    </row>
    <row r="16" spans="1:7" x14ac:dyDescent="0.25">
      <c r="A16" s="19">
        <v>6</v>
      </c>
      <c r="B16" s="445" t="s">
        <v>118</v>
      </c>
      <c r="C16" s="445"/>
      <c r="D16" s="445"/>
      <c r="E16" s="445"/>
      <c r="F16" s="151">
        <f>[1]Közös!C26+[1]Közös!C53</f>
        <v>6721</v>
      </c>
      <c r="G16" s="131">
        <f>[1]Közös!D26+[1]Közös!D53</f>
        <v>6721</v>
      </c>
    </row>
    <row r="17" spans="1:7" x14ac:dyDescent="0.25">
      <c r="A17" s="19">
        <v>7</v>
      </c>
      <c r="B17" s="445" t="s">
        <v>171</v>
      </c>
      <c r="C17" s="445"/>
      <c r="D17" s="445"/>
      <c r="E17" s="445"/>
      <c r="F17" s="151">
        <f>[1]Közös!C37</f>
        <v>1570</v>
      </c>
      <c r="G17" s="131">
        <f>[1]Közös!D37</f>
        <v>1570</v>
      </c>
    </row>
    <row r="18" spans="1:7" x14ac:dyDescent="0.25">
      <c r="A18" s="19">
        <v>8</v>
      </c>
      <c r="B18" s="445" t="s">
        <v>55</v>
      </c>
      <c r="C18" s="445"/>
      <c r="D18" s="445"/>
      <c r="E18" s="445"/>
      <c r="F18" s="151">
        <f>[1]Közös!C47</f>
        <v>3770</v>
      </c>
      <c r="G18" s="131">
        <f>[1]Közös!D47</f>
        <v>3770</v>
      </c>
    </row>
    <row r="19" spans="1:7" x14ac:dyDescent="0.25">
      <c r="A19" s="19">
        <v>9</v>
      </c>
      <c r="B19" s="445" t="s">
        <v>172</v>
      </c>
      <c r="C19" s="445"/>
      <c r="D19" s="445"/>
      <c r="E19" s="445"/>
      <c r="F19" s="151">
        <f>[1]Közös!C49</f>
        <v>0</v>
      </c>
      <c r="G19" s="131">
        <f>[1]Közös!D49</f>
        <v>0</v>
      </c>
    </row>
    <row r="20" spans="1:7" x14ac:dyDescent="0.25">
      <c r="A20" s="19">
        <v>10</v>
      </c>
      <c r="B20" s="445" t="s">
        <v>173</v>
      </c>
      <c r="C20" s="445"/>
      <c r="D20" s="445"/>
      <c r="E20" s="445"/>
      <c r="F20" s="151">
        <f>[1]Közös!C50</f>
        <v>1445</v>
      </c>
      <c r="G20" s="131">
        <f>[1]Közös!D50</f>
        <v>1445</v>
      </c>
    </row>
    <row r="21" spans="1:7" x14ac:dyDescent="0.25">
      <c r="A21" s="19">
        <v>11</v>
      </c>
      <c r="B21" s="445" t="s">
        <v>172</v>
      </c>
      <c r="C21" s="445"/>
      <c r="D21" s="445"/>
      <c r="E21" s="445"/>
      <c r="F21" s="151">
        <f>[1]Közös!C55+[1]Közös!C48</f>
        <v>1930</v>
      </c>
      <c r="G21" s="131">
        <f>[1]Közös!D55+[1]Közös!D48</f>
        <v>1930</v>
      </c>
    </row>
    <row r="22" spans="1:7" x14ac:dyDescent="0.25">
      <c r="A22" s="19">
        <v>12</v>
      </c>
      <c r="B22" s="455" t="s">
        <v>122</v>
      </c>
      <c r="C22" s="455"/>
      <c r="D22" s="455"/>
      <c r="E22" s="455"/>
      <c r="F22" s="197">
        <f>SUM(F15:F21)</f>
        <v>50216</v>
      </c>
      <c r="G22" s="143">
        <f>SUM(G15:G21)</f>
        <v>50216</v>
      </c>
    </row>
    <row r="23" spans="1:7" x14ac:dyDescent="0.25">
      <c r="A23" s="1"/>
      <c r="B23" s="139"/>
      <c r="C23" s="139"/>
      <c r="D23" s="139"/>
      <c r="E23" s="139"/>
      <c r="F23" s="139"/>
      <c r="G23" s="139"/>
    </row>
    <row r="24" spans="1:7" x14ac:dyDescent="0.25">
      <c r="A24" s="1"/>
      <c r="B24" s="139"/>
      <c r="C24" s="139"/>
      <c r="D24" s="139"/>
      <c r="E24" s="139"/>
      <c r="F24" s="139"/>
      <c r="G24" s="139"/>
    </row>
    <row r="25" spans="1:7" x14ac:dyDescent="0.25">
      <c r="A25" s="439">
        <v>13</v>
      </c>
      <c r="B25" s="440" t="s">
        <v>117</v>
      </c>
      <c r="C25" s="440"/>
      <c r="D25" s="440"/>
      <c r="E25" s="440"/>
      <c r="F25" s="448"/>
      <c r="G25" s="451"/>
    </row>
    <row r="26" spans="1:7" x14ac:dyDescent="0.25">
      <c r="A26" s="439"/>
      <c r="B26" s="440"/>
      <c r="C26" s="440"/>
      <c r="D26" s="440"/>
      <c r="E26" s="440"/>
      <c r="F26" s="476"/>
      <c r="G26" s="477"/>
    </row>
    <row r="27" spans="1:7" x14ac:dyDescent="0.25">
      <c r="A27" s="19">
        <v>14</v>
      </c>
      <c r="B27" s="198" t="s">
        <v>174</v>
      </c>
      <c r="C27" s="22"/>
      <c r="D27" s="154"/>
      <c r="E27" s="22"/>
      <c r="F27" s="199">
        <f>[1]Közös!C6</f>
        <v>78</v>
      </c>
      <c r="G27" s="200">
        <f>[1]Közös!D6</f>
        <v>78</v>
      </c>
    </row>
    <row r="28" spans="1:7" x14ac:dyDescent="0.25">
      <c r="A28" s="19">
        <v>15</v>
      </c>
      <c r="B28" s="472" t="s">
        <v>124</v>
      </c>
      <c r="C28" s="473"/>
      <c r="D28" s="473"/>
      <c r="E28" s="473"/>
      <c r="F28" s="201">
        <f>[1]Közös!C7</f>
        <v>22</v>
      </c>
      <c r="G28" s="202">
        <f>[1]Közös!D7</f>
        <v>22</v>
      </c>
    </row>
    <row r="29" spans="1:7" x14ac:dyDescent="0.25">
      <c r="A29" s="19">
        <v>16</v>
      </c>
      <c r="B29" s="470" t="s">
        <v>30</v>
      </c>
      <c r="C29" s="473"/>
      <c r="D29" s="473"/>
      <c r="E29" s="473"/>
      <c r="F29" s="201">
        <f>SUM(F27:F28)</f>
        <v>100</v>
      </c>
      <c r="G29" s="202">
        <f>SUM(G27:G28)</f>
        <v>100</v>
      </c>
    </row>
    <row r="30" spans="1:7" x14ac:dyDescent="0.25">
      <c r="A30" s="19">
        <v>17</v>
      </c>
      <c r="B30" s="470" t="s">
        <v>175</v>
      </c>
      <c r="C30" s="473"/>
      <c r="D30" s="473"/>
      <c r="E30" s="473"/>
      <c r="F30" s="197">
        <f t="shared" ref="F30:G30" si="0">(F22+F29)</f>
        <v>50316</v>
      </c>
      <c r="G30" s="143">
        <f t="shared" si="0"/>
        <v>50316</v>
      </c>
    </row>
    <row r="31" spans="1:7" x14ac:dyDescent="0.25">
      <c r="A31" s="203"/>
      <c r="B31" s="204"/>
      <c r="C31" s="205"/>
      <c r="D31" s="205"/>
      <c r="E31" s="205"/>
      <c r="F31" s="205"/>
      <c r="G31" s="205"/>
    </row>
    <row r="32" spans="1:7" ht="15.75" thickBot="1" x14ac:dyDescent="0.3">
      <c r="A32" s="57">
        <v>18</v>
      </c>
      <c r="B32" s="474" t="s">
        <v>176</v>
      </c>
      <c r="C32" s="475"/>
      <c r="D32" s="475"/>
      <c r="E32" s="475"/>
      <c r="F32" s="206" t="s">
        <v>177</v>
      </c>
      <c r="G32" s="207" t="s">
        <v>177</v>
      </c>
    </row>
    <row r="33" spans="1:7" x14ac:dyDescent="0.25">
      <c r="A33" s="208"/>
      <c r="B33" s="208"/>
      <c r="C33" s="208"/>
      <c r="D33" s="208"/>
      <c r="E33" s="208"/>
      <c r="F33" s="208"/>
      <c r="G33" s="208"/>
    </row>
  </sheetData>
  <mergeCells count="30">
    <mergeCell ref="G13:G14"/>
    <mergeCell ref="A1:G1"/>
    <mergeCell ref="A3:G3"/>
    <mergeCell ref="A4:G4"/>
    <mergeCell ref="B6:E6"/>
    <mergeCell ref="B7:E7"/>
    <mergeCell ref="F7:F8"/>
    <mergeCell ref="G7:G8"/>
    <mergeCell ref="B8:E8"/>
    <mergeCell ref="B9:E9"/>
    <mergeCell ref="B10:E10"/>
    <mergeCell ref="A13:A14"/>
    <mergeCell ref="B13:E14"/>
    <mergeCell ref="F13:F14"/>
    <mergeCell ref="A25:A26"/>
    <mergeCell ref="B25:E26"/>
    <mergeCell ref="F25:F26"/>
    <mergeCell ref="G25:G26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2:E32"/>
    <mergeCell ref="B21:E21"/>
    <mergeCell ref="B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workbookViewId="0">
      <selection sqref="A1:XFD1048576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2.7109375" style="265" customWidth="1"/>
    <col min="6" max="6" width="12.7109375" customWidth="1"/>
    <col min="7" max="7" width="28.5703125" customWidth="1"/>
    <col min="8" max="8" width="16.85546875" customWidth="1"/>
  </cols>
  <sheetData>
    <row r="1" spans="1:6" x14ac:dyDescent="0.25">
      <c r="B1" s="94"/>
      <c r="C1" s="94"/>
      <c r="D1" s="94"/>
      <c r="E1" s="209"/>
    </row>
    <row r="2" spans="1:6" x14ac:dyDescent="0.25">
      <c r="A2" s="506" t="s">
        <v>178</v>
      </c>
      <c r="B2" s="399"/>
      <c r="C2" s="399"/>
      <c r="D2" s="399"/>
      <c r="E2" s="399"/>
      <c r="F2" s="401"/>
    </row>
    <row r="3" spans="1:6" x14ac:dyDescent="0.25">
      <c r="A3" s="506" t="s">
        <v>179</v>
      </c>
      <c r="B3" s="399"/>
      <c r="C3" s="399"/>
      <c r="D3" s="399"/>
      <c r="E3" s="399"/>
      <c r="F3" s="401"/>
    </row>
    <row r="4" spans="1:6" x14ac:dyDescent="0.25">
      <c r="A4" s="506" t="s">
        <v>180</v>
      </c>
      <c r="B4" s="399"/>
      <c r="C4" s="399"/>
      <c r="D4" s="399"/>
      <c r="E4" s="399"/>
      <c r="F4" s="399"/>
    </row>
    <row r="5" spans="1:6" x14ac:dyDescent="0.25">
      <c r="A5" s="2"/>
      <c r="B5" s="210"/>
      <c r="C5" s="211"/>
      <c r="D5" s="211"/>
      <c r="E5" s="212"/>
      <c r="F5" s="2"/>
    </row>
    <row r="6" spans="1:6" x14ac:dyDescent="0.25">
      <c r="A6" s="2"/>
      <c r="B6" s="210" t="s">
        <v>181</v>
      </c>
      <c r="C6" s="211"/>
      <c r="D6" s="211"/>
      <c r="E6" s="212"/>
      <c r="F6" s="2"/>
    </row>
    <row r="7" spans="1:6" x14ac:dyDescent="0.25">
      <c r="A7" s="213"/>
      <c r="B7" s="507" t="s">
        <v>3</v>
      </c>
      <c r="C7" s="488"/>
      <c r="D7" s="214" t="s">
        <v>4</v>
      </c>
      <c r="E7" s="215" t="s">
        <v>5</v>
      </c>
      <c r="F7" s="214" t="s">
        <v>6</v>
      </c>
    </row>
    <row r="8" spans="1:6" x14ac:dyDescent="0.25">
      <c r="A8" s="508" t="s">
        <v>132</v>
      </c>
      <c r="B8" s="510" t="s">
        <v>182</v>
      </c>
      <c r="C8" s="511"/>
      <c r="D8" s="514" t="s">
        <v>49</v>
      </c>
      <c r="E8" s="516" t="s">
        <v>183</v>
      </c>
      <c r="F8" s="514" t="s">
        <v>10</v>
      </c>
    </row>
    <row r="9" spans="1:6" ht="15.75" thickBot="1" x14ac:dyDescent="0.3">
      <c r="A9" s="509"/>
      <c r="B9" s="512"/>
      <c r="C9" s="513"/>
      <c r="D9" s="515"/>
      <c r="E9" s="517"/>
      <c r="F9" s="515"/>
    </row>
    <row r="10" spans="1:6" x14ac:dyDescent="0.25">
      <c r="A10" s="216">
        <v>1</v>
      </c>
      <c r="B10" s="217" t="s">
        <v>184</v>
      </c>
      <c r="C10" s="217"/>
      <c r="D10" s="218"/>
      <c r="E10" s="219"/>
      <c r="F10" s="218"/>
    </row>
    <row r="11" spans="1:6" x14ac:dyDescent="0.25">
      <c r="A11" s="216">
        <v>2</v>
      </c>
      <c r="B11" s="217"/>
      <c r="C11" s="217" t="s">
        <v>185</v>
      </c>
      <c r="D11" s="220">
        <f>('[1]011130'!L20+'[1]011130'!D28)/1000</f>
        <v>9273.7279999999992</v>
      </c>
      <c r="E11" s="221">
        <v>1</v>
      </c>
      <c r="F11" s="220">
        <f>D11+((318800+78690)/1000)</f>
        <v>9671.2179999999989</v>
      </c>
    </row>
    <row r="12" spans="1:6" x14ac:dyDescent="0.25">
      <c r="A12" s="216">
        <v>3</v>
      </c>
      <c r="B12" s="217"/>
      <c r="C12" s="217" t="s">
        <v>186</v>
      </c>
      <c r="D12" s="220">
        <f>('[1]066020'!J21+'[1]066020'!D31+'[1]066020'!E24)/1000</f>
        <v>9147.32</v>
      </c>
      <c r="E12" s="221">
        <v>0.5</v>
      </c>
      <c r="F12" s="220">
        <f>D12</f>
        <v>9147.32</v>
      </c>
    </row>
    <row r="13" spans="1:6" x14ac:dyDescent="0.25">
      <c r="A13" s="216">
        <v>4</v>
      </c>
      <c r="B13" s="217"/>
      <c r="C13" s="222" t="s">
        <v>187</v>
      </c>
      <c r="D13" s="220">
        <f>('[1]074031'!J17+'[1]074031'!D25)/1000</f>
        <v>2963.9360000000001</v>
      </c>
      <c r="E13" s="221">
        <v>1</v>
      </c>
      <c r="F13" s="220">
        <f t="shared" ref="F13:F17" si="0">D13</f>
        <v>2963.9360000000001</v>
      </c>
    </row>
    <row r="14" spans="1:6" x14ac:dyDescent="0.25">
      <c r="A14" s="216">
        <v>5</v>
      </c>
      <c r="B14" s="217"/>
      <c r="C14" s="217" t="s">
        <v>188</v>
      </c>
      <c r="D14" s="220">
        <f>('[1]082044'!J17+'[1]082044'!D25)/1000</f>
        <v>1231.6880000000001</v>
      </c>
      <c r="E14" s="221">
        <v>1</v>
      </c>
      <c r="F14" s="220">
        <f t="shared" si="0"/>
        <v>1231.6880000000001</v>
      </c>
    </row>
    <row r="15" spans="1:6" x14ac:dyDescent="0.25">
      <c r="A15" s="216">
        <v>6</v>
      </c>
      <c r="B15" s="217"/>
      <c r="C15" s="217" t="s">
        <v>144</v>
      </c>
      <c r="D15" s="220">
        <f>('[1]107051'!J20+'[1]107051'!D25)/1000</f>
        <v>0</v>
      </c>
      <c r="E15" s="221">
        <v>0.5</v>
      </c>
      <c r="F15" s="220">
        <f t="shared" si="0"/>
        <v>0</v>
      </c>
    </row>
    <row r="16" spans="1:6" x14ac:dyDescent="0.25">
      <c r="A16" s="216">
        <v>7</v>
      </c>
      <c r="B16" s="217"/>
      <c r="C16" s="222" t="s">
        <v>189</v>
      </c>
      <c r="D16" s="220">
        <v>0</v>
      </c>
      <c r="E16" s="221"/>
      <c r="F16" s="220">
        <f t="shared" si="0"/>
        <v>0</v>
      </c>
    </row>
    <row r="17" spans="1:6" x14ac:dyDescent="0.25">
      <c r="A17" s="216">
        <v>8</v>
      </c>
      <c r="B17" s="217"/>
      <c r="C17" s="222" t="s">
        <v>190</v>
      </c>
      <c r="D17" s="220">
        <f>('[1]082092'!J18+'[1]082092'!D27)/1000</f>
        <v>36</v>
      </c>
      <c r="E17" s="221"/>
      <c r="F17" s="220">
        <f t="shared" si="0"/>
        <v>36</v>
      </c>
    </row>
    <row r="18" spans="1:6" x14ac:dyDescent="0.25">
      <c r="A18" s="216">
        <v>9</v>
      </c>
      <c r="B18" s="223" t="s">
        <v>191</v>
      </c>
      <c r="C18" s="223"/>
      <c r="D18" s="224">
        <f>SUM(D11:D17)</f>
        <v>22652.671999999999</v>
      </c>
      <c r="E18" s="225">
        <f>SUM(E10:E17)</f>
        <v>4</v>
      </c>
      <c r="F18" s="224">
        <f>SUM(F11:F17)</f>
        <v>23050.162000000004</v>
      </c>
    </row>
    <row r="19" spans="1:6" x14ac:dyDescent="0.25">
      <c r="A19" s="216">
        <v>10</v>
      </c>
      <c r="B19" s="2"/>
      <c r="C19" s="222" t="s">
        <v>192</v>
      </c>
      <c r="D19" s="220">
        <f>('[1]041233'!L15+'[1]041237'!J52)/1000</f>
        <v>35815.56</v>
      </c>
      <c r="E19" s="226">
        <v>36</v>
      </c>
      <c r="F19" s="220">
        <f>D19</f>
        <v>35815.56</v>
      </c>
    </row>
    <row r="20" spans="1:6" x14ac:dyDescent="0.25">
      <c r="A20" s="216">
        <v>11</v>
      </c>
      <c r="B20" s="223" t="s">
        <v>193</v>
      </c>
      <c r="C20" s="227"/>
      <c r="D20" s="228">
        <f>SUM(D18:D19)</f>
        <v>58468.231999999996</v>
      </c>
      <c r="E20" s="228"/>
      <c r="F20" s="228">
        <f>SUM(F18:F19)</f>
        <v>58865.722000000002</v>
      </c>
    </row>
    <row r="21" spans="1:6" x14ac:dyDescent="0.25">
      <c r="A21" s="216">
        <v>12</v>
      </c>
      <c r="B21" s="217" t="s">
        <v>194</v>
      </c>
      <c r="C21" s="217"/>
      <c r="D21" s="218"/>
      <c r="E21" s="229"/>
      <c r="F21" s="218"/>
    </row>
    <row r="22" spans="1:6" x14ac:dyDescent="0.25">
      <c r="A22" s="216">
        <v>13</v>
      </c>
      <c r="B22" s="217"/>
      <c r="C22" s="222" t="s">
        <v>185</v>
      </c>
      <c r="D22" s="220">
        <f>('[1]011130'!D23+'[1]011130'!G28)/1000</f>
        <v>1804.1542208000001</v>
      </c>
      <c r="E22" s="230"/>
      <c r="F22" s="220">
        <f>D22</f>
        <v>1804.1542208000001</v>
      </c>
    </row>
    <row r="23" spans="1:6" x14ac:dyDescent="0.25">
      <c r="A23" s="216">
        <v>14</v>
      </c>
      <c r="B23" s="217"/>
      <c r="C23" s="217" t="s">
        <v>186</v>
      </c>
      <c r="D23" s="220">
        <f>('[1]066020'!D24+'[1]066020'!G31)/1000</f>
        <v>1679.5705519999999</v>
      </c>
      <c r="E23" s="230"/>
      <c r="F23" s="220">
        <f t="shared" ref="F23:F30" si="1">D23</f>
        <v>1679.5705519999999</v>
      </c>
    </row>
    <row r="24" spans="1:6" x14ac:dyDescent="0.25">
      <c r="A24" s="216">
        <v>15</v>
      </c>
      <c r="B24" s="217"/>
      <c r="C24" s="222" t="s">
        <v>187</v>
      </c>
      <c r="D24" s="220">
        <f>('[1]074031'!D20+'[1]074031'!F25)/1000</f>
        <v>786.65776800000003</v>
      </c>
      <c r="E24" s="230"/>
      <c r="F24" s="220">
        <f t="shared" si="1"/>
        <v>786.65776800000003</v>
      </c>
    </row>
    <row r="25" spans="1:6" x14ac:dyDescent="0.25">
      <c r="A25" s="216">
        <v>16</v>
      </c>
      <c r="B25" s="217"/>
      <c r="C25" s="217" t="s">
        <v>188</v>
      </c>
      <c r="D25" s="220">
        <f>('[1]082044'!D20+'[1]082044'!G25)/1000</f>
        <v>235.95642079999999</v>
      </c>
      <c r="E25" s="230"/>
      <c r="F25" s="220">
        <f t="shared" si="1"/>
        <v>235.95642079999999</v>
      </c>
    </row>
    <row r="26" spans="1:6" x14ac:dyDescent="0.25">
      <c r="A26" s="216">
        <v>17</v>
      </c>
      <c r="B26" s="217"/>
      <c r="C26" s="217" t="s">
        <v>144</v>
      </c>
      <c r="D26" s="220">
        <f>('[1]107051'!D20+'[1]107051'!G25)/1000</f>
        <v>0</v>
      </c>
      <c r="E26" s="230"/>
      <c r="F26" s="220">
        <f t="shared" si="1"/>
        <v>0</v>
      </c>
    </row>
    <row r="27" spans="1:6" x14ac:dyDescent="0.25">
      <c r="A27" s="216">
        <v>18</v>
      </c>
      <c r="B27" s="217"/>
      <c r="C27" s="222" t="s">
        <v>189</v>
      </c>
      <c r="D27" s="220">
        <v>0</v>
      </c>
      <c r="E27" s="230"/>
      <c r="F27" s="220">
        <f t="shared" si="1"/>
        <v>0</v>
      </c>
    </row>
    <row r="28" spans="1:6" x14ac:dyDescent="0.25">
      <c r="A28" s="216">
        <v>19</v>
      </c>
      <c r="B28" s="217"/>
      <c r="C28" s="222" t="s">
        <v>192</v>
      </c>
      <c r="D28" s="220">
        <f>('[1]041233'!D18+'[1]041233'!E18+'[1]041237'!D55+'[1]041237'!E55)/1000</f>
        <v>34024.781999999999</v>
      </c>
      <c r="E28" s="230"/>
      <c r="F28" s="220">
        <f t="shared" si="1"/>
        <v>34024.781999999999</v>
      </c>
    </row>
    <row r="29" spans="1:6" x14ac:dyDescent="0.25">
      <c r="A29" s="216">
        <v>20</v>
      </c>
      <c r="B29" s="217"/>
      <c r="C29" s="222" t="s">
        <v>195</v>
      </c>
      <c r="D29" s="220">
        <v>0</v>
      </c>
      <c r="E29" s="230"/>
      <c r="F29" s="220">
        <f t="shared" si="1"/>
        <v>0</v>
      </c>
    </row>
    <row r="30" spans="1:6" x14ac:dyDescent="0.25">
      <c r="A30" s="216">
        <v>21</v>
      </c>
      <c r="B30" s="217"/>
      <c r="C30" s="222" t="s">
        <v>190</v>
      </c>
      <c r="D30" s="220">
        <f>('[1]082092'!D21+'[1]082092'!G27)/1000</f>
        <v>7.02</v>
      </c>
      <c r="E30" s="230"/>
      <c r="F30" s="220">
        <f t="shared" si="1"/>
        <v>7.02</v>
      </c>
    </row>
    <row r="31" spans="1:6" x14ac:dyDescent="0.25">
      <c r="A31" s="216">
        <v>22</v>
      </c>
      <c r="B31" s="223" t="s">
        <v>196</v>
      </c>
      <c r="C31" s="223"/>
      <c r="D31" s="224">
        <f>SUM(D22:D30)</f>
        <v>38538.140961599995</v>
      </c>
      <c r="E31" s="224"/>
      <c r="F31" s="224">
        <f>SUM(F22:F30)</f>
        <v>38538.140961599995</v>
      </c>
    </row>
    <row r="32" spans="1:6" x14ac:dyDescent="0.25">
      <c r="A32" s="216">
        <v>23</v>
      </c>
      <c r="B32" s="217" t="s">
        <v>197</v>
      </c>
      <c r="C32" s="217"/>
      <c r="D32" s="218"/>
      <c r="E32" s="230"/>
      <c r="F32" s="218"/>
    </row>
    <row r="33" spans="1:6" x14ac:dyDescent="0.25">
      <c r="A33" s="216">
        <v>24</v>
      </c>
      <c r="B33" s="217"/>
      <c r="C33" s="217" t="s">
        <v>198</v>
      </c>
      <c r="D33" s="220">
        <f>'[1]096015'!E6*0.34/1000</f>
        <v>0</v>
      </c>
      <c r="E33" s="230"/>
      <c r="F33" s="220">
        <f>D33</f>
        <v>0</v>
      </c>
    </row>
    <row r="34" spans="1:6" x14ac:dyDescent="0.25">
      <c r="A34" s="216">
        <v>25</v>
      </c>
      <c r="B34" s="217"/>
      <c r="C34" s="222" t="s">
        <v>199</v>
      </c>
      <c r="D34" s="220">
        <f>'[1]045160'!E6/1000</f>
        <v>165.1</v>
      </c>
      <c r="E34" s="230"/>
      <c r="F34" s="220">
        <f t="shared" ref="F34:F47" si="2">D34</f>
        <v>165.1</v>
      </c>
    </row>
    <row r="35" spans="1:6" x14ac:dyDescent="0.25">
      <c r="A35" s="216">
        <v>26</v>
      </c>
      <c r="B35" s="217"/>
      <c r="C35" s="222" t="s">
        <v>200</v>
      </c>
      <c r="D35" s="220">
        <f>'[1]066010'!E6/1000</f>
        <v>723.9</v>
      </c>
      <c r="E35" s="230"/>
      <c r="F35" s="220">
        <f t="shared" si="2"/>
        <v>723.9</v>
      </c>
    </row>
    <row r="36" spans="1:6" x14ac:dyDescent="0.25">
      <c r="A36" s="216">
        <v>27</v>
      </c>
      <c r="B36" s="217"/>
      <c r="C36" s="217" t="s">
        <v>201</v>
      </c>
      <c r="D36" s="220">
        <f>'[1]064010'!E6/1000</f>
        <v>3262.5</v>
      </c>
      <c r="E36" s="230"/>
      <c r="F36" s="220">
        <f t="shared" si="2"/>
        <v>3262.5</v>
      </c>
    </row>
    <row r="37" spans="1:6" x14ac:dyDescent="0.25">
      <c r="A37" s="216">
        <v>28</v>
      </c>
      <c r="B37" s="217"/>
      <c r="C37" s="217" t="s">
        <v>202</v>
      </c>
      <c r="D37" s="220">
        <f>'[1]013320'!E6/1000</f>
        <v>749.3</v>
      </c>
      <c r="E37" s="230"/>
      <c r="F37" s="220">
        <f t="shared" si="2"/>
        <v>749.3</v>
      </c>
    </row>
    <row r="38" spans="1:6" x14ac:dyDescent="0.25">
      <c r="A38" s="216">
        <v>29</v>
      </c>
      <c r="B38" s="217"/>
      <c r="C38" s="217" t="s">
        <v>203</v>
      </c>
      <c r="D38" s="220">
        <f>'[1]066020'!G38/1000</f>
        <v>23681.296300000002</v>
      </c>
      <c r="E38" s="230"/>
      <c r="F38" s="220">
        <f>D38+515</f>
        <v>24196.296300000002</v>
      </c>
    </row>
    <row r="39" spans="1:6" x14ac:dyDescent="0.25">
      <c r="A39" s="216">
        <v>30</v>
      </c>
      <c r="B39" s="217"/>
      <c r="C39" s="222" t="s">
        <v>187</v>
      </c>
      <c r="D39" s="220">
        <f>'[1]074031'!G32/1000</f>
        <v>482.6</v>
      </c>
      <c r="E39" s="230"/>
      <c r="F39" s="220">
        <f t="shared" si="2"/>
        <v>482.6</v>
      </c>
    </row>
    <row r="40" spans="1:6" x14ac:dyDescent="0.25">
      <c r="A40" s="216">
        <v>31</v>
      </c>
      <c r="B40" s="217"/>
      <c r="C40" s="222" t="s">
        <v>204</v>
      </c>
      <c r="D40" s="220">
        <f>'[1]081030'!E6/1000</f>
        <v>450.85</v>
      </c>
      <c r="E40" s="230"/>
      <c r="F40" s="220">
        <f t="shared" si="2"/>
        <v>450.85</v>
      </c>
    </row>
    <row r="41" spans="1:6" x14ac:dyDescent="0.25">
      <c r="A41" s="216">
        <v>32</v>
      </c>
      <c r="B41" s="217"/>
      <c r="C41" s="222" t="s">
        <v>205</v>
      </c>
      <c r="D41" s="220">
        <v>0</v>
      </c>
      <c r="E41" s="230"/>
      <c r="F41" s="220">
        <f t="shared" si="2"/>
        <v>0</v>
      </c>
    </row>
    <row r="42" spans="1:6" x14ac:dyDescent="0.25">
      <c r="A42" s="216">
        <v>33</v>
      </c>
      <c r="B42" s="217"/>
      <c r="C42" s="217" t="s">
        <v>144</v>
      </c>
      <c r="D42" s="220">
        <f>'[1]107051'!G32/1000</f>
        <v>2432.0500000000002</v>
      </c>
      <c r="E42" s="230"/>
      <c r="F42" s="220">
        <f t="shared" si="2"/>
        <v>2432.0500000000002</v>
      </c>
    </row>
    <row r="43" spans="1:6" x14ac:dyDescent="0.25">
      <c r="A43" s="216">
        <v>34</v>
      </c>
      <c r="B43" s="217"/>
      <c r="C43" s="222" t="s">
        <v>204</v>
      </c>
      <c r="D43" s="220">
        <f>'[1]081030'!E6/1000</f>
        <v>450.85</v>
      </c>
      <c r="E43" s="230"/>
      <c r="F43" s="220">
        <f t="shared" si="2"/>
        <v>450.85</v>
      </c>
    </row>
    <row r="44" spans="1:6" x14ac:dyDescent="0.25">
      <c r="A44" s="216">
        <v>35</v>
      </c>
      <c r="B44" s="217"/>
      <c r="C44" s="217" t="s">
        <v>188</v>
      </c>
      <c r="D44" s="220">
        <f>'[1]082044'!G32/1000</f>
        <v>79.849999999999994</v>
      </c>
      <c r="E44" s="230"/>
      <c r="F44" s="220">
        <f t="shared" si="2"/>
        <v>79.849999999999994</v>
      </c>
    </row>
    <row r="45" spans="1:6" x14ac:dyDescent="0.25">
      <c r="A45" s="216">
        <v>36</v>
      </c>
      <c r="B45" s="217"/>
      <c r="C45" s="222" t="s">
        <v>190</v>
      </c>
      <c r="D45" s="220">
        <f>'[1]082092'!G34/1000</f>
        <v>2497.4499999999998</v>
      </c>
      <c r="E45" s="230"/>
      <c r="F45" s="220">
        <f t="shared" si="2"/>
        <v>2497.4499999999998</v>
      </c>
    </row>
    <row r="46" spans="1:6" x14ac:dyDescent="0.25">
      <c r="A46" s="216">
        <v>37</v>
      </c>
      <c r="B46" s="217"/>
      <c r="C46" s="222" t="s">
        <v>192</v>
      </c>
      <c r="D46" s="220">
        <f>('[1]041233'!G24+'[1]041237'!G61)/1000</f>
        <v>13032.308199999999</v>
      </c>
      <c r="E46" s="230"/>
      <c r="F46" s="220">
        <f t="shared" si="2"/>
        <v>13032.308199999999</v>
      </c>
    </row>
    <row r="47" spans="1:6" x14ac:dyDescent="0.25">
      <c r="A47" s="216">
        <v>38</v>
      </c>
      <c r="B47" s="217"/>
      <c r="C47" s="222" t="s">
        <v>206</v>
      </c>
      <c r="D47" s="220">
        <f>('[1]011130'!F28+'[1]066020'!F31+'[1]074031'!F25+'[1]082044'!F25+'[1]082092'!F27+'[1]107051'!F25)/1000</f>
        <v>145.97444400000001</v>
      </c>
      <c r="E47" s="230"/>
      <c r="F47" s="220">
        <f t="shared" si="2"/>
        <v>145.97444400000001</v>
      </c>
    </row>
    <row r="48" spans="1:6" x14ac:dyDescent="0.25">
      <c r="A48" s="216">
        <v>39</v>
      </c>
      <c r="B48" s="231" t="s">
        <v>207</v>
      </c>
      <c r="C48" s="232"/>
      <c r="D48" s="233">
        <f>SUM(D33:D47)</f>
        <v>48154.028943999991</v>
      </c>
      <c r="E48" s="233"/>
      <c r="F48" s="233">
        <f>SUM(F33:F47)</f>
        <v>48669.028943999991</v>
      </c>
    </row>
    <row r="49" spans="1:6" x14ac:dyDescent="0.25">
      <c r="A49" s="216">
        <v>40</v>
      </c>
      <c r="B49" s="217" t="s">
        <v>208</v>
      </c>
      <c r="C49" s="217"/>
      <c r="D49" s="218"/>
      <c r="E49" s="230"/>
      <c r="F49" s="218"/>
    </row>
    <row r="50" spans="1:6" x14ac:dyDescent="0.25">
      <c r="A50" s="216">
        <v>41</v>
      </c>
      <c r="B50" s="234" t="s">
        <v>209</v>
      </c>
      <c r="C50" s="234"/>
      <c r="D50" s="218"/>
      <c r="E50" s="230"/>
      <c r="F50" s="218"/>
    </row>
    <row r="51" spans="1:6" x14ac:dyDescent="0.25">
      <c r="A51" s="216">
        <v>42</v>
      </c>
      <c r="B51" s="234"/>
      <c r="C51" s="234" t="s">
        <v>210</v>
      </c>
      <c r="D51" s="220">
        <f>'[1]7.számú melléklet'!C10</f>
        <v>65882</v>
      </c>
      <c r="E51" s="230"/>
      <c r="F51" s="220">
        <f>D51</f>
        <v>65882</v>
      </c>
    </row>
    <row r="52" spans="1:6" x14ac:dyDescent="0.25">
      <c r="A52" s="216">
        <v>43</v>
      </c>
      <c r="B52" s="234"/>
      <c r="C52" s="234" t="s">
        <v>211</v>
      </c>
      <c r="D52" s="218">
        <f>'[1]7.számú melléklet'!C11</f>
        <v>50316</v>
      </c>
      <c r="E52" s="230"/>
      <c r="F52" s="220">
        <f t="shared" ref="F52:F61" si="3">D52</f>
        <v>50316</v>
      </c>
    </row>
    <row r="53" spans="1:6" x14ac:dyDescent="0.25">
      <c r="A53" s="216">
        <v>44</v>
      </c>
      <c r="B53" s="234"/>
      <c r="C53" s="217" t="s">
        <v>212</v>
      </c>
      <c r="D53" s="218">
        <f>'[1]7.számú melléklet'!C8</f>
        <v>2938</v>
      </c>
      <c r="E53" s="230"/>
      <c r="F53" s="220">
        <f t="shared" si="3"/>
        <v>2938</v>
      </c>
    </row>
    <row r="54" spans="1:6" x14ac:dyDescent="0.25">
      <c r="A54" s="216">
        <v>45</v>
      </c>
      <c r="B54" s="217"/>
      <c r="C54" s="235" t="s">
        <v>213</v>
      </c>
      <c r="D54" s="218">
        <f>'[1]7.számú melléklet'!C9</f>
        <v>960</v>
      </c>
      <c r="E54" s="230"/>
      <c r="F54" s="220">
        <f t="shared" si="3"/>
        <v>960</v>
      </c>
    </row>
    <row r="55" spans="1:6" x14ac:dyDescent="0.25">
      <c r="A55" s="216">
        <v>46</v>
      </c>
      <c r="B55" s="217"/>
      <c r="C55" s="235" t="s">
        <v>214</v>
      </c>
      <c r="D55" s="218">
        <v>0</v>
      </c>
      <c r="E55" s="230"/>
      <c r="F55" s="220">
        <f t="shared" si="3"/>
        <v>0</v>
      </c>
    </row>
    <row r="56" spans="1:6" x14ac:dyDescent="0.25">
      <c r="A56" s="216">
        <v>47</v>
      </c>
      <c r="B56" s="234" t="s">
        <v>215</v>
      </c>
      <c r="C56" s="217"/>
      <c r="D56" s="218"/>
      <c r="E56" s="230"/>
      <c r="F56" s="220">
        <f t="shared" si="3"/>
        <v>0</v>
      </c>
    </row>
    <row r="57" spans="1:6" x14ac:dyDescent="0.25">
      <c r="A57" s="216"/>
      <c r="B57" s="234"/>
      <c r="C57" s="217" t="s">
        <v>216</v>
      </c>
      <c r="D57" s="218">
        <f>'[1]7.számú melléklet'!C13</f>
        <v>400</v>
      </c>
      <c r="E57" s="230"/>
      <c r="F57" s="220">
        <f t="shared" si="3"/>
        <v>400</v>
      </c>
    </row>
    <row r="58" spans="1:6" x14ac:dyDescent="0.25">
      <c r="A58" s="216"/>
      <c r="B58" s="234"/>
      <c r="C58" s="217" t="s">
        <v>217</v>
      </c>
      <c r="D58" s="218">
        <f>SUM('[1]7.számú melléklet'!C29:C30)</f>
        <v>325</v>
      </c>
      <c r="E58" s="230"/>
      <c r="F58" s="220">
        <f t="shared" si="3"/>
        <v>325</v>
      </c>
    </row>
    <row r="59" spans="1:6" x14ac:dyDescent="0.25">
      <c r="A59" s="216">
        <v>48</v>
      </c>
      <c r="B59" s="217"/>
      <c r="C59" s="217" t="s">
        <v>218</v>
      </c>
      <c r="D59" s="236">
        <f>SUM('[1]7.számú melléklet'!C14:C26)</f>
        <v>3500</v>
      </c>
      <c r="E59" s="230"/>
      <c r="F59" s="220">
        <f t="shared" si="3"/>
        <v>3500</v>
      </c>
    </row>
    <row r="60" spans="1:6" x14ac:dyDescent="0.25">
      <c r="A60" s="216"/>
      <c r="B60" s="217"/>
      <c r="C60" s="217" t="s">
        <v>219</v>
      </c>
      <c r="D60" s="236">
        <f>SUM('[1]7.számú melléklet'!C31,'[1]7.számú melléklet'!C12,'[1]7.számú melléklet'!C32,'[1]7.számú melléklet'!C33,'[1]7.számú melléklet'!C34,'[1]7.számú melléklet'!C35)</f>
        <v>621</v>
      </c>
      <c r="E60" s="230"/>
      <c r="F60" s="220">
        <f t="shared" si="3"/>
        <v>621</v>
      </c>
    </row>
    <row r="61" spans="1:6" x14ac:dyDescent="0.25">
      <c r="A61" s="216">
        <v>49</v>
      </c>
      <c r="B61" s="217"/>
      <c r="C61" s="217" t="s">
        <v>220</v>
      </c>
      <c r="D61" s="218">
        <f>SUM('[1]7.számú melléklet'!C27:C28)</f>
        <v>500</v>
      </c>
      <c r="E61" s="230"/>
      <c r="F61" s="220">
        <f t="shared" si="3"/>
        <v>500</v>
      </c>
    </row>
    <row r="62" spans="1:6" ht="15.75" thickBot="1" x14ac:dyDescent="0.3">
      <c r="A62" s="216">
        <v>50</v>
      </c>
      <c r="B62" s="237" t="s">
        <v>221</v>
      </c>
      <c r="C62" s="237"/>
      <c r="D62" s="238">
        <f>SUM(D51:D61)</f>
        <v>125442</v>
      </c>
      <c r="E62" s="238"/>
      <c r="F62" s="238">
        <f>SUM(F51:F61)</f>
        <v>125442</v>
      </c>
    </row>
    <row r="63" spans="1:6" x14ac:dyDescent="0.25">
      <c r="A63" s="216">
        <v>51</v>
      </c>
      <c r="B63" s="217" t="s">
        <v>222</v>
      </c>
      <c r="C63" s="217"/>
      <c r="D63" s="218"/>
      <c r="E63" s="230"/>
      <c r="F63" s="218"/>
    </row>
    <row r="64" spans="1:6" x14ac:dyDescent="0.25">
      <c r="A64" s="216">
        <v>52</v>
      </c>
      <c r="B64" s="217"/>
      <c r="C64" s="217" t="s">
        <v>223</v>
      </c>
      <c r="D64" s="218">
        <f>'[1]7.számú melléklet'!C37</f>
        <v>3000</v>
      </c>
      <c r="E64" s="230"/>
      <c r="F64" s="218">
        <f>D64</f>
        <v>3000</v>
      </c>
    </row>
    <row r="65" spans="1:7" x14ac:dyDescent="0.25">
      <c r="A65" s="216">
        <v>53</v>
      </c>
      <c r="B65" s="217"/>
      <c r="C65" s="217" t="s">
        <v>224</v>
      </c>
      <c r="D65" s="218">
        <f>'[1]7.számú melléklet'!C38</f>
        <v>600</v>
      </c>
      <c r="E65" s="230"/>
      <c r="F65" s="218">
        <f t="shared" ref="F65:F68" si="4">D65</f>
        <v>600</v>
      </c>
    </row>
    <row r="66" spans="1:7" x14ac:dyDescent="0.25">
      <c r="A66" s="216">
        <v>54</v>
      </c>
      <c r="B66" s="217"/>
      <c r="C66" s="239" t="s">
        <v>225</v>
      </c>
      <c r="D66" s="218">
        <f>'[1]7.számú melléklet'!C39</f>
        <v>750</v>
      </c>
      <c r="E66" s="230"/>
      <c r="F66" s="218">
        <f t="shared" si="4"/>
        <v>750</v>
      </c>
    </row>
    <row r="67" spans="1:7" x14ac:dyDescent="0.25">
      <c r="A67" s="216">
        <v>55</v>
      </c>
      <c r="B67" s="217"/>
      <c r="C67" s="239" t="s">
        <v>226</v>
      </c>
      <c r="D67" s="218">
        <f>'[1]7.számú melléklet'!C40+'[1]7.számú melléklet'!C41+'[1]7.számú melléklet'!C44+'[1]7.számú melléklet'!C42</f>
        <v>2240</v>
      </c>
      <c r="E67" s="230"/>
      <c r="F67" s="218">
        <f t="shared" si="4"/>
        <v>2240</v>
      </c>
    </row>
    <row r="68" spans="1:7" x14ac:dyDescent="0.25">
      <c r="A68" s="216">
        <v>56</v>
      </c>
      <c r="B68" s="217"/>
      <c r="C68" s="240" t="s">
        <v>227</v>
      </c>
      <c r="D68" s="218">
        <f>'[1]7.számú melléklet'!C43</f>
        <v>400</v>
      </c>
      <c r="E68" s="230"/>
      <c r="F68" s="218">
        <f t="shared" si="4"/>
        <v>400</v>
      </c>
    </row>
    <row r="69" spans="1:7" x14ac:dyDescent="0.25">
      <c r="A69" s="216">
        <v>57</v>
      </c>
      <c r="B69" s="223" t="s">
        <v>228</v>
      </c>
      <c r="C69" s="223"/>
      <c r="D69" s="224">
        <f>SUM(D64:D68)</f>
        <v>6990</v>
      </c>
      <c r="E69" s="224"/>
      <c r="F69" s="224">
        <f>SUM(F64:F68)</f>
        <v>6990</v>
      </c>
    </row>
    <row r="70" spans="1:7" x14ac:dyDescent="0.25">
      <c r="A70" s="216">
        <v>58</v>
      </c>
      <c r="B70" s="241"/>
      <c r="C70" s="223"/>
      <c r="D70" s="224"/>
      <c r="E70" s="224"/>
      <c r="F70" s="224"/>
    </row>
    <row r="71" spans="1:7" x14ac:dyDescent="0.25">
      <c r="A71" s="216">
        <v>59</v>
      </c>
      <c r="B71" s="223" t="s">
        <v>229</v>
      </c>
      <c r="C71" s="223"/>
      <c r="D71" s="224">
        <v>221579</v>
      </c>
      <c r="E71" s="224"/>
      <c r="F71" s="224">
        <v>221579</v>
      </c>
    </row>
    <row r="72" spans="1:7" x14ac:dyDescent="0.25">
      <c r="A72" s="216">
        <v>60</v>
      </c>
      <c r="B72" s="217" t="s">
        <v>230</v>
      </c>
      <c r="C72" s="217"/>
      <c r="D72" s="218"/>
      <c r="E72" s="230"/>
      <c r="F72" s="218"/>
    </row>
    <row r="73" spans="1:7" x14ac:dyDescent="0.25">
      <c r="A73" s="216">
        <v>61</v>
      </c>
      <c r="B73" s="217"/>
      <c r="C73" s="217" t="s">
        <v>231</v>
      </c>
      <c r="D73" s="218">
        <f>('[1]066020'!D95/1000)</f>
        <v>700</v>
      </c>
      <c r="E73" s="230"/>
      <c r="F73" s="218">
        <f>D73</f>
        <v>700</v>
      </c>
    </row>
    <row r="74" spans="1:7" x14ac:dyDescent="0.25">
      <c r="A74" s="216">
        <v>62</v>
      </c>
      <c r="B74" s="217"/>
      <c r="C74" s="217" t="s">
        <v>232</v>
      </c>
      <c r="D74" s="218">
        <f>(('[1]066020'!D90+'[1]074031'!D63)/1000)</f>
        <v>678</v>
      </c>
      <c r="E74" s="230"/>
      <c r="F74" s="218">
        <f t="shared" ref="F74:F75" si="5">D74</f>
        <v>678</v>
      </c>
    </row>
    <row r="75" spans="1:7" x14ac:dyDescent="0.25">
      <c r="A75" s="216">
        <v>63</v>
      </c>
      <c r="B75" s="217"/>
      <c r="C75" s="217" t="s">
        <v>233</v>
      </c>
      <c r="D75" s="218">
        <f>(D73+D74)*0.27</f>
        <v>372.06</v>
      </c>
      <c r="E75" s="230"/>
      <c r="F75" s="218">
        <f t="shared" si="5"/>
        <v>372.06</v>
      </c>
    </row>
    <row r="76" spans="1:7" ht="15.75" thickBot="1" x14ac:dyDescent="0.3">
      <c r="A76" s="216">
        <v>64</v>
      </c>
      <c r="B76" s="237" t="s">
        <v>234</v>
      </c>
      <c r="C76" s="237"/>
      <c r="D76" s="238">
        <f>SUM(D73:D75)</f>
        <v>1750.06</v>
      </c>
      <c r="E76" s="238"/>
      <c r="F76" s="238">
        <f>SUM(F73:F75)</f>
        <v>1750.06</v>
      </c>
    </row>
    <row r="77" spans="1:7" ht="15.75" thickBot="1" x14ac:dyDescent="0.3">
      <c r="A77" s="216">
        <v>65</v>
      </c>
      <c r="B77" s="242"/>
      <c r="C77" s="242" t="s">
        <v>235</v>
      </c>
      <c r="D77" s="243">
        <f>D20+D31+D48+D62+D69+D70+D71+D76</f>
        <v>500921.46190559998</v>
      </c>
      <c r="E77" s="243"/>
      <c r="F77" s="243">
        <f>F20+F31+F48+F62+F69+F70+F71+F76</f>
        <v>501833.95190559997</v>
      </c>
      <c r="G77" s="62"/>
    </row>
    <row r="78" spans="1:7" x14ac:dyDescent="0.25">
      <c r="A78" s="244"/>
      <c r="B78" s="245"/>
      <c r="C78" s="2"/>
      <c r="D78" s="2"/>
      <c r="E78" s="246"/>
      <c r="F78" s="2"/>
    </row>
    <row r="79" spans="1:7" x14ac:dyDescent="0.25">
      <c r="A79" s="247"/>
      <c r="B79" s="69" t="s">
        <v>236</v>
      </c>
      <c r="C79" s="210"/>
      <c r="D79" s="210"/>
      <c r="E79" s="246"/>
      <c r="F79" s="210"/>
    </row>
    <row r="80" spans="1:7" x14ac:dyDescent="0.25">
      <c r="A80" s="244"/>
      <c r="B80" s="68"/>
      <c r="C80" s="2"/>
      <c r="D80" s="2"/>
      <c r="E80" s="246"/>
      <c r="F80" s="2"/>
    </row>
    <row r="81" spans="1:7" ht="15.75" thickBot="1" x14ac:dyDescent="0.3">
      <c r="A81" s="244"/>
      <c r="B81" s="68"/>
      <c r="C81" s="2"/>
      <c r="D81" s="2"/>
      <c r="E81" s="246"/>
      <c r="F81" s="2"/>
    </row>
    <row r="82" spans="1:7" ht="15" customHeight="1" x14ac:dyDescent="0.25">
      <c r="A82" s="499"/>
      <c r="B82" s="501" t="s">
        <v>182</v>
      </c>
      <c r="C82" s="502"/>
      <c r="D82" s="495" t="s">
        <v>49</v>
      </c>
      <c r="E82" s="504" t="s">
        <v>183</v>
      </c>
      <c r="F82" s="495" t="s">
        <v>50</v>
      </c>
    </row>
    <row r="83" spans="1:7" x14ac:dyDescent="0.25">
      <c r="A83" s="500"/>
      <c r="B83" s="503"/>
      <c r="C83" s="503"/>
      <c r="D83" s="496"/>
      <c r="E83" s="505"/>
      <c r="F83" s="496"/>
      <c r="G83" s="62"/>
    </row>
    <row r="84" spans="1:7" x14ac:dyDescent="0.25">
      <c r="A84" s="248">
        <v>66</v>
      </c>
      <c r="B84" s="487" t="s">
        <v>184</v>
      </c>
      <c r="C84" s="488"/>
      <c r="D84" s="249"/>
      <c r="E84" s="250"/>
      <c r="F84" s="249"/>
    </row>
    <row r="85" spans="1:7" x14ac:dyDescent="0.25">
      <c r="A85" s="248">
        <v>67</v>
      </c>
      <c r="B85" s="213"/>
      <c r="C85" s="213" t="s">
        <v>237</v>
      </c>
      <c r="D85" s="251">
        <v>0</v>
      </c>
      <c r="E85" s="250"/>
      <c r="F85" s="251">
        <v>0</v>
      </c>
      <c r="G85" s="62"/>
    </row>
    <row r="86" spans="1:7" x14ac:dyDescent="0.25">
      <c r="A86" s="248">
        <v>68</v>
      </c>
      <c r="B86" s="252" t="s">
        <v>193</v>
      </c>
      <c r="C86" s="252"/>
      <c r="D86" s="225">
        <v>0</v>
      </c>
      <c r="E86" s="225">
        <f>SUM(E76:E84)</f>
        <v>0</v>
      </c>
      <c r="F86" s="225">
        <v>0</v>
      </c>
    </row>
    <row r="87" spans="1:7" x14ac:dyDescent="0.25">
      <c r="A87" s="253">
        <v>69</v>
      </c>
      <c r="B87" s="213"/>
      <c r="C87" s="254" t="s">
        <v>237</v>
      </c>
      <c r="D87" s="255">
        <v>0</v>
      </c>
      <c r="E87" s="215"/>
      <c r="F87" s="255">
        <v>0</v>
      </c>
    </row>
    <row r="88" spans="1:7" x14ac:dyDescent="0.25">
      <c r="A88" s="253">
        <v>70</v>
      </c>
      <c r="B88" s="252" t="s">
        <v>238</v>
      </c>
      <c r="C88" s="252"/>
      <c r="D88" s="225">
        <f>SUM(D86:D87)</f>
        <v>0</v>
      </c>
      <c r="E88" s="225">
        <f>SUM(E72:E87)</f>
        <v>0</v>
      </c>
      <c r="F88" s="225">
        <f>SUM(F86:F87)</f>
        <v>0</v>
      </c>
    </row>
    <row r="89" spans="1:7" ht="15.75" thickBot="1" x14ac:dyDescent="0.3">
      <c r="A89" s="256">
        <v>71</v>
      </c>
      <c r="B89" s="257"/>
      <c r="C89" s="257" t="s">
        <v>239</v>
      </c>
      <c r="D89" s="258">
        <f>SUM(D88,D86)</f>
        <v>0</v>
      </c>
      <c r="E89" s="258"/>
      <c r="F89" s="258">
        <f>SUM(F88,F86)</f>
        <v>0</v>
      </c>
    </row>
    <row r="90" spans="1:7" x14ac:dyDescent="0.25">
      <c r="A90" s="244"/>
      <c r="B90" s="68"/>
      <c r="C90" s="2"/>
      <c r="D90" s="2"/>
      <c r="E90" s="246"/>
      <c r="F90" s="2"/>
    </row>
    <row r="91" spans="1:7" x14ac:dyDescent="0.25">
      <c r="A91" s="244"/>
      <c r="B91" s="68"/>
      <c r="C91" s="2"/>
      <c r="D91" s="2"/>
      <c r="E91" s="246"/>
      <c r="F91" s="2"/>
    </row>
    <row r="92" spans="1:7" x14ac:dyDescent="0.25">
      <c r="A92" s="244"/>
      <c r="B92" s="69" t="s">
        <v>240</v>
      </c>
      <c r="C92" s="210"/>
      <c r="D92" s="210"/>
      <c r="E92" s="246"/>
      <c r="F92" s="210"/>
    </row>
    <row r="93" spans="1:7" ht="15.75" thickBot="1" x14ac:dyDescent="0.3">
      <c r="A93" s="244"/>
      <c r="B93" s="68"/>
      <c r="C93" s="2"/>
      <c r="D93" s="2"/>
      <c r="E93" s="246"/>
      <c r="F93" s="2"/>
    </row>
    <row r="94" spans="1:7" ht="12.75" customHeight="1" x14ac:dyDescent="0.25">
      <c r="A94" s="489"/>
      <c r="B94" s="491" t="s">
        <v>182</v>
      </c>
      <c r="C94" s="492"/>
      <c r="D94" s="495" t="s">
        <v>49</v>
      </c>
      <c r="E94" s="497" t="s">
        <v>183</v>
      </c>
      <c r="F94" s="495" t="s">
        <v>50</v>
      </c>
    </row>
    <row r="95" spans="1:7" x14ac:dyDescent="0.25">
      <c r="A95" s="490"/>
      <c r="B95" s="493"/>
      <c r="C95" s="494"/>
      <c r="D95" s="496"/>
      <c r="E95" s="498"/>
      <c r="F95" s="496"/>
    </row>
    <row r="96" spans="1:7" x14ac:dyDescent="0.25">
      <c r="A96" s="248">
        <v>72</v>
      </c>
      <c r="B96" s="487" t="s">
        <v>184</v>
      </c>
      <c r="C96" s="488"/>
      <c r="D96" s="249"/>
      <c r="E96" s="250"/>
      <c r="F96" s="249"/>
      <c r="G96" s="259"/>
    </row>
    <row r="97" spans="1:7" x14ac:dyDescent="0.25">
      <c r="A97" s="248">
        <v>73</v>
      </c>
      <c r="B97" s="213"/>
      <c r="C97" s="254" t="s">
        <v>195</v>
      </c>
      <c r="D97" s="215">
        <v>0</v>
      </c>
      <c r="E97" s="250">
        <v>0</v>
      </c>
      <c r="F97" s="215">
        <v>0</v>
      </c>
      <c r="G97" s="259"/>
    </row>
    <row r="98" spans="1:7" x14ac:dyDescent="0.25">
      <c r="A98" s="248">
        <v>74</v>
      </c>
      <c r="B98" s="252" t="s">
        <v>193</v>
      </c>
      <c r="C98" s="252"/>
      <c r="D98" s="260">
        <f>SUM(D97)</f>
        <v>0</v>
      </c>
      <c r="E98" s="260">
        <f>SUM(E87:E96)</f>
        <v>0</v>
      </c>
      <c r="F98" s="260">
        <f>SUM(F97)</f>
        <v>0</v>
      </c>
      <c r="G98" s="62"/>
    </row>
    <row r="99" spans="1:7" x14ac:dyDescent="0.25">
      <c r="A99" s="248">
        <v>75</v>
      </c>
      <c r="B99" s="487" t="s">
        <v>241</v>
      </c>
      <c r="C99" s="488"/>
      <c r="D99" s="214"/>
      <c r="E99" s="261"/>
      <c r="F99" s="214"/>
    </row>
    <row r="100" spans="1:7" x14ac:dyDescent="0.25">
      <c r="A100" s="248">
        <v>76</v>
      </c>
      <c r="B100" s="213"/>
      <c r="C100" s="254" t="s">
        <v>195</v>
      </c>
      <c r="D100" s="215">
        <v>0</v>
      </c>
      <c r="E100" s="215"/>
      <c r="F100" s="215">
        <v>0</v>
      </c>
      <c r="G100" s="62"/>
    </row>
    <row r="101" spans="1:7" x14ac:dyDescent="0.25">
      <c r="A101" s="248">
        <v>77</v>
      </c>
      <c r="B101" s="252" t="s">
        <v>238</v>
      </c>
      <c r="C101" s="252"/>
      <c r="D101" s="260">
        <f>SUM(D100)</f>
        <v>0</v>
      </c>
      <c r="E101" s="260">
        <f>SUM(E81:E100)</f>
        <v>0</v>
      </c>
      <c r="F101" s="260">
        <f>SUM(F100)</f>
        <v>0</v>
      </c>
      <c r="G101" s="62"/>
    </row>
    <row r="102" spans="1:7" ht="15.75" thickBot="1" x14ac:dyDescent="0.3">
      <c r="A102" s="256">
        <v>78</v>
      </c>
      <c r="B102" s="257"/>
      <c r="C102" s="257" t="s">
        <v>242</v>
      </c>
      <c r="D102" s="258">
        <f>SUM(D98,D101)</f>
        <v>0</v>
      </c>
      <c r="E102" s="258"/>
      <c r="F102" s="258">
        <f>SUM(F98,F101)</f>
        <v>0</v>
      </c>
      <c r="G102" s="62"/>
    </row>
    <row r="103" spans="1:7" x14ac:dyDescent="0.25">
      <c r="A103" s="221"/>
      <c r="B103" s="2"/>
      <c r="C103" s="2"/>
      <c r="D103" s="2"/>
      <c r="E103" s="246"/>
      <c r="F103" s="2"/>
    </row>
    <row r="104" spans="1:7" ht="15.75" thickBot="1" x14ac:dyDescent="0.3">
      <c r="A104" s="262"/>
      <c r="B104" s="2"/>
      <c r="C104" s="2"/>
      <c r="D104" s="2"/>
      <c r="E104" s="246"/>
      <c r="F104" s="2"/>
    </row>
    <row r="105" spans="1:7" ht="15.75" thickBot="1" x14ac:dyDescent="0.3">
      <c r="A105" s="215">
        <v>79</v>
      </c>
      <c r="B105" s="242"/>
      <c r="C105" s="242" t="s">
        <v>94</v>
      </c>
      <c r="D105" s="263">
        <f>D77+D89+D102</f>
        <v>500921.46190559998</v>
      </c>
      <c r="E105" s="263">
        <f>E18+E19</f>
        <v>40</v>
      </c>
      <c r="F105" s="263">
        <f>F77+F89+F102</f>
        <v>501833.95190559997</v>
      </c>
    </row>
    <row r="106" spans="1:7" x14ac:dyDescent="0.25">
      <c r="A106" s="264"/>
    </row>
  </sheetData>
  <mergeCells count="22">
    <mergeCell ref="A2:F2"/>
    <mergeCell ref="A3:F3"/>
    <mergeCell ref="A4:F4"/>
    <mergeCell ref="B7:C7"/>
    <mergeCell ref="A8:A9"/>
    <mergeCell ref="B8:C9"/>
    <mergeCell ref="D8:D9"/>
    <mergeCell ref="E8:E9"/>
    <mergeCell ref="F8:F9"/>
    <mergeCell ref="F94:F95"/>
    <mergeCell ref="B96:C96"/>
    <mergeCell ref="A82:A83"/>
    <mergeCell ref="B82:C83"/>
    <mergeCell ref="D82:D83"/>
    <mergeCell ref="E82:E83"/>
    <mergeCell ref="F82:F83"/>
    <mergeCell ref="B84:C84"/>
    <mergeCell ref="B99:C99"/>
    <mergeCell ref="A94:A95"/>
    <mergeCell ref="B94:C95"/>
    <mergeCell ref="D94:D95"/>
    <mergeCell ref="E94:E9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sqref="A1:XFD1048576"/>
    </sheetView>
  </sheetViews>
  <sheetFormatPr defaultRowHeight="15" x14ac:dyDescent="0.25"/>
  <cols>
    <col min="1" max="1" width="8" customWidth="1"/>
    <col min="2" max="2" width="56.5703125" customWidth="1"/>
    <col min="3" max="4" width="16.7109375" style="266" customWidth="1"/>
    <col min="5" max="5" width="18.7109375" customWidth="1"/>
    <col min="6" max="6" width="25.7109375" customWidth="1"/>
    <col min="7" max="7" width="13.42578125" style="266" customWidth="1"/>
    <col min="8" max="8" width="12.42578125" customWidth="1"/>
  </cols>
  <sheetData>
    <row r="1" spans="1:8" ht="15.75" x14ac:dyDescent="0.25">
      <c r="A1" s="518" t="s">
        <v>243</v>
      </c>
      <c r="B1" s="401"/>
      <c r="C1" s="401"/>
      <c r="D1" s="401"/>
      <c r="E1" s="118"/>
    </row>
    <row r="2" spans="1:8" ht="15.75" x14ac:dyDescent="0.25">
      <c r="A2" s="267"/>
      <c r="B2" s="267"/>
      <c r="C2" s="267"/>
      <c r="D2" s="267"/>
      <c r="E2" s="268"/>
    </row>
    <row r="3" spans="1:8" s="78" customFormat="1" ht="15.75" x14ac:dyDescent="0.25">
      <c r="A3" s="518" t="s">
        <v>244</v>
      </c>
      <c r="B3" s="401"/>
      <c r="C3" s="401"/>
      <c r="D3" s="401"/>
      <c r="E3" s="267"/>
      <c r="G3" s="269"/>
    </row>
    <row r="4" spans="1:8" ht="14.25" customHeight="1" x14ac:dyDescent="0.25">
      <c r="B4" s="519"/>
      <c r="C4" s="519"/>
      <c r="D4" s="270"/>
      <c r="F4" s="414"/>
      <c r="G4" s="414"/>
      <c r="H4" s="414"/>
    </row>
    <row r="5" spans="1:8" ht="14.25" customHeight="1" thickBot="1" x14ac:dyDescent="0.3">
      <c r="B5" s="270"/>
      <c r="C5" s="165"/>
      <c r="D5" s="165"/>
      <c r="F5" s="271"/>
      <c r="G5" s="271"/>
      <c r="H5" s="118"/>
    </row>
    <row r="6" spans="1:8" ht="14.25" customHeight="1" x14ac:dyDescent="0.25">
      <c r="A6" s="70"/>
      <c r="B6" s="272" t="s">
        <v>3</v>
      </c>
      <c r="C6" s="273" t="s">
        <v>4</v>
      </c>
      <c r="D6" s="273" t="s">
        <v>5</v>
      </c>
      <c r="E6" s="271"/>
      <c r="F6" s="118"/>
      <c r="G6"/>
    </row>
    <row r="7" spans="1:8" ht="31.5" customHeight="1" x14ac:dyDescent="0.25">
      <c r="A7" s="119" t="s">
        <v>132</v>
      </c>
      <c r="B7" s="274" t="s">
        <v>182</v>
      </c>
      <c r="C7" s="275" t="s">
        <v>9</v>
      </c>
      <c r="D7" s="275" t="s">
        <v>10</v>
      </c>
      <c r="E7" s="271"/>
      <c r="F7" s="118"/>
      <c r="G7"/>
    </row>
    <row r="8" spans="1:8" ht="18" customHeight="1" x14ac:dyDescent="0.25">
      <c r="A8" s="276">
        <v>1</v>
      </c>
      <c r="B8" s="87" t="s">
        <v>245</v>
      </c>
      <c r="C8" s="277">
        <v>2938</v>
      </c>
      <c r="D8" s="277">
        <v>2938</v>
      </c>
      <c r="E8" s="271"/>
      <c r="F8" s="118"/>
      <c r="G8"/>
    </row>
    <row r="9" spans="1:8" ht="18" customHeight="1" x14ac:dyDescent="0.25">
      <c r="A9" s="276">
        <v>2</v>
      </c>
      <c r="B9" s="87" t="s">
        <v>246</v>
      </c>
      <c r="C9" s="277">
        <v>960</v>
      </c>
      <c r="D9" s="277">
        <v>960</v>
      </c>
      <c r="E9" s="271"/>
      <c r="F9" s="118"/>
      <c r="G9"/>
    </row>
    <row r="10" spans="1:8" ht="17.25" customHeight="1" x14ac:dyDescent="0.25">
      <c r="A10" s="276">
        <v>3</v>
      </c>
      <c r="B10" s="87" t="s">
        <v>247</v>
      </c>
      <c r="C10" s="278">
        <f>[1]Ovi!C58</f>
        <v>65882</v>
      </c>
      <c r="D10" s="278">
        <f>[1]Ovi!D58</f>
        <v>0</v>
      </c>
      <c r="E10" s="266"/>
      <c r="G10"/>
    </row>
    <row r="11" spans="1:8" ht="18" customHeight="1" x14ac:dyDescent="0.25">
      <c r="A11" s="276">
        <v>4</v>
      </c>
      <c r="B11" s="87" t="s">
        <v>211</v>
      </c>
      <c r="C11" s="278">
        <f>[1]Közös!C57</f>
        <v>50316</v>
      </c>
      <c r="D11" s="278">
        <f>[1]Közös!D57</f>
        <v>50316</v>
      </c>
      <c r="E11" s="266"/>
      <c r="G11"/>
    </row>
    <row r="12" spans="1:8" ht="18" customHeight="1" x14ac:dyDescent="0.25">
      <c r="A12" s="276">
        <v>5</v>
      </c>
      <c r="B12" s="120" t="s">
        <v>248</v>
      </c>
      <c r="C12" s="277">
        <v>30</v>
      </c>
      <c r="D12" s="277">
        <v>30</v>
      </c>
      <c r="E12" s="266"/>
      <c r="G12"/>
    </row>
    <row r="13" spans="1:8" ht="18" customHeight="1" x14ac:dyDescent="0.25">
      <c r="A13" s="276">
        <v>6</v>
      </c>
      <c r="B13" s="120" t="s">
        <v>216</v>
      </c>
      <c r="C13" s="277">
        <v>400</v>
      </c>
      <c r="D13" s="277">
        <v>400</v>
      </c>
      <c r="E13" s="266"/>
      <c r="G13"/>
    </row>
    <row r="14" spans="1:8" ht="18" customHeight="1" x14ac:dyDescent="0.25">
      <c r="A14" s="276">
        <v>7</v>
      </c>
      <c r="B14" s="120" t="s">
        <v>249</v>
      </c>
      <c r="C14" s="277">
        <v>700</v>
      </c>
      <c r="D14" s="277">
        <v>700</v>
      </c>
      <c r="E14" s="269"/>
      <c r="G14"/>
    </row>
    <row r="15" spans="1:8" ht="18" customHeight="1" x14ac:dyDescent="0.25">
      <c r="A15" s="276">
        <v>8</v>
      </c>
      <c r="B15" s="120" t="s">
        <v>250</v>
      </c>
      <c r="C15" s="277">
        <v>300</v>
      </c>
      <c r="D15" s="277">
        <v>300</v>
      </c>
      <c r="E15" s="269"/>
      <c r="G15"/>
    </row>
    <row r="16" spans="1:8" ht="18" customHeight="1" x14ac:dyDescent="0.25">
      <c r="A16" s="276">
        <v>9</v>
      </c>
      <c r="B16" s="120" t="s">
        <v>251</v>
      </c>
      <c r="C16" s="277">
        <v>100</v>
      </c>
      <c r="D16" s="277">
        <v>100</v>
      </c>
      <c r="E16" s="269"/>
      <c r="G16"/>
    </row>
    <row r="17" spans="1:7" x14ac:dyDescent="0.25">
      <c r="A17" s="276">
        <v>10</v>
      </c>
      <c r="B17" s="120" t="s">
        <v>252</v>
      </c>
      <c r="C17" s="277">
        <v>500</v>
      </c>
      <c r="D17" s="277">
        <v>500</v>
      </c>
      <c r="E17" s="269"/>
      <c r="G17"/>
    </row>
    <row r="18" spans="1:7" x14ac:dyDescent="0.25">
      <c r="A18" s="276">
        <v>11</v>
      </c>
      <c r="B18" s="120" t="s">
        <v>253</v>
      </c>
      <c r="C18" s="277">
        <v>500</v>
      </c>
      <c r="D18" s="277">
        <v>500</v>
      </c>
      <c r="E18" s="269"/>
      <c r="G18"/>
    </row>
    <row r="19" spans="1:7" x14ac:dyDescent="0.25">
      <c r="A19" s="276">
        <v>12</v>
      </c>
      <c r="B19" s="120" t="s">
        <v>254</v>
      </c>
      <c r="C19" s="277">
        <v>300</v>
      </c>
      <c r="D19" s="277">
        <v>300</v>
      </c>
      <c r="E19" s="269"/>
      <c r="G19"/>
    </row>
    <row r="20" spans="1:7" x14ac:dyDescent="0.25">
      <c r="A20" s="276">
        <v>13</v>
      </c>
      <c r="B20" s="120" t="s">
        <v>255</v>
      </c>
      <c r="C20" s="277">
        <v>100</v>
      </c>
      <c r="D20" s="277">
        <v>100</v>
      </c>
      <c r="E20" s="269"/>
      <c r="G20"/>
    </row>
    <row r="21" spans="1:7" x14ac:dyDescent="0.25">
      <c r="A21" s="276">
        <v>14</v>
      </c>
      <c r="B21" s="120" t="s">
        <v>256</v>
      </c>
      <c r="C21" s="277">
        <v>100</v>
      </c>
      <c r="D21" s="277">
        <v>100</v>
      </c>
      <c r="E21" s="269"/>
      <c r="G21"/>
    </row>
    <row r="22" spans="1:7" x14ac:dyDescent="0.25">
      <c r="A22" s="276">
        <v>15</v>
      </c>
      <c r="B22" s="120" t="s">
        <v>257</v>
      </c>
      <c r="C22" s="277">
        <v>100</v>
      </c>
      <c r="D22" s="277">
        <v>100</v>
      </c>
      <c r="E22" s="269"/>
      <c r="G22"/>
    </row>
    <row r="23" spans="1:7" x14ac:dyDescent="0.25">
      <c r="A23" s="276">
        <v>16</v>
      </c>
      <c r="B23" s="120" t="s">
        <v>258</v>
      </c>
      <c r="C23" s="277">
        <v>200</v>
      </c>
      <c r="D23" s="277">
        <v>200</v>
      </c>
      <c r="E23" s="269"/>
      <c r="G23"/>
    </row>
    <row r="24" spans="1:7" x14ac:dyDescent="0.25">
      <c r="A24" s="276">
        <v>17</v>
      </c>
      <c r="B24" s="120" t="s">
        <v>259</v>
      </c>
      <c r="C24" s="277">
        <v>200</v>
      </c>
      <c r="D24" s="277">
        <v>200</v>
      </c>
      <c r="E24" s="269"/>
      <c r="G24"/>
    </row>
    <row r="25" spans="1:7" x14ac:dyDescent="0.25">
      <c r="A25" s="276">
        <v>18</v>
      </c>
      <c r="B25" s="120" t="s">
        <v>260</v>
      </c>
      <c r="C25" s="277">
        <v>200</v>
      </c>
      <c r="D25" s="277">
        <v>200</v>
      </c>
      <c r="E25" s="269"/>
      <c r="G25"/>
    </row>
    <row r="26" spans="1:7" x14ac:dyDescent="0.25">
      <c r="A26" s="276">
        <v>19</v>
      </c>
      <c r="B26" s="86" t="s">
        <v>261</v>
      </c>
      <c r="C26" s="277">
        <v>200</v>
      </c>
      <c r="D26" s="277">
        <v>200</v>
      </c>
      <c r="E26" s="269"/>
      <c r="G26"/>
    </row>
    <row r="27" spans="1:7" x14ac:dyDescent="0.25">
      <c r="A27" s="276">
        <v>20</v>
      </c>
      <c r="B27" s="86" t="s">
        <v>262</v>
      </c>
      <c r="C27" s="278">
        <v>250</v>
      </c>
      <c r="D27" s="278">
        <v>250</v>
      </c>
      <c r="E27" s="269"/>
      <c r="G27"/>
    </row>
    <row r="28" spans="1:7" x14ac:dyDescent="0.25">
      <c r="A28" s="276">
        <v>21</v>
      </c>
      <c r="B28" s="86" t="s">
        <v>263</v>
      </c>
      <c r="C28" s="278">
        <v>250</v>
      </c>
      <c r="D28" s="278">
        <v>250</v>
      </c>
      <c r="E28" s="269"/>
      <c r="G28"/>
    </row>
    <row r="29" spans="1:7" x14ac:dyDescent="0.25">
      <c r="A29" s="276">
        <v>22</v>
      </c>
      <c r="B29" s="86" t="s">
        <v>264</v>
      </c>
      <c r="C29" s="278">
        <v>300</v>
      </c>
      <c r="D29" s="278">
        <v>300</v>
      </c>
      <c r="E29" s="269"/>
      <c r="G29"/>
    </row>
    <row r="30" spans="1:7" x14ac:dyDescent="0.25">
      <c r="A30" s="276">
        <v>23</v>
      </c>
      <c r="B30" s="121" t="s">
        <v>265</v>
      </c>
      <c r="C30" s="278">
        <v>25</v>
      </c>
      <c r="D30" s="278">
        <v>25</v>
      </c>
      <c r="E30" s="269"/>
      <c r="G30"/>
    </row>
    <row r="31" spans="1:7" x14ac:dyDescent="0.25">
      <c r="A31" s="276">
        <v>24</v>
      </c>
      <c r="B31" s="86" t="s">
        <v>266</v>
      </c>
      <c r="C31" s="278">
        <v>240</v>
      </c>
      <c r="D31" s="278">
        <v>240</v>
      </c>
      <c r="E31" s="269"/>
      <c r="G31"/>
    </row>
    <row r="32" spans="1:7" x14ac:dyDescent="0.25">
      <c r="A32" s="276">
        <v>25</v>
      </c>
      <c r="B32" s="86" t="s">
        <v>267</v>
      </c>
      <c r="C32" s="278">
        <v>43</v>
      </c>
      <c r="D32" s="278">
        <v>43</v>
      </c>
      <c r="E32" s="269"/>
      <c r="G32"/>
    </row>
    <row r="33" spans="1:7" x14ac:dyDescent="0.25">
      <c r="A33" s="276">
        <v>26</v>
      </c>
      <c r="B33" s="86" t="s">
        <v>268</v>
      </c>
      <c r="C33" s="278">
        <v>161</v>
      </c>
      <c r="D33" s="278">
        <v>161</v>
      </c>
      <c r="E33" s="269"/>
      <c r="G33"/>
    </row>
    <row r="34" spans="1:7" x14ac:dyDescent="0.25">
      <c r="A34" s="276">
        <v>27</v>
      </c>
      <c r="B34" s="86" t="s">
        <v>269</v>
      </c>
      <c r="C34" s="278">
        <v>95</v>
      </c>
      <c r="D34" s="278">
        <v>95</v>
      </c>
      <c r="E34" s="269"/>
      <c r="G34"/>
    </row>
    <row r="35" spans="1:7" x14ac:dyDescent="0.25">
      <c r="A35" s="276">
        <v>28</v>
      </c>
      <c r="B35" s="86" t="s">
        <v>270</v>
      </c>
      <c r="C35" s="278">
        <v>52</v>
      </c>
      <c r="D35" s="278">
        <v>52</v>
      </c>
      <c r="E35" s="269"/>
      <c r="G35"/>
    </row>
    <row r="36" spans="1:7" x14ac:dyDescent="0.25">
      <c r="A36" s="279">
        <v>29</v>
      </c>
      <c r="B36" s="280" t="s">
        <v>271</v>
      </c>
      <c r="C36" s="281">
        <f>SUM(C8:C35)</f>
        <v>125442</v>
      </c>
      <c r="D36" s="281">
        <f>SUM(D8:D35)</f>
        <v>59560</v>
      </c>
      <c r="E36" s="266"/>
      <c r="G36"/>
    </row>
    <row r="37" spans="1:7" x14ac:dyDescent="0.25">
      <c r="A37" s="276">
        <v>30</v>
      </c>
      <c r="B37" s="179" t="s">
        <v>272</v>
      </c>
      <c r="C37" s="282">
        <v>3000</v>
      </c>
      <c r="D37" s="282">
        <v>3000</v>
      </c>
      <c r="E37" s="266"/>
      <c r="G37"/>
    </row>
    <row r="38" spans="1:7" x14ac:dyDescent="0.25">
      <c r="A38" s="276">
        <v>31</v>
      </c>
      <c r="B38" s="179" t="s">
        <v>273</v>
      </c>
      <c r="C38" s="282">
        <v>600</v>
      </c>
      <c r="D38" s="282">
        <v>600</v>
      </c>
      <c r="E38" s="266"/>
      <c r="G38"/>
    </row>
    <row r="39" spans="1:7" x14ac:dyDescent="0.25">
      <c r="A39" s="276">
        <v>32</v>
      </c>
      <c r="B39" s="179" t="s">
        <v>274</v>
      </c>
      <c r="C39" s="282">
        <v>750</v>
      </c>
      <c r="D39" s="282">
        <v>750</v>
      </c>
      <c r="E39" s="269"/>
      <c r="G39"/>
    </row>
    <row r="40" spans="1:7" x14ac:dyDescent="0.25">
      <c r="A40" s="276">
        <v>33</v>
      </c>
      <c r="B40" s="179" t="s">
        <v>275</v>
      </c>
      <c r="C40" s="282">
        <v>440</v>
      </c>
      <c r="D40" s="282">
        <v>440</v>
      </c>
      <c r="E40" s="266"/>
      <c r="G40"/>
    </row>
    <row r="41" spans="1:7" x14ac:dyDescent="0.25">
      <c r="A41" s="276">
        <v>34</v>
      </c>
      <c r="B41" s="179" t="s">
        <v>276</v>
      </c>
      <c r="C41" s="282">
        <v>600</v>
      </c>
      <c r="D41" s="282">
        <v>600</v>
      </c>
      <c r="E41" s="266"/>
      <c r="G41"/>
    </row>
    <row r="42" spans="1:7" x14ac:dyDescent="0.25">
      <c r="A42" s="276">
        <v>35</v>
      </c>
      <c r="B42" s="283" t="s">
        <v>277</v>
      </c>
      <c r="C42" s="284">
        <v>200</v>
      </c>
      <c r="D42" s="284">
        <v>200</v>
      </c>
      <c r="E42" s="266"/>
      <c r="G42"/>
    </row>
    <row r="43" spans="1:7" x14ac:dyDescent="0.25">
      <c r="A43" s="276">
        <v>36</v>
      </c>
      <c r="B43" s="283" t="s">
        <v>278</v>
      </c>
      <c r="C43" s="284">
        <v>400</v>
      </c>
      <c r="D43" s="284">
        <v>400</v>
      </c>
      <c r="E43" s="266"/>
      <c r="G43"/>
    </row>
    <row r="44" spans="1:7" x14ac:dyDescent="0.25">
      <c r="A44" s="276">
        <v>37</v>
      </c>
      <c r="B44" s="283" t="s">
        <v>279</v>
      </c>
      <c r="C44" s="284">
        <v>1000</v>
      </c>
      <c r="D44" s="284">
        <v>1000</v>
      </c>
      <c r="E44" s="266"/>
      <c r="G44"/>
    </row>
    <row r="45" spans="1:7" ht="15.75" thickBot="1" x14ac:dyDescent="0.3">
      <c r="A45" s="279">
        <v>38</v>
      </c>
      <c r="B45" s="285" t="s">
        <v>280</v>
      </c>
      <c r="C45" s="286">
        <f>SUM(C37:C44)</f>
        <v>6990</v>
      </c>
      <c r="D45" s="286">
        <f>SUM(D37:D44)</f>
        <v>6990</v>
      </c>
      <c r="E45" s="266"/>
      <c r="G45"/>
    </row>
    <row r="46" spans="1:7" x14ac:dyDescent="0.25">
      <c r="A46" s="287"/>
      <c r="B46" s="288"/>
      <c r="C46" s="289"/>
      <c r="D46" s="289"/>
      <c r="E46" s="289"/>
    </row>
    <row r="47" spans="1:7" x14ac:dyDescent="0.25">
      <c r="A47" s="4"/>
      <c r="B47" s="4"/>
      <c r="C47" s="290"/>
      <c r="D47" s="290"/>
    </row>
    <row r="48" spans="1:7" x14ac:dyDescent="0.25">
      <c r="A48" s="4"/>
      <c r="B48" s="4"/>
      <c r="C48" s="290"/>
      <c r="D48" s="290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</sheetData>
  <mergeCells count="4">
    <mergeCell ref="A1:D1"/>
    <mergeCell ref="A3:D3"/>
    <mergeCell ref="B4:C4"/>
    <mergeCell ref="F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58.85546875" customWidth="1"/>
    <col min="3" max="8" width="16.7109375" customWidth="1"/>
  </cols>
  <sheetData>
    <row r="1" spans="1:8" ht="15.75" x14ac:dyDescent="0.25">
      <c r="A1" s="520" t="s">
        <v>281</v>
      </c>
      <c r="B1" s="401"/>
      <c r="C1" s="401"/>
      <c r="D1" s="401"/>
      <c r="E1" s="401"/>
      <c r="F1" s="401"/>
      <c r="G1" s="401"/>
      <c r="H1" s="401"/>
    </row>
    <row r="2" spans="1:8" ht="15.75" x14ac:dyDescent="0.25">
      <c r="A2" s="291"/>
      <c r="B2" s="268"/>
      <c r="C2" s="268"/>
      <c r="D2" s="268"/>
      <c r="E2" s="268"/>
    </row>
    <row r="3" spans="1:8" ht="15.75" x14ac:dyDescent="0.25">
      <c r="A3" s="520" t="s">
        <v>282</v>
      </c>
      <c r="B3" s="401"/>
      <c r="C3" s="401"/>
      <c r="D3" s="401"/>
      <c r="E3" s="401"/>
      <c r="F3" s="401"/>
      <c r="G3" s="401"/>
      <c r="H3" s="401"/>
    </row>
    <row r="4" spans="1:8" ht="15.75" x14ac:dyDescent="0.25">
      <c r="A4" s="292"/>
      <c r="B4" s="293"/>
      <c r="C4" s="293"/>
      <c r="D4" s="293"/>
      <c r="E4" s="293"/>
    </row>
    <row r="5" spans="1:8" ht="15.75" x14ac:dyDescent="0.25">
      <c r="A5" s="292"/>
      <c r="B5" s="293"/>
      <c r="C5" s="293"/>
      <c r="D5" s="293"/>
      <c r="E5" s="293"/>
    </row>
    <row r="6" spans="1:8" ht="16.5" thickBot="1" x14ac:dyDescent="0.3">
      <c r="A6" s="294" t="s">
        <v>283</v>
      </c>
      <c r="B6" s="268"/>
      <c r="C6" s="268"/>
      <c r="D6" s="295"/>
      <c r="F6" s="295"/>
      <c r="H6" s="295" t="s">
        <v>2</v>
      </c>
    </row>
    <row r="7" spans="1:8" ht="15.75" x14ac:dyDescent="0.25">
      <c r="A7" s="296"/>
      <c r="B7" s="297" t="s">
        <v>3</v>
      </c>
      <c r="C7" s="297" t="s">
        <v>4</v>
      </c>
      <c r="D7" s="297" t="s">
        <v>5</v>
      </c>
      <c r="E7" s="298" t="s">
        <v>6</v>
      </c>
      <c r="F7" s="299" t="s">
        <v>7</v>
      </c>
      <c r="G7" s="297" t="s">
        <v>8</v>
      </c>
      <c r="H7" s="300" t="s">
        <v>284</v>
      </c>
    </row>
    <row r="8" spans="1:8" ht="47.25" x14ac:dyDescent="0.25">
      <c r="A8" s="301" t="s">
        <v>11</v>
      </c>
      <c r="B8" s="302" t="s">
        <v>285</v>
      </c>
      <c r="C8" s="302" t="s">
        <v>286</v>
      </c>
      <c r="D8" s="302" t="s">
        <v>287</v>
      </c>
      <c r="E8" s="303" t="s">
        <v>288</v>
      </c>
      <c r="F8" s="304" t="s">
        <v>289</v>
      </c>
      <c r="G8" s="302" t="s">
        <v>290</v>
      </c>
      <c r="H8" s="305" t="s">
        <v>288</v>
      </c>
    </row>
    <row r="9" spans="1:8" ht="31.5" customHeight="1" x14ac:dyDescent="0.25">
      <c r="A9" s="306">
        <v>1</v>
      </c>
      <c r="B9" s="307" t="s">
        <v>291</v>
      </c>
      <c r="C9" s="308">
        <v>8264</v>
      </c>
      <c r="D9" s="308">
        <v>11805</v>
      </c>
      <c r="E9" s="309">
        <f>D9-C9</f>
        <v>3541</v>
      </c>
      <c r="F9" s="310">
        <v>8264</v>
      </c>
      <c r="G9" s="308">
        <v>11805</v>
      </c>
      <c r="H9" s="311">
        <f>G9-F9</f>
        <v>3541</v>
      </c>
    </row>
    <row r="10" spans="1:8" ht="31.5" customHeight="1" x14ac:dyDescent="0.25">
      <c r="A10" s="306">
        <v>2</v>
      </c>
      <c r="B10" s="307" t="s">
        <v>292</v>
      </c>
      <c r="C10" s="308">
        <v>10000</v>
      </c>
      <c r="D10" s="308">
        <v>10000</v>
      </c>
      <c r="E10" s="309">
        <f t="shared" ref="E10:E12" si="0">D10-C10</f>
        <v>0</v>
      </c>
      <c r="F10" s="310">
        <v>10000</v>
      </c>
      <c r="G10" s="308">
        <v>10000</v>
      </c>
      <c r="H10" s="311">
        <f t="shared" ref="H10:H12" si="1">G10-F10</f>
        <v>0</v>
      </c>
    </row>
    <row r="11" spans="1:8" ht="31.5" customHeight="1" x14ac:dyDescent="0.25">
      <c r="A11" s="306">
        <v>3</v>
      </c>
      <c r="B11" s="307" t="s">
        <v>293</v>
      </c>
      <c r="C11" s="308">
        <v>14899</v>
      </c>
      <c r="D11" s="308">
        <v>22922</v>
      </c>
      <c r="E11" s="309">
        <f t="shared" si="0"/>
        <v>8023</v>
      </c>
      <c r="F11" s="310">
        <v>14899</v>
      </c>
      <c r="G11" s="308">
        <v>22922</v>
      </c>
      <c r="H11" s="311">
        <f t="shared" si="1"/>
        <v>8023</v>
      </c>
    </row>
    <row r="12" spans="1:8" ht="16.5" thickBot="1" x14ac:dyDescent="0.3">
      <c r="A12" s="312">
        <v>4</v>
      </c>
      <c r="B12" s="313" t="s">
        <v>294</v>
      </c>
      <c r="C12" s="314">
        <f>SUM(C9:C11)</f>
        <v>33163</v>
      </c>
      <c r="D12" s="315">
        <f>SUM(D9:D11)</f>
        <v>44727</v>
      </c>
      <c r="E12" s="316">
        <f t="shared" si="0"/>
        <v>11564</v>
      </c>
      <c r="F12" s="317">
        <f>SUM(F9:F11)</f>
        <v>33163</v>
      </c>
      <c r="G12" s="315">
        <f>SUM(G9:G11)</f>
        <v>44727</v>
      </c>
      <c r="H12" s="318">
        <f t="shared" si="1"/>
        <v>11564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XFD1048576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521" t="s">
        <v>295</v>
      </c>
      <c r="B1" s="401"/>
      <c r="C1" s="401"/>
      <c r="D1" s="401"/>
      <c r="E1" s="319"/>
    </row>
    <row r="2" spans="1:5" x14ac:dyDescent="0.25">
      <c r="A2" s="320"/>
      <c r="B2" s="321"/>
      <c r="C2" s="321"/>
      <c r="D2" s="321"/>
      <c r="E2" s="321"/>
    </row>
    <row r="3" spans="1:5" x14ac:dyDescent="0.25">
      <c r="A3" s="521" t="s">
        <v>296</v>
      </c>
      <c r="B3" s="401"/>
      <c r="C3" s="401"/>
      <c r="D3" s="401"/>
      <c r="E3" s="322"/>
    </row>
    <row r="4" spans="1:5" x14ac:dyDescent="0.25">
      <c r="A4" s="322"/>
      <c r="B4" s="319"/>
      <c r="C4" s="319"/>
      <c r="D4" s="319"/>
      <c r="E4" s="319"/>
    </row>
    <row r="5" spans="1:5" x14ac:dyDescent="0.25">
      <c r="A5" s="322"/>
      <c r="B5" s="319"/>
      <c r="C5" s="319"/>
      <c r="D5" s="319"/>
      <c r="E5" s="319"/>
    </row>
    <row r="6" spans="1:5" x14ac:dyDescent="0.25">
      <c r="A6" s="322"/>
      <c r="B6" s="319"/>
      <c r="C6" s="319"/>
      <c r="D6" s="319"/>
      <c r="E6" s="319"/>
    </row>
    <row r="7" spans="1:5" ht="15.75" thickBot="1" x14ac:dyDescent="0.3">
      <c r="A7" s="2"/>
      <c r="B7" s="2"/>
      <c r="D7" s="323" t="s">
        <v>47</v>
      </c>
      <c r="E7" s="323"/>
    </row>
    <row r="8" spans="1:5" x14ac:dyDescent="0.25">
      <c r="A8" s="324"/>
      <c r="B8" s="273" t="s">
        <v>3</v>
      </c>
      <c r="C8" s="273" t="s">
        <v>4</v>
      </c>
      <c r="D8" s="273" t="s">
        <v>5</v>
      </c>
    </row>
    <row r="9" spans="1:5" ht="42.75" x14ac:dyDescent="0.25">
      <c r="A9" s="325" t="s">
        <v>11</v>
      </c>
      <c r="B9" s="326" t="s">
        <v>297</v>
      </c>
      <c r="C9" s="275" t="s">
        <v>287</v>
      </c>
      <c r="D9" s="275" t="s">
        <v>290</v>
      </c>
    </row>
    <row r="10" spans="1:5" x14ac:dyDescent="0.25">
      <c r="A10" s="327">
        <v>1</v>
      </c>
      <c r="B10" s="87"/>
      <c r="C10" s="328">
        <v>0</v>
      </c>
      <c r="D10" s="328">
        <v>0</v>
      </c>
    </row>
    <row r="11" spans="1:5" x14ac:dyDescent="0.25">
      <c r="A11" s="329">
        <v>2</v>
      </c>
      <c r="B11" s="330"/>
      <c r="C11" s="331">
        <v>0</v>
      </c>
      <c r="D11" s="331">
        <v>0</v>
      </c>
    </row>
    <row r="12" spans="1:5" x14ac:dyDescent="0.25">
      <c r="A12" s="329">
        <v>3</v>
      </c>
      <c r="B12" s="330"/>
      <c r="C12" s="331">
        <v>0</v>
      </c>
      <c r="D12" s="331">
        <v>0</v>
      </c>
    </row>
    <row r="13" spans="1:5" s="335" customFormat="1" ht="15.75" thickBot="1" x14ac:dyDescent="0.3">
      <c r="A13" s="332">
        <v>4</v>
      </c>
      <c r="B13" s="333" t="s">
        <v>298</v>
      </c>
      <c r="C13" s="334">
        <f>SUM(C10:C12)</f>
        <v>0</v>
      </c>
      <c r="D13" s="334">
        <f>SUM(D10:D12)</f>
        <v>0</v>
      </c>
    </row>
  </sheetData>
  <mergeCells count="2"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1.sz.mell.</vt:lpstr>
      <vt:lpstr>2.sz.mell.</vt:lpstr>
      <vt:lpstr>3.sz.mell.</vt:lpstr>
      <vt:lpstr>4.sz.mell.</vt:lpstr>
      <vt:lpstr>5.sz.mell.</vt:lpstr>
      <vt:lpstr>6.sz.mell. </vt:lpstr>
      <vt:lpstr>7.sz.mell.</vt:lpstr>
      <vt:lpstr>8.sz.mell.</vt:lpstr>
      <vt:lpstr>9.sz.mell.</vt:lpstr>
      <vt:lpstr>10.sz.mell.</vt:lpstr>
      <vt:lpstr>11.sz.mell.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dcterms:created xsi:type="dcterms:W3CDTF">2019-02-11T10:45:16Z</dcterms:created>
  <dcterms:modified xsi:type="dcterms:W3CDTF">2019-02-11T13:24:33Z</dcterms:modified>
</cp:coreProperties>
</file>