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372" windowWidth="12660" windowHeight="11160" tabRatio="727" activeTab="1"/>
  </bookViews>
  <sheets>
    <sheet name="címrend" sheetId="1" r:id="rId1"/>
    <sheet name="önkorm összesen" sheetId="2" r:id="rId2"/>
    <sheet name="működési mérleg" sheetId="3" r:id="rId3"/>
    <sheet name="felhalm mérleg" sheetId="4" r:id="rId4"/>
    <sheet name="3. Mell -AKÜ" sheetId="5" r:id="rId5"/>
    <sheet name="4. Mell -AKÜ-höz bevételek" sheetId="6" r:id="rId6"/>
    <sheet name="5.sz.mell." sheetId="7" r:id="rId7"/>
    <sheet name="6.sz.mell.CÉLTART műk" sheetId="8" r:id="rId8"/>
    <sheet name="önkorm ÖNMAGA" sheetId="9" r:id="rId9"/>
    <sheet name="Óvoda" sheetId="10" r:id="rId10"/>
    <sheet name="8.sz.mell tartozásállomány" sheetId="11" r:id="rId11"/>
    <sheet name="1 sz,többéves" sheetId="12" r:id="rId12"/>
    <sheet name="2.sz.közvetett támogatások" sheetId="13" r:id="rId13"/>
    <sheet name="3 előirányzat felhaszn terv (2" sheetId="14" r:id="rId14"/>
    <sheet name="likviditási terv pénzkészlettel" sheetId="15" r:id="rId15"/>
    <sheet name="állami tám" sheetId="16" r:id="rId16"/>
    <sheet name="5.sz.támogatások" sheetId="17" r:id="rId17"/>
    <sheet name="6.sz.tájék szocpol" sheetId="18" r:id="rId18"/>
    <sheet name="7.sz.tájék létszám" sheetId="19" r:id="rId19"/>
    <sheet name="gördülő" sheetId="20" r:id="rId20"/>
  </sheets>
  <externalReferences>
    <externalReference r:id="rId23"/>
  </externalReferences>
  <definedNames>
    <definedName name="_xlfn.IFERROR" hidden="1">#NAME?</definedName>
    <definedName name="_xlnm.Print_Titles" localSheetId="8">'önkorm ÖNMAGA'!$1:$5</definedName>
    <definedName name="_xlnm.Print_Area" localSheetId="7">'6.sz.mell.CÉLTART műk'!$A$1:$D$6</definedName>
    <definedName name="_xlnm.Print_Area" localSheetId="14">'likviditási terv pénzkészlettel'!$A$1:$O$31</definedName>
    <definedName name="_xlnm.Print_Area" localSheetId="8">'önkorm ÖNMAGA'!$A$1:$F$150</definedName>
    <definedName name="_xlnm.Print_Area" localSheetId="1">'önkorm összesen'!$A$1:$F$149</definedName>
  </definedNames>
  <calcPr fullCalcOnLoad="1"/>
</workbook>
</file>

<file path=xl/sharedStrings.xml><?xml version="1.0" encoding="utf-8"?>
<sst xmlns="http://schemas.openxmlformats.org/spreadsheetml/2006/main" count="1309" uniqueCount="616">
  <si>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</si>
  <si>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</si>
  <si>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</si>
  <si>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</si>
  <si>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</si>
  <si>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</si>
  <si>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</si>
  <si>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</si>
  <si>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</si>
  <si>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</si>
  <si>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</si>
  <si>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</si>
  <si>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</si>
  <si>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</si>
  <si>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</si>
  <si>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</si>
  <si>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</si>
  <si>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</si>
  <si>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</si>
  <si>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</si>
  <si>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</si>
  <si>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</si>
  <si>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</si>
  <si>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</si>
  <si>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</si>
  <si>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</si>
  <si>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</si>
  <si>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</si>
  <si>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</si>
  <si>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</si>
  <si>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</si>
  <si>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</si>
  <si>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</si>
  <si>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</si>
  <si>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</si>
  <si>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</si>
  <si>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</si>
  <si>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</si>
  <si>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</si>
  <si>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</si>
  <si>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</si>
  <si>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</si>
  <si>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</si>
  <si>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</si>
  <si>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</si>
  <si>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</si>
  <si>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</si>
  <si>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</si>
  <si>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</si>
  <si>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</si>
  <si>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</si>
  <si>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</si>
  <si>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</si>
  <si>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</si>
  <si>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</si>
  <si>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</si>
  <si>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</si>
  <si>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</si>
  <si>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</si>
  <si>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</si>
  <si>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</si>
  <si>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</si>
  <si>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</si>
  <si>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</si>
  <si>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</si>
  <si>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</si>
  <si>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</si>
  <si>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</si>
  <si>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</si>
  <si>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</si>
  <si>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</si>
  <si>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</si>
  <si>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</si>
  <si>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</si>
  <si>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</si>
  <si>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</si>
  <si>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</si>
  <si>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</si>
  <si>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</si>
  <si>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</si>
  <si>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</si>
  <si>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</si>
  <si>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</si>
  <si>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</si>
  <si>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</si>
  <si>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</si>
  <si>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</si>
  <si>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</si>
  <si>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</si>
  <si>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</si>
  <si>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</si>
  <si>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</si>
  <si>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</si>
  <si>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</si>
  <si>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</si>
  <si>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</si>
  <si>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</si>
  <si>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</si>
  <si>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</si>
  <si>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</si>
  <si>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</si>
  <si>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</si>
  <si>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</si>
  <si>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</si>
  <si>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</si>
  <si>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</si>
  <si>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</si>
  <si>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</si>
  <si>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</si>
  <si>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</si>
  <si>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</si>
  <si>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</si>
  <si>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</si>
  <si>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</si>
  <si>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</si>
  <si>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</si>
  <si>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</si>
  <si>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</si>
  <si>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</si>
  <si>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</si>
  <si>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</si>
  <si>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Dologi  kiadások</t>
  </si>
  <si>
    <t>Összesen (1+4+7+9+11)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</si>
  <si>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</si>
  <si>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</si>
  <si>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</si>
  <si>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</si>
  <si>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</si>
  <si>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</si>
  <si>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</si>
  <si>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</si>
  <si>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</si>
  <si>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</si>
  <si>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</si>
  <si>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</si>
  <si>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</si>
  <si>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</si>
  <si>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</si>
  <si>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</si>
  <si>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</si>
  <si>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</si>
  <si>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</si>
  <si>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</si>
  <si>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</si>
  <si>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</si>
  <si>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</si>
  <si>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</si>
  <si>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</si>
  <si>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</si>
  <si>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</si>
  <si>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</si>
  <si>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</si>
  <si>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</si>
  <si>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</si>
  <si>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</si>
  <si>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</si>
  <si>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</si>
  <si>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</si>
  <si>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</si>
  <si>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</si>
  <si>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</si>
  <si>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</si>
  <si>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</si>
  <si>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</si>
  <si>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</si>
  <si>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</si>
  <si>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</si>
  <si>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</si>
  <si>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</si>
  <si>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</si>
  <si>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</si>
  <si>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</si>
  <si>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</si>
  <si>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</si>
  <si>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</si>
  <si>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</si>
  <si>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</si>
  <si>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</si>
  <si>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</si>
  <si>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</si>
  <si>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</si>
  <si>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</si>
  <si>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</si>
  <si>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</si>
  <si>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</si>
  <si>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</si>
  <si>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</si>
  <si>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</si>
  <si>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</si>
  <si>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</si>
  <si>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</si>
  <si>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</si>
  <si>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</si>
  <si>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</si>
  <si>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</si>
  <si>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</si>
  <si>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</si>
  <si>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</si>
  <si>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</si>
  <si>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</si>
  <si>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</si>
  <si>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</si>
  <si>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</si>
  <si>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</si>
  <si>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</si>
  <si>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</si>
  <si>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</si>
  <si>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</si>
  <si>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</si>
  <si>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</si>
  <si>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</si>
  <si>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</si>
  <si>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</si>
  <si>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</si>
  <si>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</si>
  <si>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</si>
  <si>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</si>
  <si>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</si>
  <si>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</si>
  <si>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</si>
  <si>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</si>
  <si>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</si>
  <si>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</si>
  <si>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</si>
  <si>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</si>
  <si>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</si>
  <si>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</si>
  <si>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</si>
  <si>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</si>
  <si>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</si>
  <si>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</si>
  <si>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</si>
  <si>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</si>
  <si>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</si>
  <si>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</si>
  <si>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</si>
  <si>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</si>
  <si>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</si>
  <si>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</si>
  <si>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</si>
  <si>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</si>
  <si>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</si>
  <si>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</si>
  <si>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</si>
  <si>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</si>
  <si>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</si>
  <si>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</si>
  <si>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</si>
  <si>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</si>
  <si>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</si>
  <si>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</si>
  <si>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</si>
  <si>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</si>
  <si>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</si>
  <si>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</si>
  <si>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</si>
  <si>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</si>
  <si>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</si>
  <si>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</si>
  <si>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</si>
  <si>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</si>
  <si>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</si>
  <si>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</si>
  <si>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</si>
  <si>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</si>
  <si>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</si>
  <si>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</si>
  <si>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</si>
  <si>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</si>
  <si>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</si>
  <si>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</si>
  <si>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</si>
  <si>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</si>
  <si>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</si>
  <si>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</si>
  <si>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</si>
  <si>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</si>
  <si>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</si>
  <si>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</si>
  <si>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</si>
  <si>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</si>
  <si>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</si>
  <si>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</si>
  <si>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</si>
  <si>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</si>
  <si>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</si>
  <si>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</si>
  <si>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</si>
  <si>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</si>
  <si>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</si>
  <si>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</si>
  <si>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</si>
  <si>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</si>
  <si>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</si>
  <si>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</si>
  <si>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</si>
  <si>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</si>
  <si>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</si>
  <si>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</si>
  <si>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</si>
  <si>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</si>
  <si>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</si>
  <si>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</si>
  <si>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</si>
  <si>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</si>
  <si>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</si>
  <si>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</si>
  <si>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</si>
  <si>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</si>
  <si>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</si>
  <si>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</si>
  <si>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</si>
  <si>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</si>
  <si>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</si>
  <si>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</si>
  <si>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</si>
  <si>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</si>
  <si>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</si>
  <si>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</si>
  <si>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</si>
  <si>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</si>
  <si>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</si>
  <si>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</si>
  <si>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</si>
  <si>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</si>
  <si>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</si>
  <si>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</si>
  <si>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</si>
  <si>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</si>
  <si>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</si>
  <si>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</si>
  <si>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</si>
  <si>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</si>
  <si>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</si>
  <si>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</si>
  <si>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</si>
  <si>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</si>
  <si>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</si>
  <si>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</si>
  <si>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</si>
  <si>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</si>
  <si>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</si>
  <si>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</si>
  <si>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</si>
  <si>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</si>
  <si>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</si>
  <si>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</si>
  <si>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</si>
  <si>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</si>
  <si>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</si>
  <si>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</si>
  <si>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</si>
  <si>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</si>
  <si>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</si>
  <si>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</si>
  <si>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</si>
  <si>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</si>
  <si>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</si>
  <si>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</si>
  <si>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</si>
  <si>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</si>
  <si>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</si>
  <si>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</si>
  <si>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</si>
  <si>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</si>
  <si>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</si>
  <si>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</si>
  <si>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</si>
  <si>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</si>
  <si>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</si>
  <si>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</si>
  <si>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</si>
  <si>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</si>
  <si>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</si>
  <si>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</si>
  <si>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</si>
  <si>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</si>
  <si>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</si>
  <si>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</si>
  <si>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</si>
  <si>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</si>
  <si>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</si>
  <si>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</si>
  <si>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</si>
  <si>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</si>
  <si>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</si>
  <si>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</si>
  <si>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</si>
  <si>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</si>
  <si>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</si>
  <si>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</si>
  <si>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</si>
  <si>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</si>
  <si>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</si>
  <si>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</si>
  <si>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</si>
  <si>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</si>
  <si>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</si>
  <si>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</si>
  <si>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</si>
  <si>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</si>
  <si>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</si>
  <si>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</si>
  <si>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</si>
  <si>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</si>
  <si>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</si>
  <si>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</si>
  <si>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</si>
  <si>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</si>
  <si>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</si>
  <si>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</si>
  <si>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</si>
  <si>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</si>
  <si>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</si>
  <si>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</si>
  <si>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</si>
  <si>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</si>
  <si>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</si>
  <si>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</si>
  <si>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</si>
  <si>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</si>
  <si>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</si>
  <si>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</si>
  <si>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</si>
  <si>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</si>
  <si>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</si>
  <si>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</si>
  <si>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</si>
  <si>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</si>
  <si>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</si>
  <si>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</si>
  <si>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</si>
  <si>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</si>
  <si>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</si>
  <si>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</si>
  <si>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</si>
  <si>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</si>
  <si>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</si>
  <si>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</si>
  <si>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</si>
  <si>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</si>
  <si>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</si>
  <si>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</si>
  <si>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</si>
  <si>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</si>
  <si>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</si>
  <si>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</si>
  <si>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</si>
  <si>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</si>
  <si>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</si>
  <si>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</si>
  <si>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</si>
  <si>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</si>
  <si>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</si>
  <si>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</si>
  <si>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</si>
  <si>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</si>
  <si>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</si>
  <si>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</si>
  <si>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</si>
  <si>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</si>
  <si>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Kötelező feladat</t>
  </si>
  <si>
    <t>Önként vállalt feladat</t>
  </si>
  <si>
    <t>Államigazga-tási feladat</t>
  </si>
  <si>
    <t>Egyéb kötelező önkormányzati feladatok támogatása</t>
  </si>
  <si>
    <t>I/1.d)</t>
  </si>
  <si>
    <t xml:space="preserve"> Szociális és gyermekjóléti alapszolg.feladatok</t>
  </si>
  <si>
    <t>Szociális étkeztetés</t>
  </si>
  <si>
    <t>Házi segítségnyújtás</t>
  </si>
  <si>
    <t xml:space="preserve">Óvodapedagógusok és nev.munkát közvetlenül segítők bértámogatása </t>
  </si>
  <si>
    <t>Óvodaműködtetés támogatása</t>
  </si>
  <si>
    <t>Nyilvános könyvtári ellátási feladatok támogatása</t>
  </si>
  <si>
    <t>Gyermekétkeztetés támogatása</t>
  </si>
  <si>
    <t>Gyermekétkeztetés szempontjából elismert dolgozók bértámogatása</t>
  </si>
  <si>
    <t>IV/1.d)</t>
  </si>
  <si>
    <t>II/1.</t>
  </si>
  <si>
    <t>II/2.</t>
  </si>
  <si>
    <t>III/3.c)</t>
  </si>
  <si>
    <t>III/3.d)</t>
  </si>
  <si>
    <t>III/2.</t>
  </si>
  <si>
    <t>Fajlagos összeg (Ft/mutató)</t>
  </si>
  <si>
    <t>mutató</t>
  </si>
  <si>
    <t>Ö s s z e s e n :</t>
  </si>
  <si>
    <t>Normatív lakásfenntartási tám.</t>
  </si>
  <si>
    <t>Ápolási díj méltányossági alapon</t>
  </si>
  <si>
    <t>Rendszeres szociális segély</t>
  </si>
  <si>
    <t xml:space="preserve">       Foglalkoztatást helyettesítő támogatás</t>
  </si>
  <si>
    <t>kötelező feladatok</t>
  </si>
  <si>
    <t>önként vállalt feladatok</t>
  </si>
  <si>
    <t>összesen</t>
  </si>
  <si>
    <t>államigazga-tási feladatok</t>
  </si>
  <si>
    <t>ezerFt-ban</t>
  </si>
  <si>
    <t xml:space="preserve">Gyermekétkeztetés üzemeltetési támogatása </t>
  </si>
  <si>
    <t>Intézmény megnevezése</t>
  </si>
  <si>
    <t>Engedélyezett létszám</t>
  </si>
  <si>
    <t>Mindösszesen</t>
  </si>
  <si>
    <t>Intézmények összesen:</t>
  </si>
  <si>
    <t>Közfoglalkoz-tatottak</t>
  </si>
  <si>
    <t>fő</t>
  </si>
  <si>
    <t>Munka Törvény-könyve hatálya alá tartozó</t>
  </si>
  <si>
    <t>közalkal-mazott szakmai</t>
  </si>
  <si>
    <t>közalkal-mazott egyéb</t>
  </si>
  <si>
    <t xml:space="preserve"> köztiszt-viselő</t>
  </si>
  <si>
    <t>Cím-szám</t>
  </si>
  <si>
    <t>03</t>
  </si>
  <si>
    <t xml:space="preserve"> Céltartalék</t>
  </si>
  <si>
    <t>Óvodai nevelés, ellátás</t>
  </si>
  <si>
    <t>Cím</t>
  </si>
  <si>
    <t>Cím megnevezése</t>
  </si>
  <si>
    <t>Előirányzat 2015</t>
  </si>
  <si>
    <t>A 2015. évi általános működés és ágazati feladatok támogatásának alakulása jogcímenként</t>
  </si>
  <si>
    <t>Hozzájárulás jogcímei</t>
  </si>
  <si>
    <t>összeg (Ft)</t>
  </si>
  <si>
    <t>I/1.a)</t>
  </si>
  <si>
    <t>Önkormányzati hivatal működésének támogatása</t>
  </si>
  <si>
    <t>I/1.ba)</t>
  </si>
  <si>
    <t>Zöldterület gazdálkodással kapcsolatos feladatok támogatása</t>
  </si>
  <si>
    <t>I/1.bb)</t>
  </si>
  <si>
    <t>Közvilágítás fenntartásának támogatása</t>
  </si>
  <si>
    <t>I/1.bd)</t>
  </si>
  <si>
    <t>Közutak fenntartásának támogatása</t>
  </si>
  <si>
    <t>I/1.bc)</t>
  </si>
  <si>
    <t>I/1.c)</t>
  </si>
  <si>
    <t>Lakott külterülettel kapcsolatos feladatok támogatása</t>
  </si>
  <si>
    <t>I/6.</t>
  </si>
  <si>
    <t>2014 évről áthúzódó bérkompenzáció támogatása</t>
  </si>
  <si>
    <t xml:space="preserve"> Óvodai nevelés</t>
  </si>
  <si>
    <t>Kiegészítő támogatás az óvodapedagógusok minősítéséből adódó többletkiadásokhoz</t>
  </si>
  <si>
    <t>III/3.aa)</t>
  </si>
  <si>
    <t xml:space="preserve">     Családsegítés és gyermekjóléti sz. </t>
  </si>
  <si>
    <t>(70 ezer fő lakosságszám alatt)</t>
  </si>
  <si>
    <t>III/5.</t>
  </si>
  <si>
    <t xml:space="preserve">NORMATÍV HOZZÁJÁRULÁS ÖSSZESEN </t>
  </si>
  <si>
    <t>Szociálpolitikai feladatok 2015. évi tervezett előirányzatai</t>
  </si>
  <si>
    <t>2015. évi eredeti előirányzatok</t>
  </si>
  <si>
    <t>2015. évi előirányzat</t>
  </si>
  <si>
    <t>K I M U T A T Á S
a 2015. évben céljelleggel juttatott támogatásokról</t>
  </si>
  <si>
    <t>Támogatás összege</t>
  </si>
  <si>
    <t>2015.év</t>
  </si>
  <si>
    <t>2016.év</t>
  </si>
  <si>
    <t>Önkormányzat működési bevételei</t>
  </si>
  <si>
    <t xml:space="preserve">     Közhatalmi bevételek</t>
  </si>
  <si>
    <t xml:space="preserve">     Intézményi működési bevétele</t>
  </si>
  <si>
    <t xml:space="preserve">    Átengedett adók</t>
  </si>
  <si>
    <t>Támogatások, kiegészítések</t>
  </si>
  <si>
    <t>Átvett pénzeszközök államháztartáson belülről</t>
  </si>
  <si>
    <t xml:space="preserve">ebből: működési </t>
  </si>
  <si>
    <t xml:space="preserve">         felhalmozási</t>
  </si>
  <si>
    <t>Felhalmozási célú bevételek</t>
  </si>
  <si>
    <t>Átvett pénzeszközök államháztartáson kívülről</t>
  </si>
  <si>
    <t>Kölcsönök</t>
  </si>
  <si>
    <t>Pénzmaradvány</t>
  </si>
  <si>
    <t>Tárgyévi bevételek összesen</t>
  </si>
  <si>
    <t>Munkaadókat terhelő járulékok</t>
  </si>
  <si>
    <t>Dologi kiadások</t>
  </si>
  <si>
    <t>Ellátottak pénzbeli juttatása</t>
  </si>
  <si>
    <t>Egyéb működési célú kiadás</t>
  </si>
  <si>
    <t>Felhalmozási költségvetés kiadásai</t>
  </si>
  <si>
    <t>Tárgyévi kiadások összesen</t>
  </si>
  <si>
    <t>8. számú tájékoztató tábla</t>
  </si>
  <si>
    <t>2017.év</t>
  </si>
  <si>
    <t>......................, 2015. .......................... hó ..... nap</t>
  </si>
  <si>
    <t>2015 előtti kifizetés</t>
  </si>
  <si>
    <t>2017. 
után</t>
  </si>
  <si>
    <t>Likviditási terv
2015. évre</t>
  </si>
  <si>
    <t>2015. december 31-re várható záró pénzkészlet:</t>
  </si>
  <si>
    <t xml:space="preserve">2.2. Melléklet a ………../2015. (……….) önkormányzati rendelethez     </t>
  </si>
  <si>
    <t xml:space="preserve">2.1. Melléklet a ………../2015. (……….) önkormányzati rendelethez     </t>
  </si>
  <si>
    <t>1. Melléklet a    /2015.(II     .) önkormányzati rendelethez</t>
  </si>
  <si>
    <t>hivatkozás  a 2014.évi kvtv-re</t>
  </si>
  <si>
    <t>megjegyzés</t>
  </si>
  <si>
    <t>Köztemető fenntartással kapcsolatos feladatok támogatása</t>
  </si>
  <si>
    <t xml:space="preserve">   Óvodapedagógusok 5,6 fő 8 hóra</t>
  </si>
  <si>
    <t xml:space="preserve">   Segítők 3 fő 8 hóra</t>
  </si>
  <si>
    <t xml:space="preserve">   Óvodapedagógusok 5,6 fő 4 hóra </t>
  </si>
  <si>
    <t xml:space="preserve">    pótlólagos összeg 14,3 fő4 hóra</t>
  </si>
  <si>
    <t xml:space="preserve">    Segítők 3 fő 4 hóra</t>
  </si>
  <si>
    <t xml:space="preserve">    8 hóra, 8 órát nem éri el a gyermekek nevelése</t>
  </si>
  <si>
    <t xml:space="preserve">    8 hóra, 8 órát eléri a gyermekek nevelése</t>
  </si>
  <si>
    <t xml:space="preserve">    4 hóra, 8 órát nem éri el a gyermekek nevelése</t>
  </si>
  <si>
    <t xml:space="preserve">    4 hóra, 8 órát eléri a gyermekek nevelése</t>
  </si>
  <si>
    <t>Települési önkormányzatok szociális feladatainak egyéb támogatása</t>
  </si>
  <si>
    <t>Kistelepülések szociális feladatainak támogatása</t>
  </si>
  <si>
    <t>V.</t>
  </si>
  <si>
    <t>Beszámítás, kiegészítés</t>
  </si>
  <si>
    <t>Kiegészítés 18686066Ft*15%=2.802.910</t>
  </si>
  <si>
    <t>Iparűzési adóalap 843.893.000 Ft</t>
  </si>
  <si>
    <t>Adóerőképesség: 11.814.502Ft</t>
  </si>
  <si>
    <t>Számított bevétel: 843.893.000*0,55%=4.641.411Ft</t>
  </si>
  <si>
    <t>1 főre jutó adóerő: 11814502/1621= 7.288 Ft/fő</t>
  </si>
  <si>
    <t>Tündérkert Művészeti Óvoda</t>
  </si>
  <si>
    <t>Pusztamonostor Község Önkormányzat címrendje</t>
  </si>
  <si>
    <t>Pusztamonostor Községi Önkormányzat adósságot keletkeztető ügyletekből és kezességvállalásokból fennálló kötelezettségei</t>
  </si>
  <si>
    <t>Pusztamonostor Községi Önkormányzat saját bevételeinek részletezése az adósságot keletkeztető ügyletből származó tárgyévi fizetési kötelezettség megállapításához</t>
  </si>
  <si>
    <t>Pusztamonostor Községi Önkormányzat 2015. évi adósságot keletkeztető fejlesztési céljai</t>
  </si>
  <si>
    <t xml:space="preserve">Tündérkert Művészeti Óvoda </t>
  </si>
  <si>
    <t>Kiegészítés alapja: I. jogcímeken kapott támogatás (kivéve bérkompenzáció)</t>
  </si>
  <si>
    <t>A székhely önkormányzat kapja 2015-ben is, de Jászfényszaru önkormányzata az elvonás miatt nem részesül ilyen támogatásban</t>
  </si>
  <si>
    <t xml:space="preserve">  Megnevezés</t>
  </si>
  <si>
    <t>Előirányzat</t>
  </si>
  <si>
    <t>Működési céltartalék összesen:</t>
  </si>
  <si>
    <t>Pusztamonostor Község Önkormányzat 2015. évi működési céltartaléka</t>
  </si>
  <si>
    <t>Közfoglalkoztatás saját erő biztosítására</t>
  </si>
  <si>
    <t>7.1. Melléklet a ……/2015. (….) önkormányzati rendelethez</t>
  </si>
  <si>
    <t>7.2. melléklet a ……/2015. (….) önkormányzati rendelethez</t>
  </si>
  <si>
    <t xml:space="preserve">Nyitó pénzkészlet </t>
  </si>
  <si>
    <t xml:space="preserve"> Céltartalék, általános tartalék</t>
  </si>
  <si>
    <t>Települési támogatás</t>
  </si>
  <si>
    <t>Önkorm. Jogalk.-Polgármester</t>
  </si>
  <si>
    <t>Család és nővédelem</t>
  </si>
  <si>
    <t>Óvodai étkeztetés</t>
  </si>
  <si>
    <t>Könyvtár és műv.ház</t>
  </si>
  <si>
    <t>Elkülönített keret</t>
  </si>
  <si>
    <t>Pusztamonostor Községi Ökormányzat intézményei engedélyezett létszáma és közfoglalkoztatottak létszáma</t>
  </si>
  <si>
    <t>Önkorm. Jogalk</t>
  </si>
  <si>
    <t>4. sz. tájékoztató tábla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</si>
</sst>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.0%"/>
  </numFmts>
  <fonts count="8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Times New Roman"/>
      <family val="1"/>
    </font>
    <font>
      <i/>
      <sz val="10"/>
      <name val="Arial CE"/>
      <family val="0"/>
    </font>
    <font>
      <sz val="12"/>
      <name val="Arial CE"/>
      <family val="0"/>
    </font>
    <font>
      <b/>
      <i/>
      <sz val="10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i/>
      <sz val="10"/>
      <name val="Times New Roman"/>
      <family val="1"/>
    </font>
    <font>
      <sz val="7"/>
      <name val="Times New Roman CE"/>
      <family val="0"/>
    </font>
    <font>
      <sz val="20"/>
      <name val="Arial C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10"/>
      <name val="Times New Roman CE"/>
      <family val="0"/>
    </font>
    <font>
      <b/>
      <sz val="10"/>
      <color indexed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b/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72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6" fillId="0" borderId="0" xfId="64" applyFont="1" applyFill="1" applyBorder="1" applyAlignment="1" applyProtection="1">
      <alignment vertical="center" wrapText="1"/>
      <protection/>
    </xf>
    <xf numFmtId="0" fontId="16" fillId="0" borderId="10" xfId="64" applyFont="1" applyFill="1" applyBorder="1" applyAlignment="1" applyProtection="1">
      <alignment horizontal="left" vertical="center" wrapText="1" indent="1"/>
      <protection/>
    </xf>
    <xf numFmtId="0" fontId="16" fillId="0" borderId="11" xfId="64" applyFont="1" applyFill="1" applyBorder="1" applyAlignment="1" applyProtection="1">
      <alignment horizontal="left" vertical="center" wrapText="1" indent="1"/>
      <protection/>
    </xf>
    <xf numFmtId="0" fontId="16" fillId="0" borderId="12" xfId="64" applyFont="1" applyFill="1" applyBorder="1" applyAlignment="1" applyProtection="1">
      <alignment horizontal="left" vertical="center" wrapText="1" indent="1"/>
      <protection/>
    </xf>
    <xf numFmtId="0" fontId="16" fillId="0" borderId="13" xfId="64" applyFont="1" applyFill="1" applyBorder="1" applyAlignment="1" applyProtection="1">
      <alignment horizontal="left" vertical="center" wrapText="1" indent="1"/>
      <protection/>
    </xf>
    <xf numFmtId="0" fontId="16" fillId="0" borderId="14" xfId="64" applyFont="1" applyFill="1" applyBorder="1" applyAlignment="1" applyProtection="1">
      <alignment horizontal="left" vertical="center" wrapText="1" indent="1"/>
      <protection/>
    </xf>
    <xf numFmtId="49" fontId="16" fillId="0" borderId="15" xfId="64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64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4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4" applyNumberFormat="1" applyFont="1" applyFill="1" applyBorder="1" applyAlignment="1" applyProtection="1">
      <alignment horizontal="left" vertical="center" wrapText="1" indent="1"/>
      <protection/>
    </xf>
    <xf numFmtId="0" fontId="14" fillId="0" borderId="19" xfId="64" applyFont="1" applyFill="1" applyBorder="1" applyAlignment="1" applyProtection="1">
      <alignment horizontal="left" vertical="center" wrapText="1" indent="1"/>
      <protection/>
    </xf>
    <xf numFmtId="0" fontId="14" fillId="0" borderId="20" xfId="64" applyFont="1" applyFill="1" applyBorder="1" applyAlignment="1" applyProtection="1">
      <alignment horizontal="left" vertical="center" wrapText="1" indent="1"/>
      <protection/>
    </xf>
    <xf numFmtId="0" fontId="14" fillId="0" borderId="21" xfId="64" applyFont="1" applyFill="1" applyBorder="1" applyAlignment="1" applyProtection="1">
      <alignment horizontal="left" vertical="center" wrapText="1" indent="1"/>
      <protection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0" fontId="14" fillId="0" borderId="20" xfId="64" applyFont="1" applyFill="1" applyBorder="1" applyAlignment="1" applyProtection="1">
      <alignment vertical="center" wrapText="1"/>
      <protection/>
    </xf>
    <xf numFmtId="0" fontId="14" fillId="0" borderId="25" xfId="64" applyFont="1" applyFill="1" applyBorder="1" applyAlignment="1" applyProtection="1">
      <alignment vertical="center" wrapText="1"/>
      <protection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2" xfId="0" applyNumberFormat="1" applyFont="1" applyBorder="1" applyAlignment="1" applyProtection="1">
      <alignment horizontal="right" vertical="center" indent="1"/>
      <protection locked="0"/>
    </xf>
    <xf numFmtId="0" fontId="14" fillId="0" borderId="19" xfId="64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7" fillId="0" borderId="20" xfId="65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6" fillId="0" borderId="28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 locked="0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164" fontId="16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 applyProtection="1">
      <alignment vertical="center" wrapTex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1" xfId="65" applyFont="1" applyFill="1" applyBorder="1" applyAlignment="1" applyProtection="1">
      <alignment horizontal="center" vertical="center" wrapText="1"/>
      <protection/>
    </xf>
    <xf numFmtId="0" fontId="7" fillId="0" borderId="25" xfId="65" applyFont="1" applyFill="1" applyBorder="1" applyAlignment="1" applyProtection="1">
      <alignment horizontal="center" vertical="center"/>
      <protection/>
    </xf>
    <xf numFmtId="0" fontId="7" fillId="0" borderId="36" xfId="65" applyFont="1" applyFill="1" applyBorder="1" applyAlignment="1" applyProtection="1">
      <alignment horizontal="center" vertical="center"/>
      <protection/>
    </xf>
    <xf numFmtId="0" fontId="2" fillId="0" borderId="0" xfId="65" applyFill="1" applyProtection="1">
      <alignment/>
      <protection/>
    </xf>
    <xf numFmtId="0" fontId="16" fillId="0" borderId="19" xfId="65" applyFont="1" applyFill="1" applyBorder="1" applyAlignment="1" applyProtection="1">
      <alignment horizontal="left" vertical="center" indent="1"/>
      <protection/>
    </xf>
    <xf numFmtId="0" fontId="2" fillId="0" borderId="0" xfId="65" applyFill="1" applyAlignment="1" applyProtection="1">
      <alignment vertical="center"/>
      <protection/>
    </xf>
    <xf numFmtId="0" fontId="16" fillId="0" borderId="15" xfId="65" applyFont="1" applyFill="1" applyBorder="1" applyAlignment="1" applyProtection="1">
      <alignment horizontal="left" vertical="center" indent="1"/>
      <protection/>
    </xf>
    <xf numFmtId="164" fontId="16" fillId="0" borderId="10" xfId="65" applyNumberFormat="1" applyFont="1" applyFill="1" applyBorder="1" applyAlignment="1" applyProtection="1">
      <alignment vertical="center"/>
      <protection locked="0"/>
    </xf>
    <xf numFmtId="164" fontId="16" fillId="0" borderId="23" xfId="65" applyNumberFormat="1" applyFont="1" applyFill="1" applyBorder="1" applyAlignment="1" applyProtection="1">
      <alignment vertical="center"/>
      <protection/>
    </xf>
    <xf numFmtId="0" fontId="16" fillId="0" borderId="16" xfId="65" applyFont="1" applyFill="1" applyBorder="1" applyAlignment="1" applyProtection="1">
      <alignment horizontal="left" vertical="center" indent="1"/>
      <protection/>
    </xf>
    <xf numFmtId="164" fontId="16" fillId="0" borderId="11" xfId="65" applyNumberFormat="1" applyFont="1" applyFill="1" applyBorder="1" applyAlignment="1" applyProtection="1">
      <alignment vertical="center"/>
      <protection locked="0"/>
    </xf>
    <xf numFmtId="164" fontId="16" fillId="0" borderId="22" xfId="65" applyNumberFormat="1" applyFont="1" applyFill="1" applyBorder="1" applyAlignment="1" applyProtection="1">
      <alignment vertical="center"/>
      <protection/>
    </xf>
    <xf numFmtId="0" fontId="2" fillId="0" borderId="0" xfId="65" applyFill="1" applyAlignment="1" applyProtection="1">
      <alignment vertical="center"/>
      <protection locked="0"/>
    </xf>
    <xf numFmtId="164" fontId="16" fillId="0" borderId="12" xfId="65" applyNumberFormat="1" applyFont="1" applyFill="1" applyBorder="1" applyAlignment="1" applyProtection="1">
      <alignment vertical="center"/>
      <protection locked="0"/>
    </xf>
    <xf numFmtId="164" fontId="16" fillId="0" borderId="33" xfId="65" applyNumberFormat="1" applyFont="1" applyFill="1" applyBorder="1" applyAlignment="1" applyProtection="1">
      <alignment vertical="center"/>
      <protection/>
    </xf>
    <xf numFmtId="164" fontId="14" fillId="0" borderId="20" xfId="65" applyNumberFormat="1" applyFont="1" applyFill="1" applyBorder="1" applyAlignment="1" applyProtection="1">
      <alignment vertical="center"/>
      <protection/>
    </xf>
    <xf numFmtId="164" fontId="14" fillId="0" borderId="27" xfId="65" applyNumberFormat="1" applyFont="1" applyFill="1" applyBorder="1" applyAlignment="1" applyProtection="1">
      <alignment vertical="center"/>
      <protection/>
    </xf>
    <xf numFmtId="0" fontId="16" fillId="0" borderId="17" xfId="65" applyFont="1" applyFill="1" applyBorder="1" applyAlignment="1" applyProtection="1">
      <alignment horizontal="left" vertical="center" indent="1"/>
      <protection/>
    </xf>
    <xf numFmtId="0" fontId="14" fillId="0" borderId="19" xfId="65" applyFont="1" applyFill="1" applyBorder="1" applyAlignment="1" applyProtection="1">
      <alignment horizontal="left" vertical="center" indent="1"/>
      <protection/>
    </xf>
    <xf numFmtId="164" fontId="14" fillId="0" borderId="20" xfId="65" applyNumberFormat="1" applyFont="1" applyFill="1" applyBorder="1" applyProtection="1">
      <alignment/>
      <protection/>
    </xf>
    <xf numFmtId="164" fontId="14" fillId="0" borderId="27" xfId="65" applyNumberFormat="1" applyFont="1" applyFill="1" applyBorder="1" applyProtection="1">
      <alignment/>
      <protection/>
    </xf>
    <xf numFmtId="0" fontId="2" fillId="0" borderId="0" xfId="65" applyFill="1" applyProtection="1">
      <alignment/>
      <protection locked="0"/>
    </xf>
    <xf numFmtId="0" fontId="0" fillId="0" borderId="0" xfId="65" applyFont="1" applyFill="1" applyProtection="1">
      <alignment/>
      <protection/>
    </xf>
    <xf numFmtId="0" fontId="4" fillId="0" borderId="0" xfId="65" applyFont="1" applyFill="1" applyProtection="1">
      <alignment/>
      <protection locked="0"/>
    </xf>
    <xf numFmtId="0" fontId="6" fillId="0" borderId="0" xfId="65" applyFont="1" applyFill="1" applyProtection="1">
      <alignment/>
      <protection locked="0"/>
    </xf>
    <xf numFmtId="164" fontId="0" fillId="33" borderId="3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0" xfId="64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0" xfId="64" applyFont="1" applyFill="1" applyBorder="1" applyAlignment="1" applyProtection="1">
      <alignment horizontal="left"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 applyProtection="1">
      <alignment horizontal="right"/>
      <protection/>
    </xf>
    <xf numFmtId="0" fontId="16" fillId="0" borderId="11" xfId="64" applyFont="1" applyFill="1" applyBorder="1" applyAlignment="1" applyProtection="1">
      <alignment horizontal="left" vertical="center" wrapText="1" indent="6"/>
      <protection/>
    </xf>
    <xf numFmtId="0" fontId="1" fillId="0" borderId="0" xfId="64" applyFont="1" applyFill="1">
      <alignment/>
      <protection/>
    </xf>
    <xf numFmtId="164" fontId="4" fillId="0" borderId="0" xfId="64" applyNumberFormat="1" applyFont="1" applyFill="1" applyBorder="1" applyAlignment="1" applyProtection="1">
      <alignment horizontal="centerContinuous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20" xfId="64" applyFont="1" applyFill="1" applyBorder="1" applyAlignment="1">
      <alignment horizontal="center" vertical="center"/>
      <protection/>
    </xf>
    <xf numFmtId="0" fontId="0" fillId="0" borderId="27" xfId="64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3" fillId="0" borderId="20" xfId="64" applyFont="1" applyFill="1" applyBorder="1">
      <alignment/>
      <protection/>
    </xf>
    <xf numFmtId="166" fontId="0" fillId="0" borderId="33" xfId="40" applyNumberFormat="1" applyFont="1" applyFill="1" applyBorder="1" applyAlignment="1">
      <alignment/>
    </xf>
    <xf numFmtId="166" fontId="0" fillId="0" borderId="22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4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4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4" xfId="64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14" fillId="0" borderId="39" xfId="64" applyFont="1" applyFill="1" applyBorder="1" applyAlignment="1" applyProtection="1">
      <alignment horizontal="center" vertical="center" wrapText="1"/>
      <protection/>
    </xf>
    <xf numFmtId="0" fontId="14" fillId="0" borderId="13" xfId="64" applyFont="1" applyFill="1" applyBorder="1" applyAlignment="1" applyProtection="1">
      <alignment horizontal="center" vertical="center" wrapText="1"/>
      <protection/>
    </xf>
    <xf numFmtId="0" fontId="14" fillId="0" borderId="26" xfId="64" applyFont="1" applyFill="1" applyBorder="1" applyAlignment="1" applyProtection="1">
      <alignment horizontal="center" vertical="center" wrapText="1"/>
      <protection/>
    </xf>
    <xf numFmtId="0" fontId="16" fillId="0" borderId="19" xfId="64" applyFont="1" applyFill="1" applyBorder="1" applyAlignment="1" applyProtection="1">
      <alignment horizontal="center" vertical="center"/>
      <protection/>
    </xf>
    <xf numFmtId="0" fontId="16" fillId="0" borderId="20" xfId="64" applyFont="1" applyFill="1" applyBorder="1" applyAlignment="1" applyProtection="1">
      <alignment horizontal="center" vertical="center"/>
      <protection/>
    </xf>
    <xf numFmtId="0" fontId="16" fillId="0" borderId="27" xfId="64" applyFont="1" applyFill="1" applyBorder="1" applyAlignment="1" applyProtection="1">
      <alignment horizontal="center" vertical="center"/>
      <protection/>
    </xf>
    <xf numFmtId="0" fontId="16" fillId="0" borderId="39" xfId="64" applyFont="1" applyFill="1" applyBorder="1" applyAlignment="1" applyProtection="1">
      <alignment horizontal="center" vertical="center"/>
      <protection/>
    </xf>
    <xf numFmtId="0" fontId="16" fillId="0" borderId="16" xfId="64" applyFont="1" applyFill="1" applyBorder="1" applyAlignment="1" applyProtection="1">
      <alignment horizontal="center" vertical="center"/>
      <protection/>
    </xf>
    <xf numFmtId="0" fontId="16" fillId="0" borderId="18" xfId="64" applyFont="1" applyFill="1" applyBorder="1" applyAlignment="1" applyProtection="1">
      <alignment horizontal="center" vertical="center"/>
      <protection/>
    </xf>
    <xf numFmtId="166" fontId="14" fillId="0" borderId="27" xfId="40" applyNumberFormat="1" applyFont="1" applyFill="1" applyBorder="1" applyAlignment="1" applyProtection="1">
      <alignment/>
      <protection/>
    </xf>
    <xf numFmtId="166" fontId="16" fillId="0" borderId="26" xfId="40" applyNumberFormat="1" applyFont="1" applyFill="1" applyBorder="1" applyAlignment="1" applyProtection="1">
      <alignment/>
      <protection locked="0"/>
    </xf>
    <xf numFmtId="166" fontId="16" fillId="0" borderId="22" xfId="40" applyNumberFormat="1" applyFont="1" applyFill="1" applyBorder="1" applyAlignment="1" applyProtection="1">
      <alignment/>
      <protection locked="0"/>
    </xf>
    <xf numFmtId="166" fontId="16" fillId="0" borderId="24" xfId="40" applyNumberFormat="1" applyFont="1" applyFill="1" applyBorder="1" applyAlignment="1" applyProtection="1">
      <alignment/>
      <protection locked="0"/>
    </xf>
    <xf numFmtId="0" fontId="16" fillId="0" borderId="13" xfId="64" applyFont="1" applyFill="1" applyBorder="1" applyProtection="1">
      <alignment/>
      <protection locked="0"/>
    </xf>
    <xf numFmtId="0" fontId="16" fillId="0" borderId="11" xfId="64" applyFont="1" applyFill="1" applyBorder="1" applyProtection="1">
      <alignment/>
      <protection locked="0"/>
    </xf>
    <xf numFmtId="0" fontId="16" fillId="0" borderId="14" xfId="64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9" xfId="0" applyNumberFormat="1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 indent="1"/>
      <protection/>
    </xf>
    <xf numFmtId="0" fontId="19" fillId="0" borderId="38" xfId="0" applyFont="1" applyFill="1" applyBorder="1" applyAlignment="1" applyProtection="1">
      <alignment horizontal="left" vertical="center" wrapText="1" indent="8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14" fillId="0" borderId="4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39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3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horizontal="center" vertical="center"/>
      <protection/>
    </xf>
    <xf numFmtId="164" fontId="14" fillId="0" borderId="22" xfId="0" applyNumberFormat="1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164" fontId="14" fillId="0" borderId="24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164" fontId="14" fillId="0" borderId="20" xfId="0" applyNumberFormat="1" applyFont="1" applyFill="1" applyBorder="1" applyAlignment="1" applyProtection="1">
      <alignment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0" fontId="16" fillId="0" borderId="11" xfId="65" applyFont="1" applyFill="1" applyBorder="1" applyAlignment="1" applyProtection="1">
      <alignment horizontal="left" vertical="center" indent="1"/>
      <protection/>
    </xf>
    <xf numFmtId="0" fontId="16" fillId="0" borderId="12" xfId="65" applyFont="1" applyFill="1" applyBorder="1" applyAlignment="1" applyProtection="1">
      <alignment horizontal="left" vertical="center" wrapText="1" indent="1"/>
      <protection/>
    </xf>
    <xf numFmtId="0" fontId="16" fillId="0" borderId="11" xfId="65" applyFont="1" applyFill="1" applyBorder="1" applyAlignment="1" applyProtection="1">
      <alignment horizontal="left" vertical="center" wrapText="1" indent="1"/>
      <protection/>
    </xf>
    <xf numFmtId="0" fontId="16" fillId="0" borderId="12" xfId="65" applyFont="1" applyFill="1" applyBorder="1" applyAlignment="1" applyProtection="1">
      <alignment horizontal="left" vertical="center" indent="1"/>
      <protection/>
    </xf>
    <xf numFmtId="0" fontId="7" fillId="0" borderId="20" xfId="65" applyFont="1" applyFill="1" applyBorder="1" applyAlignment="1" applyProtection="1">
      <alignment horizontal="left" indent="1"/>
      <protection/>
    </xf>
    <xf numFmtId="0" fontId="20" fillId="0" borderId="20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4" xfId="0" applyFont="1" applyBorder="1" applyAlignment="1" applyProtection="1">
      <alignment horizontal="left" vertical="center" wrapText="1" indent="1"/>
      <protection/>
    </xf>
    <xf numFmtId="0" fontId="20" fillId="0" borderId="49" xfId="0" applyFont="1" applyBorder="1" applyAlignment="1" applyProtection="1">
      <alignment horizontal="left" vertical="center" wrapText="1" indent="1"/>
      <protection/>
    </xf>
    <xf numFmtId="164" fontId="14" fillId="0" borderId="36" xfId="64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6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0" fontId="16" fillId="0" borderId="12" xfId="64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4" fillId="0" borderId="21" xfId="64" applyFont="1" applyFill="1" applyBorder="1" applyAlignment="1" applyProtection="1">
      <alignment horizontal="center" vertical="center" wrapText="1"/>
      <protection/>
    </xf>
    <xf numFmtId="0" fontId="14" fillId="0" borderId="36" xfId="64" applyFont="1" applyFill="1" applyBorder="1" applyAlignment="1" applyProtection="1">
      <alignment horizontal="center" vertical="center" wrapText="1"/>
      <protection/>
    </xf>
    <xf numFmtId="164" fontId="16" fillId="0" borderId="33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6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4" xfId="0" applyFont="1" applyBorder="1" applyAlignment="1" applyProtection="1">
      <alignment horizontal="left" wrapText="1" indent="1"/>
      <protection/>
    </xf>
    <xf numFmtId="0" fontId="20" fillId="0" borderId="19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6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20" fillId="0" borderId="20" xfId="0" applyFont="1" applyBorder="1" applyAlignment="1" applyProtection="1">
      <alignment wrapText="1"/>
      <protection/>
    </xf>
    <xf numFmtId="0" fontId="20" fillId="0" borderId="49" xfId="0" applyFont="1" applyBorder="1" applyAlignment="1" applyProtection="1">
      <alignment wrapText="1"/>
      <protection/>
    </xf>
    <xf numFmtId="0" fontId="20" fillId="0" borderId="41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164" fontId="18" fillId="0" borderId="27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64" applyFont="1" applyFill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7" xfId="64" applyNumberFormat="1" applyFont="1" applyFill="1" applyBorder="1" applyAlignment="1" applyProtection="1">
      <alignment horizontal="center" vertical="center" wrapText="1"/>
      <protection/>
    </xf>
    <xf numFmtId="49" fontId="16" fillId="0" borderId="16" xfId="64" applyNumberFormat="1" applyFont="1" applyFill="1" applyBorder="1" applyAlignment="1" applyProtection="1">
      <alignment horizontal="center" vertical="center" wrapText="1"/>
      <protection/>
    </xf>
    <xf numFmtId="49" fontId="16" fillId="0" borderId="18" xfId="64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20" fillId="0" borderId="49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15" xfId="64" applyNumberFormat="1" applyFont="1" applyFill="1" applyBorder="1" applyAlignment="1" applyProtection="1">
      <alignment horizontal="center" vertical="center" wrapText="1"/>
      <protection/>
    </xf>
    <xf numFmtId="0" fontId="20" fillId="0" borderId="49" xfId="0" applyFont="1" applyBorder="1" applyAlignment="1" applyProtection="1">
      <alignment horizontal="center" vertical="center" wrapText="1"/>
      <protection/>
    </xf>
    <xf numFmtId="49" fontId="16" fillId="0" borderId="39" xfId="0" applyNumberFormat="1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9" xfId="64" applyFont="1" applyFill="1" applyBorder="1" applyAlignment="1">
      <alignment horizontal="center" vertical="center"/>
      <protection/>
    </xf>
    <xf numFmtId="166" fontId="3" fillId="0" borderId="20" xfId="64" applyNumberFormat="1" applyFont="1" applyFill="1" applyBorder="1">
      <alignment/>
      <protection/>
    </xf>
    <xf numFmtId="166" fontId="3" fillId="0" borderId="27" xfId="64" applyNumberFormat="1" applyFont="1" applyFill="1" applyBorder="1">
      <alignment/>
      <protection/>
    </xf>
    <xf numFmtId="0" fontId="4" fillId="0" borderId="0" xfId="64" applyFont="1" applyFill="1">
      <alignment/>
      <protection/>
    </xf>
    <xf numFmtId="0" fontId="14" fillId="0" borderId="19" xfId="64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10" xfId="65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6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right" vertical="center" indent="1"/>
      <protection/>
    </xf>
    <xf numFmtId="0" fontId="25" fillId="0" borderId="0" xfId="60">
      <alignment/>
      <protection/>
    </xf>
    <xf numFmtId="0" fontId="25" fillId="0" borderId="0" xfId="60" applyBorder="1">
      <alignment/>
      <protection/>
    </xf>
    <xf numFmtId="0" fontId="26" fillId="0" borderId="0" xfId="60" applyFont="1" applyBorder="1" applyAlignment="1">
      <alignment horizontal="center"/>
      <protection/>
    </xf>
    <xf numFmtId="0" fontId="25" fillId="0" borderId="0" xfId="60" applyFill="1">
      <alignment/>
      <protection/>
    </xf>
    <xf numFmtId="0" fontId="27" fillId="0" borderId="0" xfId="60" applyFont="1" applyFill="1" applyBorder="1">
      <alignment/>
      <protection/>
    </xf>
    <xf numFmtId="49" fontId="27" fillId="0" borderId="0" xfId="60" applyNumberFormat="1" applyFont="1" applyBorder="1" applyAlignment="1">
      <alignment horizontal="center"/>
      <protection/>
    </xf>
    <xf numFmtId="0" fontId="27" fillId="0" borderId="0" xfId="60" applyFont="1" applyBorder="1">
      <alignment/>
      <protection/>
    </xf>
    <xf numFmtId="49" fontId="27" fillId="0" borderId="0" xfId="60" applyNumberFormat="1" applyFont="1" applyFill="1" applyBorder="1" applyAlignment="1">
      <alignment horizontal="center"/>
      <protection/>
    </xf>
    <xf numFmtId="0" fontId="27" fillId="0" borderId="0" xfId="60" applyFont="1" applyBorder="1" applyAlignment="1">
      <alignment wrapText="1"/>
      <protection/>
    </xf>
    <xf numFmtId="0" fontId="26" fillId="0" borderId="0" xfId="60" applyFont="1" applyBorder="1" applyAlignment="1">
      <alignment/>
      <protection/>
    </xf>
    <xf numFmtId="49" fontId="0" fillId="0" borderId="11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30" fillId="0" borderId="0" xfId="60" applyFont="1">
      <alignment/>
      <protection/>
    </xf>
    <xf numFmtId="172" fontId="26" fillId="0" borderId="0" xfId="60" applyNumberFormat="1" applyFont="1" applyBorder="1" applyAlignment="1">
      <alignment/>
      <protection/>
    </xf>
    <xf numFmtId="0" fontId="30" fillId="0" borderId="0" xfId="60" applyFont="1">
      <alignment/>
      <protection/>
    </xf>
    <xf numFmtId="0" fontId="25" fillId="0" borderId="16" xfId="60" applyBorder="1">
      <alignment/>
      <protection/>
    </xf>
    <xf numFmtId="0" fontId="25" fillId="0" borderId="17" xfId="60" applyBorder="1">
      <alignment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26" fillId="0" borderId="19" xfId="60" applyFont="1" applyFill="1" applyBorder="1" applyAlignment="1">
      <alignment horizontal="right"/>
      <protection/>
    </xf>
    <xf numFmtId="0" fontId="25" fillId="0" borderId="18" xfId="60" applyFont="1" applyFill="1" applyBorder="1">
      <alignment/>
      <protection/>
    </xf>
    <xf numFmtId="166" fontId="26" fillId="0" borderId="20" xfId="60" applyNumberFormat="1" applyFont="1" applyFill="1" applyBorder="1">
      <alignment/>
      <protection/>
    </xf>
    <xf numFmtId="0" fontId="14" fillId="0" borderId="55" xfId="64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11" xfId="60" applyFill="1" applyBorder="1">
      <alignment/>
      <protection/>
    </xf>
    <xf numFmtId="0" fontId="34" fillId="0" borderId="16" xfId="60" applyFont="1" applyFill="1" applyBorder="1" applyAlignment="1">
      <alignment horizontal="center"/>
      <protection/>
    </xf>
    <xf numFmtId="0" fontId="27" fillId="0" borderId="11" xfId="60" applyFont="1" applyFill="1" applyBorder="1">
      <alignment/>
      <protection/>
    </xf>
    <xf numFmtId="0" fontId="32" fillId="0" borderId="11" xfId="60" applyFont="1" applyFill="1" applyBorder="1">
      <alignment/>
      <protection/>
    </xf>
    <xf numFmtId="0" fontId="29" fillId="0" borderId="0" xfId="60" applyFont="1">
      <alignment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36" fillId="0" borderId="11" xfId="60" applyFont="1" applyFill="1" applyBorder="1">
      <alignment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1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1" fontId="16" fillId="0" borderId="0" xfId="0" applyNumberFormat="1" applyFont="1" applyFill="1" applyAlignment="1" applyProtection="1">
      <alignment horizontal="right" vertical="center" wrapText="1" indent="1"/>
      <protection/>
    </xf>
    <xf numFmtId="1" fontId="0" fillId="0" borderId="0" xfId="0" applyNumberFormat="1" applyFill="1" applyAlignment="1" applyProtection="1">
      <alignment vertical="center" wrapText="1"/>
      <protection/>
    </xf>
    <xf numFmtId="1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0" xfId="0" applyNumberFormat="1" applyFill="1" applyAlignment="1" applyProtection="1">
      <alignment horizontal="right" vertical="center" wrapText="1" indent="1"/>
      <protection/>
    </xf>
    <xf numFmtId="1" fontId="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1" xfId="0" applyFont="1" applyFill="1" applyBorder="1" applyAlignment="1" applyProtection="1">
      <alignment horizontal="left" vertical="center" wrapText="1" inden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1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1" fontId="14" fillId="0" borderId="52" xfId="0" applyNumberFormat="1" applyFont="1" applyFill="1" applyBorder="1" applyAlignment="1" applyProtection="1">
      <alignment horizontal="right" vertical="center" wrapText="1" indent="1"/>
      <protection/>
    </xf>
    <xf numFmtId="1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/>
    </xf>
    <xf numFmtId="164" fontId="16" fillId="0" borderId="10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65" applyFont="1" applyFill="1" applyProtection="1">
      <alignment/>
      <protection locked="0"/>
    </xf>
    <xf numFmtId="164" fontId="0" fillId="0" borderId="0" xfId="65" applyNumberFormat="1" applyFont="1" applyFill="1" applyProtection="1">
      <alignment/>
      <protection locked="0"/>
    </xf>
    <xf numFmtId="164" fontId="2" fillId="0" borderId="0" xfId="65" applyNumberFormat="1" applyFill="1" applyProtection="1">
      <alignment/>
      <protection locked="0"/>
    </xf>
    <xf numFmtId="1" fontId="0" fillId="0" borderId="0" xfId="0" applyNumberFormat="1" applyFont="1" applyFill="1" applyAlignment="1" applyProtection="1">
      <alignment horizontal="right" vertical="center" wrapText="1" inden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 indent="1"/>
      <protection/>
    </xf>
    <xf numFmtId="1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14" fillId="0" borderId="41" xfId="64" applyFont="1" applyFill="1" applyBorder="1" applyAlignment="1" applyProtection="1">
      <alignment horizontal="left" vertical="center" wrapText="1" indent="1"/>
      <protection/>
    </xf>
    <xf numFmtId="49" fontId="16" fillId="0" borderId="58" xfId="0" applyNumberFormat="1" applyFont="1" applyFill="1" applyBorder="1" applyAlignment="1" applyProtection="1">
      <alignment horizontal="center" vertical="center" wrapText="1"/>
      <protection/>
    </xf>
    <xf numFmtId="0" fontId="16" fillId="0" borderId="34" xfId="64" applyFont="1" applyFill="1" applyBorder="1" applyAlignment="1" applyProtection="1">
      <alignment horizontal="left" vertical="center" wrapText="1" indent="1"/>
      <protection/>
    </xf>
    <xf numFmtId="1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5" xfId="64" applyFont="1" applyFill="1" applyBorder="1" applyAlignment="1" applyProtection="1">
      <alignment horizontal="left" vertical="center" wrapText="1" indent="1"/>
      <protection/>
    </xf>
    <xf numFmtId="0" fontId="25" fillId="0" borderId="0" xfId="60" applyFill="1" applyAlignment="1">
      <alignment/>
      <protection/>
    </xf>
    <xf numFmtId="0" fontId="27" fillId="0" borderId="0" xfId="60" applyFont="1" applyFill="1">
      <alignment/>
      <protection/>
    </xf>
    <xf numFmtId="0" fontId="27" fillId="0" borderId="40" xfId="60" applyFont="1" applyFill="1" applyBorder="1">
      <alignment/>
      <protection/>
    </xf>
    <xf numFmtId="0" fontId="31" fillId="0" borderId="0" xfId="60" applyFont="1" applyFill="1" applyAlignment="1">
      <alignment horizontal="right"/>
      <protection/>
    </xf>
    <xf numFmtId="0" fontId="29" fillId="0" borderId="0" xfId="60" applyFont="1" applyFill="1">
      <alignment/>
      <protection/>
    </xf>
    <xf numFmtId="0" fontId="31" fillId="0" borderId="59" xfId="60" applyFont="1" applyFill="1" applyBorder="1">
      <alignment/>
      <protection/>
    </xf>
    <xf numFmtId="0" fontId="31" fillId="0" borderId="25" xfId="60" applyFont="1" applyFill="1" applyBorder="1">
      <alignment/>
      <protection/>
    </xf>
    <xf numFmtId="0" fontId="31" fillId="0" borderId="60" xfId="60" applyFont="1" applyFill="1" applyBorder="1">
      <alignment/>
      <protection/>
    </xf>
    <xf numFmtId="0" fontId="32" fillId="0" borderId="11" xfId="60" applyFont="1" applyFill="1" applyBorder="1" applyAlignment="1">
      <alignment wrapText="1"/>
      <protection/>
    </xf>
    <xf numFmtId="49" fontId="27" fillId="0" borderId="0" xfId="60" applyNumberFormat="1" applyFont="1" applyFill="1">
      <alignment/>
      <protection/>
    </xf>
    <xf numFmtId="0" fontId="30" fillId="0" borderId="0" xfId="60" applyFont="1" applyFill="1">
      <alignment/>
      <protection/>
    </xf>
    <xf numFmtId="0" fontId="27" fillId="0" borderId="11" xfId="60" applyFont="1" applyFill="1" applyBorder="1" applyAlignment="1">
      <alignment horizontal="center"/>
      <protection/>
    </xf>
    <xf numFmtId="49" fontId="27" fillId="0" borderId="11" xfId="60" applyNumberFormat="1" applyFont="1" applyBorder="1" applyAlignment="1">
      <alignment horizontal="center"/>
      <protection/>
    </xf>
    <xf numFmtId="0" fontId="27" fillId="0" borderId="11" xfId="60" applyFont="1" applyBorder="1">
      <alignment/>
      <protection/>
    </xf>
    <xf numFmtId="1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6" xfId="64" applyFont="1" applyFill="1" applyBorder="1" applyAlignment="1" applyProtection="1">
      <alignment horizontal="left" vertical="center" wrapText="1" indent="1"/>
      <protection/>
    </xf>
    <xf numFmtId="0" fontId="16" fillId="0" borderId="22" xfId="64" applyFont="1" applyFill="1" applyBorder="1" applyAlignment="1" applyProtection="1">
      <alignment horizontal="left" vertical="center" wrapText="1" indent="1"/>
      <protection/>
    </xf>
    <xf numFmtId="0" fontId="16" fillId="0" borderId="35" xfId="64" applyFont="1" applyFill="1" applyBorder="1" applyAlignment="1" applyProtection="1">
      <alignment horizontal="left" vertical="center" wrapText="1" indent="1"/>
      <protection/>
    </xf>
    <xf numFmtId="1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7" xfId="0" applyFont="1" applyFill="1" applyBorder="1" applyAlignment="1" applyProtection="1">
      <alignment horizontal="left" vertical="center" wrapText="1" indent="1"/>
      <protection/>
    </xf>
    <xf numFmtId="1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64" xfId="0" applyFont="1" applyFill="1" applyBorder="1" applyAlignment="1" applyProtection="1">
      <alignment horizontal="left" wrapText="1" indent="1"/>
      <protection/>
    </xf>
    <xf numFmtId="0" fontId="32" fillId="0" borderId="28" xfId="60" applyFont="1" applyFill="1" applyBorder="1" applyAlignment="1">
      <alignment vertical="center" wrapText="1"/>
      <protection/>
    </xf>
    <xf numFmtId="0" fontId="32" fillId="0" borderId="43" xfId="60" applyFont="1" applyFill="1" applyBorder="1" applyAlignment="1">
      <alignment horizontal="center" vertical="center"/>
      <protection/>
    </xf>
    <xf numFmtId="0" fontId="33" fillId="0" borderId="37" xfId="60" applyFont="1" applyFill="1" applyBorder="1" applyAlignment="1">
      <alignment vertical="center"/>
      <protection/>
    </xf>
    <xf numFmtId="0" fontId="32" fillId="0" borderId="43" xfId="60" applyFont="1" applyFill="1" applyBorder="1" applyAlignment="1">
      <alignment vertical="center" wrapText="1"/>
      <protection/>
    </xf>
    <xf numFmtId="0" fontId="32" fillId="0" borderId="20" xfId="60" applyFont="1" applyFill="1" applyBorder="1" applyAlignment="1">
      <alignment vertical="center" wrapText="1"/>
      <protection/>
    </xf>
    <xf numFmtId="0" fontId="32" fillId="0" borderId="37" xfId="60" applyFont="1" applyFill="1" applyBorder="1" applyAlignment="1">
      <alignment vertical="center" wrapText="1"/>
      <protection/>
    </xf>
    <xf numFmtId="0" fontId="32" fillId="0" borderId="19" xfId="60" applyFont="1" applyFill="1" applyBorder="1" applyAlignment="1">
      <alignment vertical="center" wrapText="1"/>
      <protection/>
    </xf>
    <xf numFmtId="0" fontId="32" fillId="0" borderId="27" xfId="60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7" fillId="0" borderId="65" xfId="60" applyFont="1" applyBorder="1">
      <alignment/>
      <protection/>
    </xf>
    <xf numFmtId="0" fontId="27" fillId="0" borderId="66" xfId="60" applyFont="1" applyBorder="1">
      <alignment/>
      <protection/>
    </xf>
    <xf numFmtId="0" fontId="27" fillId="0" borderId="67" xfId="60" applyFont="1" applyBorder="1">
      <alignment/>
      <protection/>
    </xf>
    <xf numFmtId="0" fontId="27" fillId="0" borderId="68" xfId="60" applyFont="1" applyBorder="1" applyAlignment="1">
      <alignment horizontal="center"/>
      <protection/>
    </xf>
    <xf numFmtId="0" fontId="31" fillId="0" borderId="68" xfId="60" applyFont="1" applyBorder="1">
      <alignment/>
      <protection/>
    </xf>
    <xf numFmtId="0" fontId="25" fillId="34" borderId="69" xfId="60" applyFont="1" applyFill="1" applyBorder="1">
      <alignment/>
      <protection/>
    </xf>
    <xf numFmtId="49" fontId="16" fillId="0" borderId="56" xfId="64" applyNumberFormat="1" applyFont="1" applyFill="1" applyBorder="1" applyAlignment="1" applyProtection="1">
      <alignment horizontal="center" vertical="center" wrapText="1"/>
      <protection/>
    </xf>
    <xf numFmtId="49" fontId="16" fillId="0" borderId="70" xfId="64" applyNumberFormat="1" applyFont="1" applyFill="1" applyBorder="1" applyAlignment="1" applyProtection="1">
      <alignment horizontal="center" vertical="center" wrapText="1"/>
      <protection/>
    </xf>
    <xf numFmtId="49" fontId="16" fillId="0" borderId="51" xfId="64" applyNumberFormat="1" applyFont="1" applyFill="1" applyBorder="1" applyAlignment="1" applyProtection="1">
      <alignment horizontal="center" vertical="center" wrapText="1"/>
      <protection/>
    </xf>
    <xf numFmtId="49" fontId="16" fillId="0" borderId="57" xfId="64" applyNumberFormat="1" applyFont="1" applyFill="1" applyBorder="1" applyAlignment="1" applyProtection="1">
      <alignment horizontal="center" vertical="center" wrapText="1"/>
      <protection/>
    </xf>
    <xf numFmtId="0" fontId="16" fillId="0" borderId="39" xfId="64" applyFont="1" applyFill="1" applyBorder="1" applyAlignment="1" applyProtection="1">
      <alignment horizontal="left" vertical="center" wrapText="1" indent="1"/>
      <protection/>
    </xf>
    <xf numFmtId="0" fontId="16" fillId="0" borderId="16" xfId="64" applyFont="1" applyFill="1" applyBorder="1" applyAlignment="1" applyProtection="1">
      <alignment horizontal="left" vertical="center" wrapText="1" indent="1"/>
      <protection/>
    </xf>
    <xf numFmtId="0" fontId="16" fillId="0" borderId="16" xfId="64" applyFont="1" applyFill="1" applyBorder="1" applyAlignment="1" applyProtection="1">
      <alignment horizontal="left" indent="6"/>
      <protection/>
    </xf>
    <xf numFmtId="0" fontId="16" fillId="0" borderId="16" xfId="64" applyFont="1" applyFill="1" applyBorder="1" applyAlignment="1" applyProtection="1">
      <alignment horizontal="left" vertical="center" wrapText="1" indent="6"/>
      <protection/>
    </xf>
    <xf numFmtId="0" fontId="16" fillId="0" borderId="58" xfId="64" applyFont="1" applyFill="1" applyBorder="1" applyAlignment="1" applyProtection="1">
      <alignment horizontal="left" vertical="center" wrapText="1" indent="6"/>
      <protection/>
    </xf>
    <xf numFmtId="0" fontId="14" fillId="0" borderId="41" xfId="64" applyFont="1" applyFill="1" applyBorder="1" applyAlignment="1" applyProtection="1">
      <alignment vertical="center" wrapText="1"/>
      <protection/>
    </xf>
    <xf numFmtId="164" fontId="14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9" fillId="0" borderId="14" xfId="0" applyFont="1" applyBorder="1" applyAlignment="1" applyProtection="1">
      <alignment vertical="center" wrapText="1"/>
      <protection/>
    </xf>
    <xf numFmtId="49" fontId="16" fillId="0" borderId="56" xfId="64" applyNumberFormat="1" applyFont="1" applyFill="1" applyBorder="1" applyAlignment="1" applyProtection="1">
      <alignment horizontal="left" vertical="center" wrapText="1" indent="1"/>
      <protection/>
    </xf>
    <xf numFmtId="49" fontId="16" fillId="0" borderId="70" xfId="64" applyNumberFormat="1" applyFont="1" applyFill="1" applyBorder="1" applyAlignment="1" applyProtection="1">
      <alignment horizontal="left" vertical="center" wrapText="1" indent="1"/>
      <protection/>
    </xf>
    <xf numFmtId="49" fontId="16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6" fillId="0" borderId="57" xfId="64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64" applyNumberFormat="1" applyFont="1" applyFill="1" applyProtection="1">
      <alignment/>
      <protection/>
    </xf>
    <xf numFmtId="0" fontId="25" fillId="0" borderId="11" xfId="60" applyFont="1" applyFill="1" applyBorder="1">
      <alignment/>
      <protection/>
    </xf>
    <xf numFmtId="0" fontId="25" fillId="0" borderId="22" xfId="60" applyFont="1" applyFill="1" applyBorder="1">
      <alignment/>
      <protection/>
    </xf>
    <xf numFmtId="0" fontId="31" fillId="0" borderId="15" xfId="60" applyFont="1" applyFill="1" applyBorder="1" applyAlignment="1">
      <alignment horizontal="center"/>
      <protection/>
    </xf>
    <xf numFmtId="0" fontId="31" fillId="0" borderId="10" xfId="60" applyFont="1" applyFill="1" applyBorder="1" applyAlignment="1">
      <alignment horizontal="center"/>
      <protection/>
    </xf>
    <xf numFmtId="0" fontId="31" fillId="0" borderId="54" xfId="60" applyFont="1" applyFill="1" applyBorder="1">
      <alignment/>
      <protection/>
    </xf>
    <xf numFmtId="0" fontId="27" fillId="0" borderId="71" xfId="60" applyFont="1" applyFill="1" applyBorder="1">
      <alignment/>
      <protection/>
    </xf>
    <xf numFmtId="0" fontId="25" fillId="0" borderId="10" xfId="60" applyFill="1" applyBorder="1">
      <alignment/>
      <protection/>
    </xf>
    <xf numFmtId="0" fontId="25" fillId="0" borderId="54" xfId="60" applyFill="1" applyBorder="1">
      <alignment/>
      <protection/>
    </xf>
    <xf numFmtId="0" fontId="34" fillId="0" borderId="39" xfId="60" applyFont="1" applyFill="1" applyBorder="1" applyAlignment="1">
      <alignment horizontal="center"/>
      <protection/>
    </xf>
    <xf numFmtId="0" fontId="36" fillId="0" borderId="13" xfId="60" applyFont="1" applyFill="1" applyBorder="1">
      <alignment/>
      <protection/>
    </xf>
    <xf numFmtId="0" fontId="27" fillId="0" borderId="13" xfId="60" applyFont="1" applyFill="1" applyBorder="1">
      <alignment/>
      <protection/>
    </xf>
    <xf numFmtId="0" fontId="25" fillId="0" borderId="13" xfId="60" applyFont="1" applyFill="1" applyBorder="1">
      <alignment/>
      <protection/>
    </xf>
    <xf numFmtId="0" fontId="25" fillId="0" borderId="26" xfId="60" applyFont="1" applyFill="1" applyBorder="1">
      <alignment/>
      <protection/>
    </xf>
    <xf numFmtId="0" fontId="34" fillId="0" borderId="58" xfId="60" applyFont="1" applyFill="1" applyBorder="1" applyAlignment="1">
      <alignment horizontal="center"/>
      <protection/>
    </xf>
    <xf numFmtId="0" fontId="27" fillId="0" borderId="34" xfId="60" applyFont="1" applyFill="1" applyBorder="1">
      <alignment/>
      <protection/>
    </xf>
    <xf numFmtId="0" fontId="25" fillId="0" borderId="34" xfId="60" applyFont="1" applyFill="1" applyBorder="1">
      <alignment/>
      <protection/>
    </xf>
    <xf numFmtId="0" fontId="25" fillId="0" borderId="35" xfId="60" applyFont="1" applyFill="1" applyBorder="1">
      <alignment/>
      <protection/>
    </xf>
    <xf numFmtId="0" fontId="25" fillId="0" borderId="15" xfId="60" applyFill="1" applyBorder="1">
      <alignment/>
      <protection/>
    </xf>
    <xf numFmtId="0" fontId="25" fillId="0" borderId="23" xfId="60" applyFill="1" applyBorder="1">
      <alignment/>
      <protection/>
    </xf>
    <xf numFmtId="0" fontId="25" fillId="0" borderId="41" xfId="60" applyFont="1" applyFill="1" applyBorder="1">
      <alignment/>
      <protection/>
    </xf>
    <xf numFmtId="0" fontId="25" fillId="0" borderId="42" xfId="60" applyFont="1" applyFill="1" applyBorder="1">
      <alignment/>
      <protection/>
    </xf>
    <xf numFmtId="49" fontId="35" fillId="0" borderId="49" xfId="60" applyNumberFormat="1" applyFont="1" applyFill="1" applyBorder="1" applyAlignment="1">
      <alignment horizontal="center"/>
      <protection/>
    </xf>
    <xf numFmtId="0" fontId="34" fillId="0" borderId="41" xfId="60" applyFont="1" applyFill="1" applyBorder="1" applyAlignment="1">
      <alignment wrapText="1"/>
      <protection/>
    </xf>
    <xf numFmtId="0" fontId="27" fillId="0" borderId="41" xfId="60" applyFont="1" applyFill="1" applyBorder="1">
      <alignment/>
      <protection/>
    </xf>
    <xf numFmtId="3" fontId="32" fillId="0" borderId="11" xfId="0" applyNumberFormat="1" applyFont="1" applyFill="1" applyBorder="1" applyAlignment="1">
      <alignment vertical="center" wrapText="1"/>
    </xf>
    <xf numFmtId="3" fontId="31" fillId="34" borderId="72" xfId="60" applyNumberFormat="1" applyFont="1" applyFill="1" applyBorder="1">
      <alignment/>
      <protection/>
    </xf>
    <xf numFmtId="0" fontId="30" fillId="0" borderId="68" xfId="60" applyFont="1" applyBorder="1" applyAlignment="1">
      <alignment horizontal="center"/>
      <protection/>
    </xf>
    <xf numFmtId="0" fontId="30" fillId="0" borderId="0" xfId="60" applyFont="1" applyBorder="1" applyAlignment="1">
      <alignment horizontal="center"/>
      <protection/>
    </xf>
    <xf numFmtId="0" fontId="30" fillId="0" borderId="73" xfId="60" applyFont="1" applyBorder="1" applyAlignment="1">
      <alignment horizontal="center"/>
      <protection/>
    </xf>
    <xf numFmtId="3" fontId="25" fillId="0" borderId="0" xfId="60" applyNumberFormat="1" applyFont="1" applyBorder="1">
      <alignment/>
      <protection/>
    </xf>
    <xf numFmtId="0" fontId="25" fillId="0" borderId="0" xfId="60" applyFont="1" applyBorder="1">
      <alignment/>
      <protection/>
    </xf>
    <xf numFmtId="0" fontId="25" fillId="0" borderId="73" xfId="60" applyFont="1" applyBorder="1">
      <alignment/>
      <protection/>
    </xf>
    <xf numFmtId="0" fontId="27" fillId="0" borderId="68" xfId="60" applyFont="1" applyBorder="1">
      <alignment/>
      <protection/>
    </xf>
    <xf numFmtId="0" fontId="27" fillId="0" borderId="73" xfId="60" applyFont="1" applyBorder="1">
      <alignment/>
      <protection/>
    </xf>
    <xf numFmtId="0" fontId="25" fillId="35" borderId="11" xfId="60" applyFont="1" applyFill="1" applyBorder="1">
      <alignment/>
      <protection/>
    </xf>
    <xf numFmtId="3" fontId="25" fillId="35" borderId="11" xfId="60" applyNumberFormat="1" applyFont="1" applyFill="1" applyBorder="1">
      <alignment/>
      <protection/>
    </xf>
    <xf numFmtId="0" fontId="25" fillId="0" borderId="11" xfId="60" applyFont="1" applyBorder="1">
      <alignment/>
      <protection/>
    </xf>
    <xf numFmtId="3" fontId="25" fillId="0" borderId="11" xfId="60" applyNumberFormat="1" applyFont="1" applyBorder="1">
      <alignment/>
      <protection/>
    </xf>
    <xf numFmtId="0" fontId="25" fillId="34" borderId="11" xfId="60" applyFont="1" applyFill="1" applyBorder="1">
      <alignment/>
      <protection/>
    </xf>
    <xf numFmtId="3" fontId="25" fillId="34" borderId="11" xfId="60" applyNumberFormat="1" applyFont="1" applyFill="1" applyBorder="1">
      <alignment/>
      <protection/>
    </xf>
    <xf numFmtId="0" fontId="0" fillId="0" borderId="0" xfId="65" applyFont="1" applyFill="1" applyAlignment="1" applyProtection="1">
      <alignment wrapText="1"/>
      <protection locked="0"/>
    </xf>
    <xf numFmtId="3" fontId="31" fillId="0" borderId="0" xfId="60" applyNumberFormat="1" applyFont="1">
      <alignment/>
      <protection/>
    </xf>
    <xf numFmtId="0" fontId="25" fillId="36" borderId="16" xfId="60" applyFill="1" applyBorder="1">
      <alignment/>
      <protection/>
    </xf>
    <xf numFmtId="166" fontId="25" fillId="36" borderId="11" xfId="42" applyNumberFormat="1" applyFont="1" applyFill="1" applyBorder="1" applyAlignment="1">
      <alignment/>
    </xf>
    <xf numFmtId="166" fontId="25" fillId="0" borderId="11" xfId="42" applyNumberFormat="1" applyFont="1" applyFill="1" applyBorder="1" applyAlignment="1">
      <alignment/>
    </xf>
    <xf numFmtId="166" fontId="25" fillId="0" borderId="14" xfId="42" applyNumberFormat="1" applyFont="1" applyFill="1" applyBorder="1" applyAlignment="1">
      <alignment/>
    </xf>
    <xf numFmtId="0" fontId="19" fillId="0" borderId="74" xfId="0" applyFont="1" applyFill="1" applyBorder="1" applyAlignment="1" applyProtection="1">
      <alignment horizontal="left" vertical="center" wrapText="1" indent="1"/>
      <protection/>
    </xf>
    <xf numFmtId="164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0" borderId="0" xfId="62" applyFont="1" applyFill="1">
      <alignment/>
      <protection/>
    </xf>
    <xf numFmtId="0" fontId="38" fillId="0" borderId="0" xfId="62" applyFont="1" applyFill="1" applyBorder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Border="1" applyAlignment="1">
      <alignment horizontal="right"/>
      <protection/>
    </xf>
    <xf numFmtId="164" fontId="6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59" xfId="64" applyFont="1" applyFill="1" applyBorder="1" applyAlignment="1" applyProtection="1">
      <alignment horizontal="center" vertical="center" wrapText="1"/>
      <protection/>
    </xf>
    <xf numFmtId="0" fontId="7" fillId="0" borderId="76" xfId="64" applyFont="1" applyFill="1" applyBorder="1" applyAlignment="1" applyProtection="1">
      <alignment horizontal="center" vertical="center" wrapText="1"/>
      <protection/>
    </xf>
    <xf numFmtId="0" fontId="7" fillId="0" borderId="75" xfId="64" applyFont="1" applyFill="1" applyBorder="1" applyAlignment="1" applyProtection="1">
      <alignment horizontal="center" vertical="center" wrapText="1"/>
      <protection/>
    </xf>
    <xf numFmtId="0" fontId="7" fillId="0" borderId="77" xfId="64" applyFont="1" applyFill="1" applyBorder="1" applyAlignment="1" applyProtection="1">
      <alignment horizontal="center" vertical="center" wrapText="1"/>
      <protection/>
    </xf>
    <xf numFmtId="0" fontId="7" fillId="0" borderId="64" xfId="64" applyFont="1" applyFill="1" applyBorder="1" applyAlignment="1" applyProtection="1">
      <alignment horizontal="center" vertical="center" wrapText="1"/>
      <protection/>
    </xf>
    <xf numFmtId="0" fontId="7" fillId="0" borderId="52" xfId="64" applyFont="1" applyFill="1" applyBorder="1" applyAlignment="1" applyProtection="1">
      <alignment horizontal="center" vertical="center" wrapText="1"/>
      <protection/>
    </xf>
    <xf numFmtId="0" fontId="7" fillId="0" borderId="25" xfId="64" applyFont="1" applyFill="1" applyBorder="1" applyAlignment="1" applyProtection="1">
      <alignment horizontal="center" vertical="center" wrapText="1"/>
      <protection/>
    </xf>
    <xf numFmtId="0" fontId="7" fillId="0" borderId="41" xfId="64" applyFont="1" applyFill="1" applyBorder="1" applyAlignment="1" applyProtection="1">
      <alignment horizontal="center" vertical="center" wrapText="1"/>
      <protection/>
    </xf>
    <xf numFmtId="0" fontId="7" fillId="0" borderId="21" xfId="64" applyFont="1" applyFill="1" applyBorder="1" applyAlignment="1" applyProtection="1">
      <alignment horizontal="center" vertical="center" wrapText="1"/>
      <protection/>
    </xf>
    <xf numFmtId="0" fontId="7" fillId="0" borderId="49" xfId="64" applyFont="1" applyFill="1" applyBorder="1" applyAlignment="1" applyProtection="1">
      <alignment horizontal="center" vertical="center" wrapText="1"/>
      <protection/>
    </xf>
    <xf numFmtId="0" fontId="7" fillId="0" borderId="37" xfId="64" applyFont="1" applyFill="1" applyBorder="1" applyAlignment="1" applyProtection="1">
      <alignment horizontal="center" vertical="center" wrapText="1"/>
      <protection/>
    </xf>
    <xf numFmtId="164" fontId="15" fillId="0" borderId="40" xfId="64" applyNumberFormat="1" applyFont="1" applyFill="1" applyBorder="1" applyAlignment="1" applyProtection="1">
      <alignment horizontal="left" vertical="center"/>
      <protection/>
    </xf>
    <xf numFmtId="164" fontId="15" fillId="0" borderId="40" xfId="64" applyNumberFormat="1" applyFont="1" applyFill="1" applyBorder="1" applyAlignment="1" applyProtection="1">
      <alignment horizontal="left"/>
      <protection/>
    </xf>
    <xf numFmtId="0" fontId="14" fillId="0" borderId="37" xfId="64" applyFont="1" applyFill="1" applyBorder="1" applyAlignment="1" applyProtection="1">
      <alignment horizontal="center" vertical="center" wrapText="1"/>
      <protection/>
    </xf>
    <xf numFmtId="0" fontId="14" fillId="0" borderId="43" xfId="64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6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0" fontId="3" fillId="0" borderId="18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9" xfId="64" applyFont="1" applyFill="1" applyBorder="1" applyAlignment="1" applyProtection="1">
      <alignment horizontal="left"/>
      <protection/>
    </xf>
    <xf numFmtId="0" fontId="7" fillId="0" borderId="20" xfId="64" applyFont="1" applyFill="1" applyBorder="1" applyAlignment="1" applyProtection="1">
      <alignment horizontal="left"/>
      <protection/>
    </xf>
    <xf numFmtId="0" fontId="16" fillId="0" borderId="78" xfId="64" applyFont="1" applyFill="1" applyBorder="1" applyAlignment="1">
      <alignment horizontal="justify" vertical="center" wrapText="1"/>
      <protection/>
    </xf>
    <xf numFmtId="164" fontId="3" fillId="0" borderId="5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 quotePrefix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center" vertical="center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64" xfId="0" applyNumberFormat="1" applyFont="1" applyFill="1" applyBorder="1" applyAlignment="1" applyProtection="1">
      <alignment horizontal="center" vertical="center" wrapText="1"/>
      <protection/>
    </xf>
    <xf numFmtId="1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53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6" fillId="0" borderId="78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6" fillId="0" borderId="0" xfId="65" applyFont="1" applyFill="1" applyAlignment="1" applyProtection="1">
      <alignment horizontal="center" wrapText="1"/>
      <protection/>
    </xf>
    <xf numFmtId="0" fontId="6" fillId="0" borderId="0" xfId="65" applyFont="1" applyFill="1" applyAlignment="1" applyProtection="1">
      <alignment horizontal="center"/>
      <protection/>
    </xf>
    <xf numFmtId="0" fontId="15" fillId="0" borderId="37" xfId="65" applyFont="1" applyFill="1" applyBorder="1" applyAlignment="1" applyProtection="1">
      <alignment horizontal="left" vertical="center" indent="1"/>
      <protection/>
    </xf>
    <xf numFmtId="0" fontId="15" fillId="0" borderId="64" xfId="65" applyFont="1" applyFill="1" applyBorder="1" applyAlignment="1" applyProtection="1">
      <alignment horizontal="left" vertical="center" indent="1"/>
      <protection/>
    </xf>
    <xf numFmtId="0" fontId="15" fillId="0" borderId="52" xfId="65" applyFont="1" applyFill="1" applyBorder="1" applyAlignment="1" applyProtection="1">
      <alignment horizontal="left" vertical="center" indent="1"/>
      <protection/>
    </xf>
    <xf numFmtId="0" fontId="2" fillId="0" borderId="0" xfId="65" applyFill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center" wrapText="1"/>
    </xf>
    <xf numFmtId="172" fontId="26" fillId="0" borderId="0" xfId="60" applyNumberFormat="1" applyFont="1" applyBorder="1" applyAlignment="1">
      <alignment horizontal="center"/>
      <protection/>
    </xf>
    <xf numFmtId="0" fontId="31" fillId="0" borderId="0" xfId="60" applyFont="1" applyAlignment="1">
      <alignment horizontal="center"/>
      <protection/>
    </xf>
    <xf numFmtId="1" fontId="23" fillId="0" borderId="40" xfId="0" applyNumberFormat="1" applyFont="1" applyFill="1" applyBorder="1" applyAlignment="1" applyProtection="1">
      <alignment horizontal="right" vertical="top"/>
      <protection/>
    </xf>
    <xf numFmtId="0" fontId="86" fillId="0" borderId="0" xfId="62" applyFont="1" applyAlignment="1">
      <alignment horizontal="center" vertical="center"/>
      <protection/>
    </xf>
    <xf numFmtId="0" fontId="86" fillId="0" borderId="0" xfId="62" applyFont="1" applyAlignment="1">
      <alignment/>
      <protection/>
    </xf>
    <xf numFmtId="0" fontId="86" fillId="0" borderId="0" xfId="62" applyFont="1" applyAlignment="1">
      <alignment horizontal="center"/>
      <protection/>
    </xf>
    <xf numFmtId="164" fontId="3" fillId="0" borderId="55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left" wrapText="1"/>
    </xf>
    <xf numFmtId="164" fontId="28" fillId="0" borderId="26" xfId="0" applyNumberFormat="1" applyFont="1" applyFill="1" applyBorder="1" applyAlignment="1">
      <alignment vertical="center" wrapText="1"/>
    </xf>
    <xf numFmtId="164" fontId="28" fillId="0" borderId="11" xfId="0" applyNumberFormat="1" applyFont="1" applyFill="1" applyBorder="1" applyAlignment="1">
      <alignment horizontal="left" wrapText="1"/>
    </xf>
    <xf numFmtId="164" fontId="28" fillId="0" borderId="22" xfId="0" applyNumberFormat="1" applyFont="1" applyFill="1" applyBorder="1" applyAlignment="1">
      <alignment horizontal="right" wrapText="1"/>
    </xf>
    <xf numFmtId="164" fontId="28" fillId="0" borderId="0" xfId="0" applyNumberFormat="1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vertical="center" wrapText="1"/>
    </xf>
    <xf numFmtId="166" fontId="25" fillId="0" borderId="12" xfId="42" applyNumberFormat="1" applyFont="1" applyBorder="1" applyAlignment="1">
      <alignment/>
    </xf>
    <xf numFmtId="0" fontId="23" fillId="0" borderId="40" xfId="0" applyFont="1" applyFill="1" applyBorder="1" applyAlignment="1" applyProtection="1">
      <alignment horizontal="right" vertical="top"/>
      <protection locked="0"/>
    </xf>
    <xf numFmtId="0" fontId="7" fillId="0" borderId="76" xfId="0" applyFont="1" applyBorder="1" applyAlignment="1" applyProtection="1">
      <alignment horizontal="right" vertical="center" indent="2"/>
      <protection/>
    </xf>
    <xf numFmtId="0" fontId="7" fillId="0" borderId="82" xfId="0" applyFont="1" applyBorder="1" applyAlignment="1" applyProtection="1">
      <alignment horizontal="right" vertical="center" indent="2"/>
      <protection/>
    </xf>
    <xf numFmtId="164" fontId="0" fillId="0" borderId="7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42" xfId="0" applyNumberFormat="1" applyFont="1" applyFill="1" applyBorder="1" applyAlignment="1" applyProtection="1">
      <alignment horizontal="right" vertical="center" indent="1"/>
      <protection/>
    </xf>
    <xf numFmtId="0" fontId="37" fillId="0" borderId="11" xfId="0" applyFont="1" applyBorder="1" applyAlignment="1" applyProtection="1">
      <alignment vertical="center"/>
      <protection locked="0"/>
    </xf>
    <xf numFmtId="0" fontId="37" fillId="0" borderId="11" xfId="0" applyFont="1" applyBorder="1" applyAlignment="1" applyProtection="1">
      <alignment horizontal="left" vertical="center" indent="1"/>
      <protection locked="0"/>
    </xf>
    <xf numFmtId="0" fontId="37" fillId="0" borderId="13" xfId="0" applyFont="1" applyBorder="1" applyAlignment="1" applyProtection="1">
      <alignment vertical="center"/>
      <protection locked="0"/>
    </xf>
    <xf numFmtId="0" fontId="16" fillId="0" borderId="58" xfId="0" applyFont="1" applyBorder="1" applyAlignment="1" applyProtection="1">
      <alignment horizontal="right" vertical="center" indent="1"/>
      <protection/>
    </xf>
    <xf numFmtId="0" fontId="16" fillId="0" borderId="34" xfId="0" applyFont="1" applyBorder="1" applyAlignment="1" applyProtection="1">
      <alignment horizontal="left" vertical="center" indent="1"/>
      <protection locked="0"/>
    </xf>
    <xf numFmtId="3" fontId="16" fillId="0" borderId="35" xfId="0" applyNumberFormat="1" applyFont="1" applyBorder="1" applyAlignment="1" applyProtection="1">
      <alignment horizontal="right" vertical="center" indent="1"/>
      <protection locked="0"/>
    </xf>
    <xf numFmtId="0" fontId="32" fillId="0" borderId="34" xfId="60" applyFont="1" applyFill="1" applyBorder="1">
      <alignment/>
      <protection/>
    </xf>
    <xf numFmtId="0" fontId="25" fillId="0" borderId="39" xfId="60" applyFont="1" applyFill="1" applyBorder="1">
      <alignment/>
      <protection/>
    </xf>
    <xf numFmtId="0" fontId="25" fillId="0" borderId="16" xfId="60" applyFont="1" applyFill="1" applyBorder="1">
      <alignment/>
      <protection/>
    </xf>
    <xf numFmtId="0" fontId="25" fillId="0" borderId="58" xfId="60" applyFont="1" applyFill="1" applyBorder="1">
      <alignment/>
      <protection/>
    </xf>
    <xf numFmtId="0" fontId="25" fillId="0" borderId="83" xfId="60" applyFont="1" applyFill="1" applyBorder="1">
      <alignment/>
      <protection/>
    </xf>
    <xf numFmtId="0" fontId="25" fillId="0" borderId="50" xfId="60" applyFont="1" applyFill="1" applyBorder="1">
      <alignment/>
      <protection/>
    </xf>
    <xf numFmtId="0" fontId="25" fillId="0" borderId="47" xfId="60" applyFont="1" applyFill="1" applyBorder="1">
      <alignment/>
      <protection/>
    </xf>
    <xf numFmtId="0" fontId="63" fillId="0" borderId="75" xfId="62" applyFont="1" applyFill="1" applyBorder="1" applyAlignment="1">
      <alignment horizontal="center" vertical="center" wrapText="1"/>
      <protection/>
    </xf>
    <xf numFmtId="0" fontId="63" fillId="0" borderId="75" xfId="62" applyFont="1" applyFill="1" applyBorder="1" applyAlignment="1">
      <alignment horizontal="center" vertical="center"/>
      <protection/>
    </xf>
    <xf numFmtId="0" fontId="63" fillId="0" borderId="48" xfId="61" applyFont="1" applyFill="1" applyBorder="1" applyAlignment="1">
      <alignment horizontal="center"/>
      <protection/>
    </xf>
    <xf numFmtId="0" fontId="63" fillId="0" borderId="64" xfId="61" applyFont="1" applyFill="1" applyBorder="1" applyAlignment="1">
      <alignment horizontal="center"/>
      <protection/>
    </xf>
    <xf numFmtId="0" fontId="63" fillId="0" borderId="32" xfId="62" applyFont="1" applyFill="1" applyBorder="1" applyAlignment="1">
      <alignment horizontal="center" vertical="center" wrapText="1"/>
      <protection/>
    </xf>
    <xf numFmtId="0" fontId="63" fillId="0" borderId="32" xfId="62" applyFont="1" applyFill="1" applyBorder="1" applyAlignment="1">
      <alignment horizontal="center" vertical="center"/>
      <protection/>
    </xf>
    <xf numFmtId="0" fontId="63" fillId="0" borderId="75" xfId="61" applyFont="1" applyFill="1" applyBorder="1" applyAlignment="1">
      <alignment horizontal="center" wrapText="1"/>
      <protection/>
    </xf>
    <xf numFmtId="0" fontId="63" fillId="0" borderId="75" xfId="61" applyFont="1" applyFill="1" applyBorder="1" applyAlignment="1">
      <alignment horizontal="center"/>
      <protection/>
    </xf>
    <xf numFmtId="0" fontId="63" fillId="0" borderId="78" xfId="61" applyFont="1" applyFill="1" applyBorder="1" applyAlignment="1">
      <alignment horizontal="center"/>
      <protection/>
    </xf>
    <xf numFmtId="0" fontId="63" fillId="0" borderId="77" xfId="62" applyFont="1" applyFill="1" applyBorder="1" applyAlignment="1">
      <alignment horizontal="center" vertical="center"/>
      <protection/>
    </xf>
    <xf numFmtId="0" fontId="63" fillId="0" borderId="11" xfId="62" applyFont="1" applyFill="1" applyBorder="1">
      <alignment/>
      <protection/>
    </xf>
    <xf numFmtId="0" fontId="39" fillId="0" borderId="11" xfId="62" applyFont="1" applyFill="1" applyBorder="1">
      <alignment/>
      <protection/>
    </xf>
    <xf numFmtId="0" fontId="63" fillId="0" borderId="0" xfId="62" applyFont="1" applyFill="1">
      <alignment/>
      <protection/>
    </xf>
    <xf numFmtId="3" fontId="63" fillId="0" borderId="11" xfId="62" applyNumberFormat="1" applyFont="1" applyFill="1" applyBorder="1">
      <alignment/>
      <protection/>
    </xf>
    <xf numFmtId="0" fontId="63" fillId="0" borderId="11" xfId="62" applyFont="1" applyFill="1" applyBorder="1" applyAlignment="1">
      <alignment wrapText="1"/>
      <protection/>
    </xf>
    <xf numFmtId="0" fontId="63" fillId="0" borderId="0" xfId="62" applyFont="1" applyFill="1" applyBorder="1">
      <alignment/>
      <protection/>
    </xf>
    <xf numFmtId="3" fontId="63" fillId="16" borderId="11" xfId="62" applyNumberFormat="1" applyFont="1" applyFill="1" applyBorder="1">
      <alignment/>
      <protection/>
    </xf>
    <xf numFmtId="3" fontId="63" fillId="0" borderId="0" xfId="62" applyNumberFormat="1" applyFont="1" applyFill="1" applyBorder="1" applyAlignment="1">
      <alignment wrapText="1"/>
      <protection/>
    </xf>
    <xf numFmtId="0" fontId="63" fillId="0" borderId="0" xfId="62" applyFont="1" applyFill="1" applyBorder="1" applyAlignment="1">
      <alignment wrapText="1"/>
      <protection/>
    </xf>
    <xf numFmtId="0" fontId="63" fillId="37" borderId="11" xfId="62" applyFont="1" applyFill="1" applyBorder="1">
      <alignment/>
      <protection/>
    </xf>
    <xf numFmtId="3" fontId="64" fillId="0" borderId="11" xfId="62" applyNumberFormat="1" applyFont="1" applyFill="1" applyBorder="1">
      <alignment/>
      <protection/>
    </xf>
    <xf numFmtId="3" fontId="63" fillId="0" borderId="0" xfId="62" applyNumberFormat="1" applyFont="1" applyFill="1" applyBorder="1">
      <alignment/>
      <protection/>
    </xf>
    <xf numFmtId="0" fontId="63" fillId="0" borderId="11" xfId="62" applyFont="1" applyFill="1" applyBorder="1" applyAlignment="1">
      <alignment horizontal="center"/>
      <protection/>
    </xf>
    <xf numFmtId="3" fontId="64" fillId="37" borderId="11" xfId="62" applyNumberFormat="1" applyFont="1" applyFill="1" applyBorder="1" applyAlignment="1">
      <alignment horizontal="right"/>
      <protection/>
    </xf>
    <xf numFmtId="3" fontId="39" fillId="0" borderId="11" xfId="62" applyNumberFormat="1" applyFont="1" applyFill="1" applyBorder="1">
      <alignment/>
      <protection/>
    </xf>
    <xf numFmtId="0" fontId="63" fillId="0" borderId="0" xfId="62" applyFont="1" applyFill="1" applyAlignment="1">
      <alignment horizontal="left"/>
      <protection/>
    </xf>
    <xf numFmtId="0" fontId="63" fillId="36" borderId="11" xfId="62" applyFont="1" applyFill="1" applyBorder="1">
      <alignment/>
      <protection/>
    </xf>
    <xf numFmtId="3" fontId="63" fillId="36" borderId="11" xfId="62" applyNumberFormat="1" applyFont="1" applyFill="1" applyBorder="1">
      <alignment/>
      <protection/>
    </xf>
    <xf numFmtId="0" fontId="65" fillId="0" borderId="0" xfId="62" applyFont="1" applyFill="1">
      <alignment/>
      <protection/>
    </xf>
    <xf numFmtId="0" fontId="14" fillId="0" borderId="84" xfId="64" applyFont="1" applyFill="1" applyBorder="1" applyAlignment="1" applyProtection="1">
      <alignment vertical="center" wrapText="1"/>
      <protection/>
    </xf>
    <xf numFmtId="164" fontId="16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4" applyNumberFormat="1" applyFont="1" applyFill="1" applyBorder="1" applyAlignment="1" applyProtection="1">
      <alignment horizontal="right" vertical="center" wrapText="1" inden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 3" xfId="61"/>
    <cellStyle name="Normál 4" xfId="62"/>
    <cellStyle name="Normál 5" xfId="63"/>
    <cellStyle name="Normál_KVRENMUNKA" xfId="64"/>
    <cellStyle name="Normál_SEGEDLETEK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mus%20M&#225;ria\Desktop\DOLGOZ&#193;S1\2015\2015%20k&#246;lts&#233;gvet&#233;s\KVIREND_2015feb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címrend"/>
      <sheetName val="önkorm összesen"/>
      <sheetName val="működési mérleg"/>
      <sheetName val="felhalm mérleg"/>
      <sheetName val="ELLENŐRZÉS-1.sz.2.a.sz.2.b.sz."/>
      <sheetName val="3. Mell -AKÜ"/>
      <sheetName val="4. Mell -AKÜ-höz bevételek"/>
      <sheetName val="5.sz.mell."/>
      <sheetName val="6.sz.mell.FELH-FELÚJ"/>
      <sheetName val="7.sz.mell.CÉLTART felh"/>
      <sheetName val="7.sz.mell.CÉLTART műk"/>
      <sheetName val="8.Mell-uniós"/>
      <sheetName val="8.Mell-uniós (2)"/>
      <sheetName val="önkorm ÖNMAGA"/>
      <sheetName val="hivatal"/>
      <sheetName val="Óvoda"/>
      <sheetName val="Önó"/>
      <sheetName val="Műv ház"/>
      <sheetName val="GAMESZ"/>
      <sheetName val="10.sz.mell tartozásállomány"/>
      <sheetName val="1 sz,többéves"/>
      <sheetName val="2.sz.közvetett támogatások"/>
      <sheetName val="3 előirányzat felhaszn terv (2"/>
      <sheetName val="likviditási terv pénzkészlettel"/>
      <sheetName val="4.sz tájék tábla állami"/>
      <sheetName val="5.sz.támogatások"/>
      <sheetName val="6.sz.tájék szocpol"/>
      <sheetName val="7.sz.tájék létszám"/>
      <sheetName val="gördül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zoomScalePageLayoutView="0" workbookViewId="0" topLeftCell="A1">
      <selection activeCell="B13" sqref="B13"/>
    </sheetView>
  </sheetViews>
  <sheetFormatPr defaultColWidth="9.375" defaultRowHeight="12.75"/>
  <cols>
    <col min="1" max="1" width="19.625" style="389" customWidth="1"/>
    <col min="2" max="2" width="75.75390625" style="389" customWidth="1"/>
    <col min="3" max="16384" width="9.375" style="389" customWidth="1"/>
  </cols>
  <sheetData>
    <row r="2" spans="2:3" ht="15">
      <c r="B2" s="583" t="s">
        <v>568</v>
      </c>
      <c r="C2" s="583"/>
    </row>
    <row r="3" spans="1:2" ht="12.75">
      <c r="A3" s="391"/>
      <c r="B3" s="391"/>
    </row>
    <row r="4" spans="1:4" ht="12.75">
      <c r="A4" s="391"/>
      <c r="B4" s="391"/>
      <c r="C4" s="398"/>
      <c r="D4" s="398"/>
    </row>
    <row r="5" spans="1:5" ht="12.75">
      <c r="A5" s="391"/>
      <c r="B5" s="398" t="s">
        <v>591</v>
      </c>
      <c r="C5" s="398"/>
      <c r="D5" s="398"/>
      <c r="E5" s="398"/>
    </row>
    <row r="6" spans="1:5" ht="12.75">
      <c r="A6" s="391"/>
      <c r="B6" s="398"/>
      <c r="C6" s="398"/>
      <c r="D6" s="398"/>
      <c r="E6" s="398"/>
    </row>
    <row r="7" spans="1:5" ht="12.75">
      <c r="A7" s="391"/>
      <c r="B7" s="398"/>
      <c r="C7" s="398"/>
      <c r="D7" s="398"/>
      <c r="E7" s="398"/>
    </row>
    <row r="8" spans="1:5" ht="12.75">
      <c r="A8" s="391"/>
      <c r="B8" s="398"/>
      <c r="C8" s="398"/>
      <c r="D8" s="398"/>
      <c r="E8" s="398"/>
    </row>
    <row r="9" spans="1:5" ht="12.75">
      <c r="A9" s="391"/>
      <c r="B9" s="398"/>
      <c r="C9" s="398"/>
      <c r="D9" s="398"/>
      <c r="E9" s="398"/>
    </row>
    <row r="10" spans="1:2" s="392" customFormat="1" ht="20.25" customHeight="1">
      <c r="A10" s="478" t="s">
        <v>507</v>
      </c>
      <c r="B10" s="478" t="s">
        <v>508</v>
      </c>
    </row>
    <row r="11" spans="1:2" s="392" customFormat="1" ht="19.5" customHeight="1">
      <c r="A11" s="478" t="s">
        <v>17</v>
      </c>
      <c r="B11" s="417" t="s">
        <v>202</v>
      </c>
    </row>
    <row r="12" spans="1:2" ht="19.5" customHeight="1">
      <c r="A12" s="479" t="s">
        <v>18</v>
      </c>
      <c r="B12" s="480" t="s">
        <v>590</v>
      </c>
    </row>
    <row r="13" spans="1:2" s="392" customFormat="1" ht="19.5" customHeight="1">
      <c r="A13" s="396"/>
      <c r="B13" s="393"/>
    </row>
    <row r="14" spans="1:2" ht="33.75" customHeight="1">
      <c r="A14" s="394"/>
      <c r="B14" s="397"/>
    </row>
    <row r="15" spans="1:2" ht="19.5" customHeight="1">
      <c r="A15" s="394"/>
      <c r="B15" s="395"/>
    </row>
    <row r="16" spans="1:2" ht="15">
      <c r="A16" s="395"/>
      <c r="B16" s="395"/>
    </row>
    <row r="17" spans="1:2" ht="12.75">
      <c r="A17" s="390"/>
      <c r="B17" s="390"/>
    </row>
  </sheetData>
  <sheetProtection/>
  <mergeCells count="1">
    <mergeCell ref="B2:C2"/>
  </mergeCells>
  <printOptions/>
  <pageMargins left="1.0236220472440944" right="0.7480314960629921" top="0.984251968503937" bottom="0.984251968503937" header="0.5118110236220472" footer="0.5118110236220472"/>
  <pageSetup firstPageNumber="13" useFirstPageNumber="1"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zoomScalePageLayoutView="0" workbookViewId="0" topLeftCell="A28">
      <selection activeCell="A1" sqref="A1:F1"/>
    </sheetView>
  </sheetViews>
  <sheetFormatPr defaultColWidth="9.375" defaultRowHeight="12.75"/>
  <cols>
    <col min="1" max="1" width="13.75390625" style="186" customWidth="1"/>
    <col min="2" max="2" width="68.375" style="187" customWidth="1"/>
    <col min="3" max="5" width="12.75390625" style="435" customWidth="1"/>
    <col min="6" max="6" width="10.375" style="435" customWidth="1"/>
    <col min="7" max="16384" width="9.375" style="187" customWidth="1"/>
  </cols>
  <sheetData>
    <row r="1" spans="1:6" s="179" customFormat="1" ht="21" customHeight="1" thickBot="1">
      <c r="A1" s="662" t="s">
        <v>604</v>
      </c>
      <c r="B1" s="662"/>
      <c r="C1" s="662"/>
      <c r="D1" s="662"/>
      <c r="E1" s="662"/>
      <c r="F1" s="662"/>
    </row>
    <row r="2" spans="1:6" s="360" customFormat="1" ht="35.25" customHeight="1">
      <c r="A2" s="420" t="s">
        <v>177</v>
      </c>
      <c r="B2" s="295" t="s">
        <v>595</v>
      </c>
      <c r="C2" s="632" t="s">
        <v>504</v>
      </c>
      <c r="D2" s="632"/>
      <c r="E2" s="632"/>
      <c r="F2" s="633"/>
    </row>
    <row r="3" spans="1:6" s="360" customFormat="1" ht="23.25" thickBot="1">
      <c r="A3" s="422" t="s">
        <v>176</v>
      </c>
      <c r="B3" s="296" t="s">
        <v>427</v>
      </c>
      <c r="C3" s="414" t="s">
        <v>49</v>
      </c>
      <c r="D3" s="385" t="s">
        <v>461</v>
      </c>
      <c r="E3" s="385" t="s">
        <v>462</v>
      </c>
      <c r="F3" s="386" t="s">
        <v>463</v>
      </c>
    </row>
    <row r="4" spans="1:6" s="361" customFormat="1" ht="15.75" customHeight="1" thickBot="1">
      <c r="A4" s="631" t="s">
        <v>491</v>
      </c>
      <c r="B4" s="631"/>
      <c r="C4" s="631"/>
      <c r="D4" s="631"/>
      <c r="E4" s="631"/>
      <c r="F4" s="631"/>
    </row>
    <row r="5" spans="1:6" ht="13.5" thickBot="1">
      <c r="A5" s="323" t="s">
        <v>178</v>
      </c>
      <c r="B5" s="181" t="s">
        <v>52</v>
      </c>
      <c r="C5" s="634" t="s">
        <v>509</v>
      </c>
      <c r="D5" s="635"/>
      <c r="E5" s="635"/>
      <c r="F5" s="636"/>
    </row>
    <row r="6" spans="1:6" s="362" customFormat="1" ht="15.75" customHeight="1" thickBot="1">
      <c r="A6" s="628" t="s">
        <v>53</v>
      </c>
      <c r="B6" s="629"/>
      <c r="C6" s="629"/>
      <c r="D6" s="629"/>
      <c r="E6" s="629"/>
      <c r="F6" s="630"/>
    </row>
    <row r="7" spans="1:6" s="300" customFormat="1" ht="12" customHeight="1" thickBot="1">
      <c r="A7" s="456" t="s">
        <v>17</v>
      </c>
      <c r="B7" s="457" t="s">
        <v>428</v>
      </c>
      <c r="C7" s="458">
        <f aca="true" t="shared" si="0" ref="C7:C39">SUM(D7:F7)</f>
        <v>0</v>
      </c>
      <c r="D7" s="441">
        <f>SUM(D8:D17)</f>
        <v>0</v>
      </c>
      <c r="E7" s="441">
        <f>SUM(E8:E17)</f>
        <v>0</v>
      </c>
      <c r="F7" s="441">
        <f>SUM(F8:F17)</f>
        <v>0</v>
      </c>
    </row>
    <row r="8" spans="1:6" s="300" customFormat="1" ht="12" customHeight="1">
      <c r="A8" s="358" t="s">
        <v>92</v>
      </c>
      <c r="B8" s="486" t="s">
        <v>268</v>
      </c>
      <c r="C8" s="481">
        <f t="shared" si="0"/>
        <v>0</v>
      </c>
      <c r="D8" s="481">
        <v>0</v>
      </c>
      <c r="E8" s="423"/>
      <c r="F8" s="423"/>
    </row>
    <row r="9" spans="1:6" s="300" customFormat="1" ht="12" customHeight="1">
      <c r="A9" s="359" t="s">
        <v>93</v>
      </c>
      <c r="B9" s="487" t="s">
        <v>269</v>
      </c>
      <c r="C9" s="482">
        <f t="shared" si="0"/>
        <v>0</v>
      </c>
      <c r="D9" s="482">
        <v>0</v>
      </c>
      <c r="E9" s="424"/>
      <c r="F9" s="424"/>
    </row>
    <row r="10" spans="1:6" s="300" customFormat="1" ht="12" customHeight="1">
      <c r="A10" s="359" t="s">
        <v>94</v>
      </c>
      <c r="B10" s="487" t="s">
        <v>270</v>
      </c>
      <c r="C10" s="482">
        <f t="shared" si="0"/>
        <v>0</v>
      </c>
      <c r="D10" s="482">
        <v>0</v>
      </c>
      <c r="E10" s="424"/>
      <c r="F10" s="424"/>
    </row>
    <row r="11" spans="1:6" s="300" customFormat="1" ht="12" customHeight="1">
      <c r="A11" s="359" t="s">
        <v>95</v>
      </c>
      <c r="B11" s="487" t="s">
        <v>271</v>
      </c>
      <c r="C11" s="482">
        <f t="shared" si="0"/>
        <v>0</v>
      </c>
      <c r="D11" s="482">
        <v>0</v>
      </c>
      <c r="E11" s="424"/>
      <c r="F11" s="424"/>
    </row>
    <row r="12" spans="1:6" s="300" customFormat="1" ht="12" customHeight="1">
      <c r="A12" s="359" t="s">
        <v>123</v>
      </c>
      <c r="B12" s="487" t="s">
        <v>272</v>
      </c>
      <c r="C12" s="482">
        <f t="shared" si="0"/>
        <v>0</v>
      </c>
      <c r="D12" s="482">
        <v>0</v>
      </c>
      <c r="E12" s="424"/>
      <c r="F12" s="424"/>
    </row>
    <row r="13" spans="1:6" s="300" customFormat="1" ht="12" customHeight="1">
      <c r="A13" s="359" t="s">
        <v>96</v>
      </c>
      <c r="B13" s="487" t="s">
        <v>429</v>
      </c>
      <c r="C13" s="482">
        <f t="shared" si="0"/>
        <v>0</v>
      </c>
      <c r="D13" s="482">
        <v>0</v>
      </c>
      <c r="E13" s="424"/>
      <c r="F13" s="424"/>
    </row>
    <row r="14" spans="1:6" s="300" customFormat="1" ht="12" customHeight="1">
      <c r="A14" s="359" t="s">
        <v>97</v>
      </c>
      <c r="B14" s="487" t="s">
        <v>430</v>
      </c>
      <c r="C14" s="482">
        <f t="shared" si="0"/>
        <v>0</v>
      </c>
      <c r="D14" s="482">
        <v>0</v>
      </c>
      <c r="E14" s="424"/>
      <c r="F14" s="424"/>
    </row>
    <row r="15" spans="1:6" s="300" customFormat="1" ht="12" customHeight="1">
      <c r="A15" s="359" t="s">
        <v>107</v>
      </c>
      <c r="B15" s="487" t="s">
        <v>275</v>
      </c>
      <c r="C15" s="482">
        <f t="shared" si="0"/>
        <v>0</v>
      </c>
      <c r="D15" s="483">
        <v>0</v>
      </c>
      <c r="E15" s="425"/>
      <c r="F15" s="425"/>
    </row>
    <row r="16" spans="1:6" s="363" customFormat="1" ht="12" customHeight="1">
      <c r="A16" s="359" t="s">
        <v>108</v>
      </c>
      <c r="B16" s="487" t="s">
        <v>276</v>
      </c>
      <c r="C16" s="482">
        <f t="shared" si="0"/>
        <v>0</v>
      </c>
      <c r="D16" s="482">
        <v>0</v>
      </c>
      <c r="E16" s="424"/>
      <c r="F16" s="424"/>
    </row>
    <row r="17" spans="1:6" s="363" customFormat="1" ht="12" customHeight="1" thickBot="1">
      <c r="A17" s="462" t="s">
        <v>109</v>
      </c>
      <c r="B17" s="488" t="s">
        <v>277</v>
      </c>
      <c r="C17" s="485">
        <f t="shared" si="0"/>
        <v>0</v>
      </c>
      <c r="D17" s="484">
        <v>0</v>
      </c>
      <c r="E17" s="426"/>
      <c r="F17" s="426"/>
    </row>
    <row r="18" spans="1:6" s="300" customFormat="1" ht="12" customHeight="1" thickBot="1">
      <c r="A18" s="440" t="s">
        <v>18</v>
      </c>
      <c r="B18" s="439" t="s">
        <v>431</v>
      </c>
      <c r="C18" s="459">
        <f t="shared" si="0"/>
        <v>0</v>
      </c>
      <c r="D18" s="441">
        <v>0</v>
      </c>
      <c r="E18" s="441">
        <f>SUM(E19:E21)</f>
        <v>0</v>
      </c>
      <c r="F18" s="441">
        <f>SUM(F19:F21)</f>
        <v>0</v>
      </c>
    </row>
    <row r="19" spans="1:6" s="363" customFormat="1" ht="12" customHeight="1">
      <c r="A19" s="358" t="s">
        <v>98</v>
      </c>
      <c r="B19" s="486" t="s">
        <v>243</v>
      </c>
      <c r="C19" s="481">
        <f t="shared" si="0"/>
        <v>0</v>
      </c>
      <c r="D19" s="424">
        <v>0</v>
      </c>
      <c r="E19" s="424"/>
      <c r="F19" s="424"/>
    </row>
    <row r="20" spans="1:6" s="363" customFormat="1" ht="12" customHeight="1">
      <c r="A20" s="359" t="s">
        <v>99</v>
      </c>
      <c r="B20" s="487" t="s">
        <v>432</v>
      </c>
      <c r="C20" s="482">
        <f t="shared" si="0"/>
        <v>0</v>
      </c>
      <c r="D20" s="424">
        <v>0</v>
      </c>
      <c r="E20" s="424"/>
      <c r="F20" s="424"/>
    </row>
    <row r="21" spans="1:6" s="363" customFormat="1" ht="12" customHeight="1">
      <c r="A21" s="359" t="s">
        <v>100</v>
      </c>
      <c r="B21" s="487" t="s">
        <v>433</v>
      </c>
      <c r="C21" s="482">
        <f t="shared" si="0"/>
        <v>0</v>
      </c>
      <c r="D21" s="424">
        <v>0</v>
      </c>
      <c r="E21" s="424"/>
      <c r="F21" s="424"/>
    </row>
    <row r="22" spans="1:6" s="363" customFormat="1" ht="12" customHeight="1" thickBot="1">
      <c r="A22" s="359" t="s">
        <v>101</v>
      </c>
      <c r="B22" s="487" t="s">
        <v>0</v>
      </c>
      <c r="C22" s="482">
        <f t="shared" si="0"/>
        <v>0</v>
      </c>
      <c r="D22" s="424">
        <v>0</v>
      </c>
      <c r="E22" s="424"/>
      <c r="F22" s="424"/>
    </row>
    <row r="23" spans="1:6" s="363" customFormat="1" ht="12" customHeight="1" thickBot="1">
      <c r="A23" s="170" t="s">
        <v>19</v>
      </c>
      <c r="B23" s="103" t="s">
        <v>147</v>
      </c>
      <c r="C23" s="423">
        <f t="shared" si="0"/>
        <v>0</v>
      </c>
      <c r="D23" s="427">
        <v>0</v>
      </c>
      <c r="E23" s="427"/>
      <c r="F23" s="427"/>
    </row>
    <row r="24" spans="1:6" s="363" customFormat="1" ht="12" customHeight="1" thickBot="1">
      <c r="A24" s="170" t="s">
        <v>20</v>
      </c>
      <c r="B24" s="103" t="s">
        <v>434</v>
      </c>
      <c r="C24" s="423">
        <f t="shared" si="0"/>
        <v>0</v>
      </c>
      <c r="D24" s="441">
        <f>+D25+D26</f>
        <v>0</v>
      </c>
      <c r="E24" s="441">
        <f>+E25+E26</f>
        <v>0</v>
      </c>
      <c r="F24" s="441">
        <f>+F25+F26</f>
        <v>0</v>
      </c>
    </row>
    <row r="25" spans="1:6" s="363" customFormat="1" ht="12" customHeight="1">
      <c r="A25" s="358" t="s">
        <v>253</v>
      </c>
      <c r="B25" s="486" t="s">
        <v>432</v>
      </c>
      <c r="C25" s="481">
        <f t="shared" si="0"/>
        <v>0</v>
      </c>
      <c r="D25" s="428">
        <v>0</v>
      </c>
      <c r="E25" s="428"/>
      <c r="F25" s="428"/>
    </row>
    <row r="26" spans="1:6" s="363" customFormat="1" ht="12" customHeight="1">
      <c r="A26" s="359" t="s">
        <v>256</v>
      </c>
      <c r="B26" s="487" t="s">
        <v>435</v>
      </c>
      <c r="C26" s="482">
        <f t="shared" si="0"/>
        <v>0</v>
      </c>
      <c r="D26" s="429">
        <v>0</v>
      </c>
      <c r="E26" s="429"/>
      <c r="F26" s="429"/>
    </row>
    <row r="27" spans="1:6" s="363" customFormat="1" ht="12" customHeight="1" thickBot="1">
      <c r="A27" s="359" t="s">
        <v>257</v>
      </c>
      <c r="B27" s="487" t="s">
        <v>436</v>
      </c>
      <c r="C27" s="482">
        <f t="shared" si="0"/>
        <v>0</v>
      </c>
      <c r="D27" s="430">
        <v>0</v>
      </c>
      <c r="E27" s="430"/>
      <c r="F27" s="430"/>
    </row>
    <row r="28" spans="1:6" s="363" customFormat="1" ht="12" customHeight="1" thickBot="1">
      <c r="A28" s="170" t="s">
        <v>21</v>
      </c>
      <c r="B28" s="103" t="s">
        <v>437</v>
      </c>
      <c r="C28" s="423">
        <f t="shared" si="0"/>
        <v>0</v>
      </c>
      <c r="D28" s="441">
        <f>+D29+D30+D31</f>
        <v>0</v>
      </c>
      <c r="E28" s="441">
        <f>+E29+E30+E31</f>
        <v>0</v>
      </c>
      <c r="F28" s="441">
        <f>+F29+F30+F31</f>
        <v>0</v>
      </c>
    </row>
    <row r="29" spans="1:6" s="363" customFormat="1" ht="12" customHeight="1">
      <c r="A29" s="358" t="s">
        <v>85</v>
      </c>
      <c r="B29" s="486" t="s">
        <v>282</v>
      </c>
      <c r="C29" s="481">
        <f t="shared" si="0"/>
        <v>0</v>
      </c>
      <c r="D29" s="428">
        <v>0</v>
      </c>
      <c r="E29" s="428"/>
      <c r="F29" s="428"/>
    </row>
    <row r="30" spans="1:6" s="363" customFormat="1" ht="12" customHeight="1">
      <c r="A30" s="359" t="s">
        <v>86</v>
      </c>
      <c r="B30" s="487" t="s">
        <v>283</v>
      </c>
      <c r="C30" s="482">
        <f t="shared" si="0"/>
        <v>0</v>
      </c>
      <c r="D30" s="429">
        <v>0</v>
      </c>
      <c r="E30" s="429"/>
      <c r="F30" s="429"/>
    </row>
    <row r="31" spans="1:6" s="363" customFormat="1" ht="12" customHeight="1" thickBot="1">
      <c r="A31" s="359" t="s">
        <v>87</v>
      </c>
      <c r="B31" s="487" t="s">
        <v>284</v>
      </c>
      <c r="C31" s="482">
        <f t="shared" si="0"/>
        <v>0</v>
      </c>
      <c r="D31" s="430">
        <v>0</v>
      </c>
      <c r="E31" s="430"/>
      <c r="F31" s="430"/>
    </row>
    <row r="32" spans="1:6" s="300" customFormat="1" ht="12" customHeight="1" thickBot="1">
      <c r="A32" s="170" t="s">
        <v>22</v>
      </c>
      <c r="B32" s="103" t="s">
        <v>396</v>
      </c>
      <c r="C32" s="423">
        <f t="shared" si="0"/>
        <v>0</v>
      </c>
      <c r="D32" s="427">
        <v>0</v>
      </c>
      <c r="E32" s="427"/>
      <c r="F32" s="427"/>
    </row>
    <row r="33" spans="1:6" s="300" customFormat="1" ht="12" customHeight="1" thickBot="1">
      <c r="A33" s="170" t="s">
        <v>23</v>
      </c>
      <c r="B33" s="103" t="s">
        <v>438</v>
      </c>
      <c r="C33" s="423">
        <f t="shared" si="0"/>
        <v>0</v>
      </c>
      <c r="D33" s="431">
        <v>0</v>
      </c>
      <c r="E33" s="431"/>
      <c r="F33" s="431"/>
    </row>
    <row r="34" spans="1:6" s="300" customFormat="1" ht="12" customHeight="1" thickBot="1">
      <c r="A34" s="163" t="s">
        <v>24</v>
      </c>
      <c r="B34" s="103" t="s">
        <v>439</v>
      </c>
      <c r="C34" s="423">
        <f t="shared" si="0"/>
        <v>0</v>
      </c>
      <c r="D34" s="442">
        <f>+D7+D18+D23+D24+D28+D32+D33</f>
        <v>0</v>
      </c>
      <c r="E34" s="442">
        <f>+E7+E18+E23+E24+E28+E32+E33</f>
        <v>0</v>
      </c>
      <c r="F34" s="442">
        <f>+F7+F18+F23+F24+F28+F32+F33</f>
        <v>0</v>
      </c>
    </row>
    <row r="35" spans="1:6" s="300" customFormat="1" ht="12" customHeight="1" thickBot="1">
      <c r="A35" s="443" t="s">
        <v>25</v>
      </c>
      <c r="B35" s="103" t="s">
        <v>440</v>
      </c>
      <c r="C35" s="423">
        <f t="shared" si="0"/>
        <v>33259</v>
      </c>
      <c r="D35" s="442">
        <f>+D36+D37+D38</f>
        <v>33259</v>
      </c>
      <c r="E35" s="442">
        <f>+E36+E37+E38</f>
        <v>0</v>
      </c>
      <c r="F35" s="442">
        <f>+F36+F37+F38</f>
        <v>0</v>
      </c>
    </row>
    <row r="36" spans="1:6" s="300" customFormat="1" ht="12" customHeight="1">
      <c r="A36" s="358" t="s">
        <v>441</v>
      </c>
      <c r="B36" s="486" t="s">
        <v>215</v>
      </c>
      <c r="C36" s="481">
        <f t="shared" si="0"/>
        <v>0</v>
      </c>
      <c r="D36" s="428">
        <v>0</v>
      </c>
      <c r="E36" s="428"/>
      <c r="F36" s="428"/>
    </row>
    <row r="37" spans="1:6" s="300" customFormat="1" ht="12" customHeight="1">
      <c r="A37" s="359" t="s">
        <v>442</v>
      </c>
      <c r="B37" s="487" t="s">
        <v>1</v>
      </c>
      <c r="C37" s="482">
        <f t="shared" si="0"/>
        <v>0</v>
      </c>
      <c r="D37" s="429">
        <v>0</v>
      </c>
      <c r="E37" s="429"/>
      <c r="F37" s="429"/>
    </row>
    <row r="38" spans="1:6" s="363" customFormat="1" ht="12" customHeight="1" thickBot="1">
      <c r="A38" s="359" t="s">
        <v>443</v>
      </c>
      <c r="B38" s="487" t="s">
        <v>444</v>
      </c>
      <c r="C38" s="482">
        <f t="shared" si="0"/>
        <v>33259</v>
      </c>
      <c r="D38" s="430">
        <v>33259</v>
      </c>
      <c r="E38" s="430"/>
      <c r="F38" s="430"/>
    </row>
    <row r="39" spans="1:6" s="363" customFormat="1" ht="15" customHeight="1" thickBot="1">
      <c r="A39" s="443" t="s">
        <v>26</v>
      </c>
      <c r="B39" s="493" t="s">
        <v>445</v>
      </c>
      <c r="C39" s="492">
        <f t="shared" si="0"/>
        <v>33259</v>
      </c>
      <c r="D39" s="444">
        <f>+D34+D35</f>
        <v>33259</v>
      </c>
      <c r="E39" s="444">
        <f>+E34+E35</f>
        <v>0</v>
      </c>
      <c r="F39" s="444">
        <f>+F34+F35</f>
        <v>0</v>
      </c>
    </row>
    <row r="40" spans="1:6" s="363" customFormat="1" ht="15" customHeight="1">
      <c r="A40" s="182"/>
      <c r="B40" s="183"/>
      <c r="C40" s="432"/>
      <c r="D40" s="433"/>
      <c r="E40" s="433"/>
      <c r="F40" s="433"/>
    </row>
    <row r="41" spans="1:3" ht="13.5" thickBot="1">
      <c r="A41" s="184"/>
      <c r="B41" s="185"/>
      <c r="C41" s="434"/>
    </row>
    <row r="42" spans="1:6" s="362" customFormat="1" ht="16.5" customHeight="1" thickBot="1">
      <c r="A42" s="628" t="s">
        <v>55</v>
      </c>
      <c r="B42" s="629"/>
      <c r="C42" s="629"/>
      <c r="D42" s="629"/>
      <c r="E42" s="629"/>
      <c r="F42" s="630"/>
    </row>
    <row r="43" spans="1:6" s="364" customFormat="1" ht="12" customHeight="1" thickBot="1">
      <c r="A43" s="465" t="s">
        <v>17</v>
      </c>
      <c r="B43" s="466" t="s">
        <v>446</v>
      </c>
      <c r="C43" s="458">
        <f aca="true" t="shared" si="1" ref="C43:C54">SUM(D43:F43)</f>
        <v>33259</v>
      </c>
      <c r="D43" s="441">
        <f>SUM(D44:D48)</f>
        <v>33259</v>
      </c>
      <c r="E43" s="441">
        <f>SUM(E44:E48)</f>
        <v>0</v>
      </c>
      <c r="F43" s="441">
        <f>SUM(F44:F48)</f>
        <v>0</v>
      </c>
    </row>
    <row r="44" spans="1:6" ht="12" customHeight="1">
      <c r="A44" s="358" t="s">
        <v>92</v>
      </c>
      <c r="B44" s="9" t="s">
        <v>47</v>
      </c>
      <c r="C44" s="423">
        <f t="shared" si="1"/>
        <v>24248</v>
      </c>
      <c r="D44" s="489">
        <v>24248</v>
      </c>
      <c r="E44" s="428"/>
      <c r="F44" s="428"/>
    </row>
    <row r="45" spans="1:6" ht="12" customHeight="1">
      <c r="A45" s="359" t="s">
        <v>93</v>
      </c>
      <c r="B45" s="7" t="s">
        <v>156</v>
      </c>
      <c r="C45" s="424">
        <f t="shared" si="1"/>
        <v>6490</v>
      </c>
      <c r="D45" s="490">
        <v>6490</v>
      </c>
      <c r="E45" s="436"/>
      <c r="F45" s="436"/>
    </row>
    <row r="46" spans="1:6" ht="12" customHeight="1">
      <c r="A46" s="359" t="s">
        <v>94</v>
      </c>
      <c r="B46" s="7" t="s">
        <v>121</v>
      </c>
      <c r="C46" s="424">
        <f t="shared" si="1"/>
        <v>2521</v>
      </c>
      <c r="D46" s="490">
        <v>2521</v>
      </c>
      <c r="E46" s="436"/>
      <c r="F46" s="436"/>
    </row>
    <row r="47" spans="1:6" ht="12" customHeight="1">
      <c r="A47" s="359" t="s">
        <v>95</v>
      </c>
      <c r="B47" s="7" t="s">
        <v>157</v>
      </c>
      <c r="C47" s="424">
        <f t="shared" si="1"/>
        <v>0</v>
      </c>
      <c r="D47" s="490">
        <v>0</v>
      </c>
      <c r="E47" s="436"/>
      <c r="F47" s="436"/>
    </row>
    <row r="48" spans="1:6" ht="12" customHeight="1" thickBot="1">
      <c r="A48" s="462" t="s">
        <v>123</v>
      </c>
      <c r="B48" s="463" t="s">
        <v>158</v>
      </c>
      <c r="C48" s="464">
        <f t="shared" si="1"/>
        <v>0</v>
      </c>
      <c r="D48" s="490">
        <v>0</v>
      </c>
      <c r="E48" s="436"/>
      <c r="F48" s="436"/>
    </row>
    <row r="49" spans="1:6" ht="12" customHeight="1" thickBot="1">
      <c r="A49" s="460" t="s">
        <v>18</v>
      </c>
      <c r="B49" s="461" t="s">
        <v>447</v>
      </c>
      <c r="C49" s="459">
        <f t="shared" si="1"/>
        <v>0</v>
      </c>
      <c r="D49" s="441">
        <f>SUM(D50:D52)</f>
        <v>0</v>
      </c>
      <c r="E49" s="441">
        <f>SUM(E50:E52)</f>
        <v>0</v>
      </c>
      <c r="F49" s="441">
        <f>SUM(F50:F52)</f>
        <v>0</v>
      </c>
    </row>
    <row r="50" spans="1:6" s="364" customFormat="1" ht="12" customHeight="1">
      <c r="A50" s="358" t="s">
        <v>98</v>
      </c>
      <c r="B50" s="9" t="s">
        <v>206</v>
      </c>
      <c r="C50" s="423">
        <f t="shared" si="1"/>
        <v>0</v>
      </c>
      <c r="D50" s="428"/>
      <c r="E50" s="428"/>
      <c r="F50" s="428"/>
    </row>
    <row r="51" spans="1:6" ht="12" customHeight="1">
      <c r="A51" s="359" t="s">
        <v>99</v>
      </c>
      <c r="B51" s="7" t="s">
        <v>160</v>
      </c>
      <c r="C51" s="424">
        <f t="shared" si="1"/>
        <v>0</v>
      </c>
      <c r="D51" s="436">
        <v>0</v>
      </c>
      <c r="E51" s="436"/>
      <c r="F51" s="436"/>
    </row>
    <row r="52" spans="1:6" ht="12" customHeight="1">
      <c r="A52" s="359" t="s">
        <v>100</v>
      </c>
      <c r="B52" s="7" t="s">
        <v>56</v>
      </c>
      <c r="C52" s="424">
        <f t="shared" si="1"/>
        <v>0</v>
      </c>
      <c r="D52" s="436">
        <v>0</v>
      </c>
      <c r="E52" s="436"/>
      <c r="F52" s="436"/>
    </row>
    <row r="53" spans="1:6" ht="12" customHeight="1" thickBot="1">
      <c r="A53" s="359" t="s">
        <v>101</v>
      </c>
      <c r="B53" s="7" t="s">
        <v>2</v>
      </c>
      <c r="C53" s="424">
        <f t="shared" si="1"/>
        <v>0</v>
      </c>
      <c r="D53" s="436">
        <v>0</v>
      </c>
      <c r="E53" s="436"/>
      <c r="F53" s="436"/>
    </row>
    <row r="54" spans="1:6" ht="15" customHeight="1" thickBot="1">
      <c r="A54" s="170" t="s">
        <v>19</v>
      </c>
      <c r="B54" s="491" t="s">
        <v>448</v>
      </c>
      <c r="C54" s="492">
        <f t="shared" si="1"/>
        <v>33259</v>
      </c>
      <c r="D54" s="445">
        <f>+D43+D49</f>
        <v>33259</v>
      </c>
      <c r="E54" s="445">
        <f>+E43+E49</f>
        <v>0</v>
      </c>
      <c r="F54" s="445">
        <f>+F43+F49</f>
        <v>0</v>
      </c>
    </row>
    <row r="55" spans="3:6" ht="13.5" thickBot="1">
      <c r="C55" s="437"/>
      <c r="D55" s="437"/>
      <c r="E55" s="437"/>
      <c r="F55" s="437"/>
    </row>
    <row r="56" spans="1:6" ht="15" customHeight="1" thickBot="1">
      <c r="A56" s="188" t="s">
        <v>179</v>
      </c>
      <c r="B56" s="189"/>
      <c r="C56" s="438">
        <v>9</v>
      </c>
      <c r="D56" s="438">
        <v>9</v>
      </c>
      <c r="E56" s="438"/>
      <c r="F56" s="438"/>
    </row>
    <row r="57" spans="1:6" ht="14.25" customHeight="1" thickBot="1">
      <c r="A57" s="188" t="s">
        <v>180</v>
      </c>
      <c r="B57" s="189"/>
      <c r="C57" s="438"/>
      <c r="D57" s="438"/>
      <c r="E57" s="438"/>
      <c r="F57" s="438"/>
    </row>
  </sheetData>
  <sheetProtection selectLockedCells="1" selectUnlockedCells="1"/>
  <mergeCells count="6">
    <mergeCell ref="A4:F4"/>
    <mergeCell ref="A6:F6"/>
    <mergeCell ref="A42:F42"/>
    <mergeCell ref="C2:F2"/>
    <mergeCell ref="A1:F1"/>
    <mergeCell ref="C5:F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E10" sqref="E10"/>
    </sheetView>
  </sheetViews>
  <sheetFormatPr defaultColWidth="9.375" defaultRowHeight="12.75"/>
  <cols>
    <col min="1" max="1" width="5.50390625" style="36" customWidth="1"/>
    <col min="2" max="2" width="33.125" style="36" customWidth="1"/>
    <col min="3" max="3" width="12.375" style="36" customWidth="1"/>
    <col min="4" max="4" width="11.50390625" style="36" customWidth="1"/>
    <col min="5" max="5" width="11.375" style="36" customWidth="1"/>
    <col min="6" max="6" width="11.00390625" style="36" customWidth="1"/>
    <col min="7" max="7" width="14.375" style="36" customWidth="1"/>
    <col min="8" max="16384" width="9.375" style="36" customWidth="1"/>
  </cols>
  <sheetData>
    <row r="1" spans="1:7" ht="43.5" customHeight="1">
      <c r="A1" s="638" t="s">
        <v>3</v>
      </c>
      <c r="B1" s="638"/>
      <c r="C1" s="638"/>
      <c r="D1" s="638"/>
      <c r="E1" s="638"/>
      <c r="F1" s="638"/>
      <c r="G1" s="638"/>
    </row>
    <row r="3" spans="1:7" s="126" customFormat="1" ht="27" customHeight="1">
      <c r="A3" s="124" t="s">
        <v>184</v>
      </c>
      <c r="B3" s="125"/>
      <c r="C3" s="637" t="s">
        <v>185</v>
      </c>
      <c r="D3" s="637"/>
      <c r="E3" s="637"/>
      <c r="F3" s="637"/>
      <c r="G3" s="637"/>
    </row>
    <row r="4" spans="1:7" s="126" customFormat="1" ht="15">
      <c r="A4" s="125"/>
      <c r="B4" s="125"/>
      <c r="C4" s="125"/>
      <c r="D4" s="125"/>
      <c r="E4" s="125"/>
      <c r="F4" s="125"/>
      <c r="G4" s="125"/>
    </row>
    <row r="5" spans="1:7" s="126" customFormat="1" ht="24.75" customHeight="1">
      <c r="A5" s="124" t="s">
        <v>186</v>
      </c>
      <c r="B5" s="125"/>
      <c r="C5" s="637" t="s">
        <v>185</v>
      </c>
      <c r="D5" s="637"/>
      <c r="E5" s="637"/>
      <c r="F5" s="637"/>
      <c r="G5" s="125"/>
    </row>
    <row r="6" spans="1:7" s="127" customFormat="1" ht="12.75">
      <c r="A6" s="177"/>
      <c r="B6" s="177"/>
      <c r="C6" s="177"/>
      <c r="D6" s="177"/>
      <c r="E6" s="177"/>
      <c r="F6" s="177"/>
      <c r="G6" s="177"/>
    </row>
    <row r="7" spans="1:7" s="128" customFormat="1" ht="15" customHeight="1">
      <c r="A7" s="206" t="s">
        <v>187</v>
      </c>
      <c r="B7" s="205"/>
      <c r="C7" s="205"/>
      <c r="D7" s="191"/>
      <c r="E7" s="191"/>
      <c r="F7" s="191"/>
      <c r="G7" s="191"/>
    </row>
    <row r="8" spans="1:7" s="128" customFormat="1" ht="15" customHeight="1" thickBot="1">
      <c r="A8" s="206" t="s">
        <v>188</v>
      </c>
      <c r="B8" s="191"/>
      <c r="C8" s="191"/>
      <c r="D8" s="191"/>
      <c r="E8" s="191"/>
      <c r="F8" s="191"/>
      <c r="G8" s="191"/>
    </row>
    <row r="9" spans="1:7" s="58" customFormat="1" ht="42" customHeight="1" thickBot="1">
      <c r="A9" s="160" t="s">
        <v>15</v>
      </c>
      <c r="B9" s="161" t="s">
        <v>189</v>
      </c>
      <c r="C9" s="161" t="s">
        <v>190</v>
      </c>
      <c r="D9" s="161" t="s">
        <v>191</v>
      </c>
      <c r="E9" s="161" t="s">
        <v>192</v>
      </c>
      <c r="F9" s="161" t="s">
        <v>193</v>
      </c>
      <c r="G9" s="162" t="s">
        <v>50</v>
      </c>
    </row>
    <row r="10" spans="1:7" ht="24" customHeight="1">
      <c r="A10" s="192" t="s">
        <v>17</v>
      </c>
      <c r="B10" s="168" t="s">
        <v>194</v>
      </c>
      <c r="C10" s="129"/>
      <c r="D10" s="129"/>
      <c r="E10" s="129"/>
      <c r="F10" s="129"/>
      <c r="G10" s="193">
        <f>SUM(C10:F10)</f>
        <v>0</v>
      </c>
    </row>
    <row r="11" spans="1:7" ht="24" customHeight="1">
      <c r="A11" s="194" t="s">
        <v>18</v>
      </c>
      <c r="B11" s="169" t="s">
        <v>195</v>
      </c>
      <c r="C11" s="130"/>
      <c r="D11" s="130"/>
      <c r="E11" s="130"/>
      <c r="F11" s="130"/>
      <c r="G11" s="195">
        <f aca="true" t="shared" si="0" ref="G11:G16">SUM(C11:F11)</f>
        <v>0</v>
      </c>
    </row>
    <row r="12" spans="1:7" ht="24" customHeight="1">
      <c r="A12" s="194" t="s">
        <v>19</v>
      </c>
      <c r="B12" s="169" t="s">
        <v>196</v>
      </c>
      <c r="C12" s="130"/>
      <c r="D12" s="130"/>
      <c r="E12" s="130"/>
      <c r="F12" s="130"/>
      <c r="G12" s="195">
        <f t="shared" si="0"/>
        <v>0</v>
      </c>
    </row>
    <row r="13" spans="1:7" ht="24" customHeight="1">
      <c r="A13" s="194" t="s">
        <v>20</v>
      </c>
      <c r="B13" s="169" t="s">
        <v>197</v>
      </c>
      <c r="C13" s="130"/>
      <c r="D13" s="130"/>
      <c r="E13" s="130"/>
      <c r="F13" s="130"/>
      <c r="G13" s="195">
        <f t="shared" si="0"/>
        <v>0</v>
      </c>
    </row>
    <row r="14" spans="1:7" ht="24" customHeight="1">
      <c r="A14" s="194" t="s">
        <v>21</v>
      </c>
      <c r="B14" s="169" t="s">
        <v>198</v>
      </c>
      <c r="C14" s="130"/>
      <c r="D14" s="130"/>
      <c r="E14" s="130"/>
      <c r="F14" s="130"/>
      <c r="G14" s="195">
        <f t="shared" si="0"/>
        <v>0</v>
      </c>
    </row>
    <row r="15" spans="1:7" ht="24" customHeight="1" thickBot="1">
      <c r="A15" s="196" t="s">
        <v>22</v>
      </c>
      <c r="B15" s="197" t="s">
        <v>199</v>
      </c>
      <c r="C15" s="131"/>
      <c r="D15" s="131"/>
      <c r="E15" s="131"/>
      <c r="F15" s="131"/>
      <c r="G15" s="198">
        <f t="shared" si="0"/>
        <v>0</v>
      </c>
    </row>
    <row r="16" spans="1:7" s="132" customFormat="1" ht="24" customHeight="1" thickBot="1">
      <c r="A16" s="199" t="s">
        <v>23</v>
      </c>
      <c r="B16" s="200" t="s">
        <v>50</v>
      </c>
      <c r="C16" s="201">
        <f>SUM(C10:C15)</f>
        <v>0</v>
      </c>
      <c r="D16" s="201">
        <f>SUM(D10:D15)</f>
        <v>0</v>
      </c>
      <c r="E16" s="201">
        <f>SUM(E10:E15)</f>
        <v>0</v>
      </c>
      <c r="F16" s="201">
        <f>SUM(F10:F15)</f>
        <v>0</v>
      </c>
      <c r="G16" s="202">
        <f t="shared" si="0"/>
        <v>0</v>
      </c>
    </row>
    <row r="17" spans="1:7" s="127" customFormat="1" ht="12.75">
      <c r="A17" s="177"/>
      <c r="B17" s="177"/>
      <c r="C17" s="177"/>
      <c r="D17" s="177"/>
      <c r="E17" s="177"/>
      <c r="F17" s="177"/>
      <c r="G17" s="177"/>
    </row>
    <row r="18" spans="1:7" s="127" customFormat="1" ht="12.75">
      <c r="A18" s="177"/>
      <c r="B18" s="177"/>
      <c r="C18" s="177"/>
      <c r="D18" s="177"/>
      <c r="E18" s="177"/>
      <c r="F18" s="177"/>
      <c r="G18" s="177"/>
    </row>
    <row r="19" spans="1:7" s="127" customFormat="1" ht="12.75">
      <c r="A19" s="177"/>
      <c r="B19" s="177"/>
      <c r="C19" s="177"/>
      <c r="D19" s="177"/>
      <c r="E19" s="177"/>
      <c r="F19" s="177"/>
      <c r="G19" s="177"/>
    </row>
    <row r="20" spans="1:7" s="127" customFormat="1" ht="15">
      <c r="A20" s="126" t="s">
        <v>561</v>
      </c>
      <c r="B20" s="177"/>
      <c r="C20" s="177"/>
      <c r="D20" s="177"/>
      <c r="E20" s="177"/>
      <c r="F20" s="177"/>
      <c r="G20" s="177"/>
    </row>
    <row r="21" spans="1:7" s="127" customFormat="1" ht="12.75">
      <c r="A21" s="177"/>
      <c r="B21" s="177"/>
      <c r="C21" s="177"/>
      <c r="D21" s="177"/>
      <c r="E21" s="177"/>
      <c r="F21" s="177"/>
      <c r="G21" s="177"/>
    </row>
    <row r="22" spans="1:7" ht="12.75">
      <c r="A22" s="177"/>
      <c r="B22" s="177"/>
      <c r="C22" s="177"/>
      <c r="D22" s="177"/>
      <c r="E22" s="177"/>
      <c r="F22" s="177"/>
      <c r="G22" s="177"/>
    </row>
    <row r="23" spans="1:7" ht="12.75">
      <c r="A23" s="177"/>
      <c r="B23" s="177"/>
      <c r="C23" s="127"/>
      <c r="D23" s="127"/>
      <c r="E23" s="127"/>
      <c r="F23" s="127"/>
      <c r="G23" s="177"/>
    </row>
    <row r="24" spans="1:7" ht="13.5">
      <c r="A24" s="177"/>
      <c r="B24" s="177"/>
      <c r="C24" s="203"/>
      <c r="D24" s="204" t="s">
        <v>200</v>
      </c>
      <c r="E24" s="204"/>
      <c r="F24" s="203"/>
      <c r="G24" s="177"/>
    </row>
    <row r="25" spans="3:6" ht="13.5">
      <c r="C25" s="133"/>
      <c r="D25" s="134"/>
      <c r="E25" s="134"/>
      <c r="F25" s="133"/>
    </row>
    <row r="26" spans="3:6" ht="13.5">
      <c r="C26" s="133"/>
      <c r="D26" s="134"/>
      <c r="E26" s="134"/>
      <c r="F26" s="133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8. Melléklet a ……/2015.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workbookViewId="0" topLeftCell="A1">
      <selection activeCell="H10" sqref="H10"/>
    </sheetView>
  </sheetViews>
  <sheetFormatPr defaultColWidth="9.375" defaultRowHeight="12.75"/>
  <cols>
    <col min="1" max="1" width="6.75390625" style="157" customWidth="1"/>
    <col min="2" max="2" width="49.625" style="38" customWidth="1"/>
    <col min="3" max="8" width="12.75390625" style="38" customWidth="1"/>
    <col min="9" max="9" width="13.75390625" style="38" customWidth="1"/>
    <col min="10" max="16384" width="9.375" style="38" customWidth="1"/>
  </cols>
  <sheetData>
    <row r="1" spans="1:9" ht="27.75" customHeight="1">
      <c r="A1" s="639" t="s">
        <v>4</v>
      </c>
      <c r="B1" s="639"/>
      <c r="C1" s="639"/>
      <c r="D1" s="639"/>
      <c r="E1" s="639"/>
      <c r="F1" s="639"/>
      <c r="G1" s="639"/>
      <c r="H1" s="639"/>
      <c r="I1" s="639"/>
    </row>
    <row r="2" ht="20.25" customHeight="1" thickBot="1">
      <c r="I2" s="377" t="s">
        <v>491</v>
      </c>
    </row>
    <row r="3" spans="1:9" s="378" customFormat="1" ht="26.25" customHeight="1">
      <c r="A3" s="647" t="s">
        <v>62</v>
      </c>
      <c r="B3" s="642" t="s">
        <v>78</v>
      </c>
      <c r="C3" s="647" t="s">
        <v>79</v>
      </c>
      <c r="D3" s="647" t="s">
        <v>562</v>
      </c>
      <c r="E3" s="644" t="s">
        <v>61</v>
      </c>
      <c r="F3" s="645"/>
      <c r="G3" s="645"/>
      <c r="H3" s="646"/>
      <c r="I3" s="642" t="s">
        <v>49</v>
      </c>
    </row>
    <row r="4" spans="1:9" s="379" customFormat="1" ht="32.25" customHeight="1" thickBot="1">
      <c r="A4" s="648"/>
      <c r="B4" s="643"/>
      <c r="C4" s="643"/>
      <c r="D4" s="648"/>
      <c r="E4" s="209" t="s">
        <v>227</v>
      </c>
      <c r="F4" s="209" t="s">
        <v>228</v>
      </c>
      <c r="G4" s="209" t="s">
        <v>420</v>
      </c>
      <c r="H4" s="210" t="s">
        <v>563</v>
      </c>
      <c r="I4" s="643"/>
    </row>
    <row r="5" spans="1:9" s="380" customFormat="1" ht="12.75" customHeight="1" thickBot="1">
      <c r="A5" s="211">
        <v>1</v>
      </c>
      <c r="B5" s="212">
        <v>2</v>
      </c>
      <c r="C5" s="213">
        <v>3</v>
      </c>
      <c r="D5" s="212">
        <v>4</v>
      </c>
      <c r="E5" s="211">
        <v>5</v>
      </c>
      <c r="F5" s="213">
        <v>6</v>
      </c>
      <c r="G5" s="213">
        <v>7</v>
      </c>
      <c r="H5" s="214">
        <v>8</v>
      </c>
      <c r="I5" s="215" t="s">
        <v>80</v>
      </c>
    </row>
    <row r="6" spans="1:9" ht="24.75" customHeight="1" thickBot="1">
      <c r="A6" s="216" t="s">
        <v>17</v>
      </c>
      <c r="B6" s="217" t="s">
        <v>5</v>
      </c>
      <c r="C6" s="372"/>
      <c r="D6" s="41">
        <f>+D7+D8</f>
        <v>0</v>
      </c>
      <c r="E6" s="42">
        <f>+E7+E8</f>
        <v>0</v>
      </c>
      <c r="F6" s="43">
        <f>+F7+F8</f>
        <v>0</v>
      </c>
      <c r="G6" s="43">
        <f>+G7+G8</f>
        <v>0</v>
      </c>
      <c r="H6" s="44">
        <f>+H7+H8</f>
        <v>0</v>
      </c>
      <c r="I6" s="41">
        <f aca="true" t="shared" si="0" ref="I6:I19">SUM(D6:H6)</f>
        <v>0</v>
      </c>
    </row>
    <row r="7" spans="1:9" ht="19.5" customHeight="1">
      <c r="A7" s="218" t="s">
        <v>18</v>
      </c>
      <c r="B7" s="45" t="s">
        <v>63</v>
      </c>
      <c r="C7" s="373"/>
      <c r="D7" s="46"/>
      <c r="E7" s="47"/>
      <c r="F7" s="21"/>
      <c r="G7" s="21"/>
      <c r="H7" s="18"/>
      <c r="I7" s="219">
        <f t="shared" si="0"/>
        <v>0</v>
      </c>
    </row>
    <row r="8" spans="1:9" ht="19.5" customHeight="1" thickBot="1">
      <c r="A8" s="218" t="s">
        <v>19</v>
      </c>
      <c r="B8" s="45" t="s">
        <v>63</v>
      </c>
      <c r="C8" s="373"/>
      <c r="D8" s="46"/>
      <c r="E8" s="47"/>
      <c r="F8" s="21"/>
      <c r="G8" s="21"/>
      <c r="H8" s="18"/>
      <c r="I8" s="219">
        <f t="shared" si="0"/>
        <v>0</v>
      </c>
    </row>
    <row r="9" spans="1:9" ht="25.5" customHeight="1" thickBot="1">
      <c r="A9" s="216" t="s">
        <v>20</v>
      </c>
      <c r="B9" s="217" t="s">
        <v>6</v>
      </c>
      <c r="C9" s="374"/>
      <c r="D9" s="41">
        <f>+D10+D11</f>
        <v>0</v>
      </c>
      <c r="E9" s="42">
        <f>+E10+E11</f>
        <v>0</v>
      </c>
      <c r="F9" s="43">
        <f>+F10+F11</f>
        <v>0</v>
      </c>
      <c r="G9" s="43">
        <f>+G10+G11</f>
        <v>0</v>
      </c>
      <c r="H9" s="44">
        <f>+H10+H11</f>
        <v>0</v>
      </c>
      <c r="I9" s="41">
        <f t="shared" si="0"/>
        <v>0</v>
      </c>
    </row>
    <row r="10" spans="1:9" ht="19.5" customHeight="1">
      <c r="A10" s="218" t="s">
        <v>21</v>
      </c>
      <c r="B10" s="45" t="s">
        <v>63</v>
      </c>
      <c r="C10" s="373"/>
      <c r="D10" s="46"/>
      <c r="E10" s="47"/>
      <c r="F10" s="21"/>
      <c r="G10" s="21"/>
      <c r="H10" s="18"/>
      <c r="I10" s="219">
        <f t="shared" si="0"/>
        <v>0</v>
      </c>
    </row>
    <row r="11" spans="1:9" ht="19.5" customHeight="1" thickBot="1">
      <c r="A11" s="218" t="s">
        <v>22</v>
      </c>
      <c r="B11" s="45" t="s">
        <v>63</v>
      </c>
      <c r="C11" s="373"/>
      <c r="D11" s="46"/>
      <c r="E11" s="47"/>
      <c r="F11" s="21"/>
      <c r="G11" s="21"/>
      <c r="H11" s="18"/>
      <c r="I11" s="219">
        <f t="shared" si="0"/>
        <v>0</v>
      </c>
    </row>
    <row r="12" spans="1:9" ht="19.5" customHeight="1" thickBot="1">
      <c r="A12" s="216" t="s">
        <v>23</v>
      </c>
      <c r="B12" s="217" t="s">
        <v>181</v>
      </c>
      <c r="C12" s="374"/>
      <c r="D12" s="41">
        <f>SUM(D13:D14)</f>
        <v>0</v>
      </c>
      <c r="E12" s="41">
        <f>SUM(E13:E14)</f>
        <v>0</v>
      </c>
      <c r="F12" s="43">
        <f>+F15</f>
        <v>0</v>
      </c>
      <c r="G12" s="43">
        <f>+G15</f>
        <v>0</v>
      </c>
      <c r="H12" s="44">
        <f>+H15</f>
        <v>0</v>
      </c>
      <c r="I12" s="41">
        <f t="shared" si="0"/>
        <v>0</v>
      </c>
    </row>
    <row r="13" spans="1:9" ht="19.5" customHeight="1">
      <c r="A13" s="223"/>
      <c r="B13" s="451"/>
      <c r="C13" s="447"/>
      <c r="D13" s="224"/>
      <c r="E13" s="448"/>
      <c r="F13" s="449"/>
      <c r="G13" s="449"/>
      <c r="H13" s="450"/>
      <c r="I13" s="224">
        <f>SUM(D13:H13)</f>
        <v>0</v>
      </c>
    </row>
    <row r="14" spans="1:9" ht="19.5" customHeight="1">
      <c r="A14" s="223"/>
      <c r="B14" s="451"/>
      <c r="C14" s="447"/>
      <c r="D14" s="224"/>
      <c r="E14" s="448"/>
      <c r="F14" s="449"/>
      <c r="G14" s="449"/>
      <c r="H14" s="450"/>
      <c r="I14" s="224">
        <f>SUM(D14:H14)</f>
        <v>0</v>
      </c>
    </row>
    <row r="15" spans="1:9" ht="19.5" customHeight="1" thickBot="1">
      <c r="A15" s="218" t="s">
        <v>24</v>
      </c>
      <c r="B15" s="45" t="s">
        <v>63</v>
      </c>
      <c r="C15" s="373"/>
      <c r="D15" s="46"/>
      <c r="E15" s="47"/>
      <c r="F15" s="21"/>
      <c r="G15" s="21"/>
      <c r="H15" s="18"/>
      <c r="I15" s="219">
        <f t="shared" si="0"/>
        <v>0</v>
      </c>
    </row>
    <row r="16" spans="1:9" ht="19.5" customHeight="1" thickBot="1">
      <c r="A16" s="216" t="s">
        <v>25</v>
      </c>
      <c r="B16" s="217" t="s">
        <v>182</v>
      </c>
      <c r="C16" s="374"/>
      <c r="D16" s="41">
        <f>+D17</f>
        <v>0</v>
      </c>
      <c r="E16" s="42">
        <f>+E17</f>
        <v>0</v>
      </c>
      <c r="F16" s="43">
        <f>+F17</f>
        <v>0</v>
      </c>
      <c r="G16" s="43">
        <f>+G17</f>
        <v>0</v>
      </c>
      <c r="H16" s="44">
        <f>+H17</f>
        <v>0</v>
      </c>
      <c r="I16" s="41">
        <f t="shared" si="0"/>
        <v>0</v>
      </c>
    </row>
    <row r="17" spans="1:9" ht="19.5" customHeight="1" thickBot="1">
      <c r="A17" s="220" t="s">
        <v>26</v>
      </c>
      <c r="B17" s="48" t="s">
        <v>63</v>
      </c>
      <c r="C17" s="375"/>
      <c r="D17" s="49"/>
      <c r="E17" s="50"/>
      <c r="F17" s="22"/>
      <c r="G17" s="22"/>
      <c r="H17" s="20"/>
      <c r="I17" s="221">
        <f t="shared" si="0"/>
        <v>0</v>
      </c>
    </row>
    <row r="18" spans="1:9" ht="19.5" customHeight="1" thickBot="1">
      <c r="A18" s="216" t="s">
        <v>27</v>
      </c>
      <c r="B18" s="222" t="s">
        <v>183</v>
      </c>
      <c r="C18" s="374"/>
      <c r="D18" s="41">
        <f>+D19</f>
        <v>0</v>
      </c>
      <c r="E18" s="42">
        <f>+E19</f>
        <v>0</v>
      </c>
      <c r="F18" s="43">
        <f>+F19</f>
        <v>0</v>
      </c>
      <c r="G18" s="43">
        <f>+G19</f>
        <v>0</v>
      </c>
      <c r="H18" s="44">
        <f>+H19</f>
        <v>0</v>
      </c>
      <c r="I18" s="41">
        <f t="shared" si="0"/>
        <v>0</v>
      </c>
    </row>
    <row r="19" spans="1:9" ht="19.5" customHeight="1" thickBot="1">
      <c r="A19" s="223" t="s">
        <v>28</v>
      </c>
      <c r="B19" s="51" t="s">
        <v>63</v>
      </c>
      <c r="C19" s="376"/>
      <c r="D19" s="52"/>
      <c r="E19" s="53"/>
      <c r="F19" s="54"/>
      <c r="G19" s="54"/>
      <c r="H19" s="19"/>
      <c r="I19" s="224">
        <f t="shared" si="0"/>
        <v>0</v>
      </c>
    </row>
    <row r="20" spans="1:9" ht="19.5" customHeight="1" thickBot="1">
      <c r="A20" s="640" t="s">
        <v>122</v>
      </c>
      <c r="B20" s="641"/>
      <c r="C20" s="99"/>
      <c r="D20" s="41">
        <f aca="true" t="shared" si="1" ref="D20:I20">+D6+D9+D12+D16+D18</f>
        <v>0</v>
      </c>
      <c r="E20" s="42">
        <f t="shared" si="1"/>
        <v>0</v>
      </c>
      <c r="F20" s="43">
        <f t="shared" si="1"/>
        <v>0</v>
      </c>
      <c r="G20" s="43">
        <f t="shared" si="1"/>
        <v>0</v>
      </c>
      <c r="H20" s="44">
        <f t="shared" si="1"/>
        <v>0</v>
      </c>
      <c r="I20" s="41">
        <f t="shared" si="1"/>
        <v>0</v>
      </c>
    </row>
  </sheetData>
  <sheetProtection/>
  <mergeCells count="8"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dőlt"1. számú tájékoztató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2" sqref="C12"/>
    </sheetView>
  </sheetViews>
  <sheetFormatPr defaultColWidth="9.375" defaultRowHeight="12.75"/>
  <cols>
    <col min="1" max="1" width="5.75390625" style="68" customWidth="1"/>
    <col min="2" max="2" width="54.75390625" style="2" customWidth="1"/>
    <col min="3" max="4" width="17.625" style="2" customWidth="1"/>
    <col min="5" max="16384" width="9.375" style="2" customWidth="1"/>
  </cols>
  <sheetData>
    <row r="1" spans="2:4" ht="31.5" customHeight="1">
      <c r="B1" s="650" t="s">
        <v>7</v>
      </c>
      <c r="C1" s="650"/>
      <c r="D1" s="650"/>
    </row>
    <row r="2" spans="1:4" s="56" customFormat="1" ht="15.75" thickBot="1">
      <c r="A2" s="55"/>
      <c r="B2" s="301"/>
      <c r="D2" s="34" t="s">
        <v>491</v>
      </c>
    </row>
    <row r="3" spans="1:4" s="58" customFormat="1" ht="48" customHeight="1" thickBot="1">
      <c r="A3" s="57" t="s">
        <v>15</v>
      </c>
      <c r="B3" s="161" t="s">
        <v>16</v>
      </c>
      <c r="C3" s="161" t="s">
        <v>64</v>
      </c>
      <c r="D3" s="162" t="s">
        <v>65</v>
      </c>
    </row>
    <row r="4" spans="1:4" s="58" customFormat="1" ht="13.5" customHeight="1" thickBot="1">
      <c r="A4" s="29">
        <v>1</v>
      </c>
      <c r="B4" s="164">
        <v>2</v>
      </c>
      <c r="C4" s="164">
        <v>3</v>
      </c>
      <c r="D4" s="165">
        <v>4</v>
      </c>
    </row>
    <row r="5" spans="1:4" ht="18" customHeight="1">
      <c r="A5" s="107" t="s">
        <v>17</v>
      </c>
      <c r="B5" s="572" t="s">
        <v>140</v>
      </c>
      <c r="C5" s="573"/>
      <c r="D5" s="574"/>
    </row>
    <row r="6" spans="1:4" ht="18" customHeight="1">
      <c r="A6" s="60" t="s">
        <v>18</v>
      </c>
      <c r="B6" s="166" t="s">
        <v>141</v>
      </c>
      <c r="C6" s="106"/>
      <c r="D6" s="62"/>
    </row>
    <row r="7" spans="1:4" ht="18" customHeight="1">
      <c r="A7" s="60" t="s">
        <v>19</v>
      </c>
      <c r="B7" s="166" t="s">
        <v>114</v>
      </c>
      <c r="C7" s="106"/>
      <c r="D7" s="62"/>
    </row>
    <row r="8" spans="1:4" ht="18" customHeight="1">
      <c r="A8" s="60" t="s">
        <v>20</v>
      </c>
      <c r="B8" s="166" t="s">
        <v>115</v>
      </c>
      <c r="C8" s="106"/>
      <c r="D8" s="62"/>
    </row>
    <row r="9" spans="1:4" ht="18" customHeight="1">
      <c r="A9" s="60" t="s">
        <v>21</v>
      </c>
      <c r="B9" s="166" t="s">
        <v>133</v>
      </c>
      <c r="C9" s="106">
        <f>SUM(C10:C15)</f>
        <v>14600</v>
      </c>
      <c r="D9" s="106">
        <f>SUM(D10:D15)</f>
        <v>100</v>
      </c>
    </row>
    <row r="10" spans="1:4" ht="18" customHeight="1">
      <c r="A10" s="60" t="s">
        <v>22</v>
      </c>
      <c r="B10" s="166" t="s">
        <v>134</v>
      </c>
      <c r="C10" s="106"/>
      <c r="D10" s="62"/>
    </row>
    <row r="11" spans="1:4" ht="18" customHeight="1">
      <c r="A11" s="60" t="s">
        <v>23</v>
      </c>
      <c r="B11" s="167" t="s">
        <v>135</v>
      </c>
      <c r="C11" s="106"/>
      <c r="D11" s="62"/>
    </row>
    <row r="12" spans="1:4" ht="18" customHeight="1">
      <c r="A12" s="60" t="s">
        <v>25</v>
      </c>
      <c r="B12" s="167" t="s">
        <v>136</v>
      </c>
      <c r="C12" s="106">
        <v>2600</v>
      </c>
      <c r="D12" s="62">
        <v>100</v>
      </c>
    </row>
    <row r="13" spans="1:4" ht="18" customHeight="1">
      <c r="A13" s="60" t="s">
        <v>26</v>
      </c>
      <c r="B13" s="167" t="s">
        <v>137</v>
      </c>
      <c r="C13" s="106"/>
      <c r="D13" s="62"/>
    </row>
    <row r="14" spans="1:4" ht="18" customHeight="1">
      <c r="A14" s="60" t="s">
        <v>27</v>
      </c>
      <c r="B14" s="167" t="s">
        <v>138</v>
      </c>
      <c r="C14" s="106"/>
      <c r="D14" s="62"/>
    </row>
    <row r="15" spans="1:4" ht="22.5" customHeight="1">
      <c r="A15" s="60" t="s">
        <v>28</v>
      </c>
      <c r="B15" s="167" t="s">
        <v>139</v>
      </c>
      <c r="C15" s="106">
        <v>12000</v>
      </c>
      <c r="D15" s="62"/>
    </row>
    <row r="16" spans="1:4" ht="18" customHeight="1">
      <c r="A16" s="60" t="s">
        <v>29</v>
      </c>
      <c r="B16" s="166" t="s">
        <v>116</v>
      </c>
      <c r="C16" s="106"/>
      <c r="D16" s="62"/>
    </row>
    <row r="17" spans="1:4" ht="18" customHeight="1">
      <c r="A17" s="60" t="s">
        <v>30</v>
      </c>
      <c r="B17" s="166" t="s">
        <v>9</v>
      </c>
      <c r="C17" s="106"/>
      <c r="D17" s="62"/>
    </row>
    <row r="18" spans="1:4" ht="18" customHeight="1">
      <c r="A18" s="60" t="s">
        <v>31</v>
      </c>
      <c r="B18" s="166" t="s">
        <v>8</v>
      </c>
      <c r="C18" s="106"/>
      <c r="D18" s="62"/>
    </row>
    <row r="19" spans="1:4" ht="18" customHeight="1">
      <c r="A19" s="60" t="s">
        <v>32</v>
      </c>
      <c r="B19" s="166" t="s">
        <v>117</v>
      </c>
      <c r="C19" s="106"/>
      <c r="D19" s="62"/>
    </row>
    <row r="20" spans="1:4" ht="18" customHeight="1">
      <c r="A20" s="60" t="s">
        <v>33</v>
      </c>
      <c r="B20" s="166" t="s">
        <v>118</v>
      </c>
      <c r="C20" s="106"/>
      <c r="D20" s="62"/>
    </row>
    <row r="21" spans="1:4" ht="18" customHeight="1">
      <c r="A21" s="60" t="s">
        <v>34</v>
      </c>
      <c r="B21" s="102"/>
      <c r="C21" s="61"/>
      <c r="D21" s="62"/>
    </row>
    <row r="22" spans="1:4" ht="18" customHeight="1">
      <c r="A22" s="60" t="s">
        <v>35</v>
      </c>
      <c r="B22" s="63"/>
      <c r="C22" s="61"/>
      <c r="D22" s="62"/>
    </row>
    <row r="23" spans="1:4" ht="18" customHeight="1">
      <c r="A23" s="60" t="s">
        <v>36</v>
      </c>
      <c r="B23" s="63"/>
      <c r="C23" s="61"/>
      <c r="D23" s="62"/>
    </row>
    <row r="24" spans="1:4" ht="18" customHeight="1">
      <c r="A24" s="60" t="s">
        <v>37</v>
      </c>
      <c r="B24" s="63"/>
      <c r="C24" s="61"/>
      <c r="D24" s="62"/>
    </row>
    <row r="25" spans="1:4" ht="18" customHeight="1">
      <c r="A25" s="60" t="s">
        <v>38</v>
      </c>
      <c r="B25" s="63"/>
      <c r="C25" s="61"/>
      <c r="D25" s="62"/>
    </row>
    <row r="26" spans="1:4" ht="18" customHeight="1">
      <c r="A26" s="60" t="s">
        <v>39</v>
      </c>
      <c r="B26" s="63"/>
      <c r="C26" s="61"/>
      <c r="D26" s="62"/>
    </row>
    <row r="27" spans="1:4" ht="18" customHeight="1">
      <c r="A27" s="60" t="s">
        <v>40</v>
      </c>
      <c r="B27" s="63"/>
      <c r="C27" s="61"/>
      <c r="D27" s="62"/>
    </row>
    <row r="28" spans="1:4" ht="18" customHeight="1">
      <c r="A28" s="60" t="s">
        <v>41</v>
      </c>
      <c r="B28" s="63"/>
      <c r="C28" s="61"/>
      <c r="D28" s="62"/>
    </row>
    <row r="29" spans="1:4" ht="18" customHeight="1" thickBot="1">
      <c r="A29" s="575" t="s">
        <v>42</v>
      </c>
      <c r="B29" s="64"/>
      <c r="C29" s="65"/>
      <c r="D29" s="66"/>
    </row>
    <row r="30" spans="1:4" ht="18" customHeight="1" thickBot="1">
      <c r="A30" s="30" t="s">
        <v>43</v>
      </c>
      <c r="B30" s="171" t="s">
        <v>50</v>
      </c>
      <c r="C30" s="172">
        <f>+C5+C6+C7+C8+C9+C16+C17+C18+C19+C20+C21+C22+C23+C24+C25+C26+C27+C28+C29</f>
        <v>14600</v>
      </c>
      <c r="D30" s="173">
        <f>+D5+D6+D7+D8+D9+D16+D17+D18+D19+D20+D21+D22+D23+D24+D25+D26+D27+D28+D29</f>
        <v>100</v>
      </c>
    </row>
    <row r="31" spans="1:4" ht="8.25" customHeight="1">
      <c r="A31" s="67"/>
      <c r="B31" s="649"/>
      <c r="C31" s="649"/>
      <c r="D31" s="649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 2&amp;"Times New Roman CE,Félkövér dőlt".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78"/>
  <sheetViews>
    <sheetView workbookViewId="0" topLeftCell="A4">
      <selection activeCell="J31" sqref="J31"/>
    </sheetView>
  </sheetViews>
  <sheetFormatPr defaultColWidth="9.375" defaultRowHeight="12.75"/>
  <cols>
    <col min="1" max="1" width="6.00390625" style="77" customWidth="1"/>
    <col min="2" max="2" width="28.625" style="95" customWidth="1"/>
    <col min="3" max="4" width="9.00390625" style="95" customWidth="1"/>
    <col min="5" max="5" width="9.50390625" style="95" customWidth="1"/>
    <col min="6" max="6" width="8.75390625" style="95" customWidth="1"/>
    <col min="7" max="7" width="8.625" style="95" customWidth="1"/>
    <col min="8" max="8" width="8.75390625" style="95" customWidth="1"/>
    <col min="9" max="9" width="8.125" style="95" customWidth="1"/>
    <col min="10" max="14" width="9.50390625" style="95" customWidth="1"/>
    <col min="15" max="15" width="12.625" style="77" customWidth="1"/>
    <col min="16" max="16" width="10.50390625" style="95" bestFit="1" customWidth="1"/>
    <col min="17" max="16384" width="9.375" style="95" customWidth="1"/>
  </cols>
  <sheetData>
    <row r="1" spans="1:15" ht="31.5" customHeight="1">
      <c r="A1" s="651" t="s">
        <v>564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5">
      <c r="O2" s="3" t="s">
        <v>491</v>
      </c>
    </row>
    <row r="3" ht="15.75" thickBot="1">
      <c r="O3" s="3"/>
    </row>
    <row r="4" spans="1:15" s="77" customFormat="1" ht="25.5" customHeight="1" thickBot="1">
      <c r="A4" s="74" t="s">
        <v>15</v>
      </c>
      <c r="B4" s="75" t="s">
        <v>59</v>
      </c>
      <c r="C4" s="75" t="s">
        <v>66</v>
      </c>
      <c r="D4" s="75" t="s">
        <v>67</v>
      </c>
      <c r="E4" s="75" t="s">
        <v>68</v>
      </c>
      <c r="F4" s="75" t="s">
        <v>69</v>
      </c>
      <c r="G4" s="75" t="s">
        <v>70</v>
      </c>
      <c r="H4" s="75" t="s">
        <v>71</v>
      </c>
      <c r="I4" s="75" t="s">
        <v>72</v>
      </c>
      <c r="J4" s="75" t="s">
        <v>73</v>
      </c>
      <c r="K4" s="75" t="s">
        <v>74</v>
      </c>
      <c r="L4" s="75" t="s">
        <v>75</v>
      </c>
      <c r="M4" s="75" t="s">
        <v>76</v>
      </c>
      <c r="N4" s="75" t="s">
        <v>77</v>
      </c>
      <c r="O4" s="76" t="s">
        <v>50</v>
      </c>
    </row>
    <row r="5" spans="1:15" s="79" customFormat="1" ht="15" customHeight="1" thickBot="1">
      <c r="A5" s="78" t="s">
        <v>17</v>
      </c>
      <c r="B5" s="653" t="s">
        <v>53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5"/>
    </row>
    <row r="6" spans="1:15" s="79" customFormat="1" ht="15">
      <c r="A6" s="80" t="s">
        <v>18</v>
      </c>
      <c r="B6" s="381" t="s">
        <v>394</v>
      </c>
      <c r="C6" s="81">
        <v>6934</v>
      </c>
      <c r="D6" s="81">
        <v>6934</v>
      </c>
      <c r="E6" s="81">
        <v>6934</v>
      </c>
      <c r="F6" s="81">
        <v>6934</v>
      </c>
      <c r="G6" s="81">
        <v>6934</v>
      </c>
      <c r="H6" s="81">
        <v>6934</v>
      </c>
      <c r="I6" s="81">
        <v>6934</v>
      </c>
      <c r="J6" s="81">
        <v>6934</v>
      </c>
      <c r="K6" s="81">
        <v>6935</v>
      </c>
      <c r="L6" s="81">
        <v>6934</v>
      </c>
      <c r="M6" s="81">
        <v>6934</v>
      </c>
      <c r="N6" s="81">
        <v>6934</v>
      </c>
      <c r="O6" s="82">
        <f aca="true" t="shared" si="0" ref="O6:O27">SUM(C6:N6)</f>
        <v>83209</v>
      </c>
    </row>
    <row r="7" spans="1:15" s="86" customFormat="1" ht="15">
      <c r="A7" s="83" t="s">
        <v>19</v>
      </c>
      <c r="B7" s="227" t="s">
        <v>450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5">
        <f t="shared" si="0"/>
        <v>0</v>
      </c>
    </row>
    <row r="8" spans="1:15" s="86" customFormat="1" ht="15">
      <c r="A8" s="83" t="s">
        <v>20</v>
      </c>
      <c r="B8" s="226" t="s">
        <v>451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8">
        <f t="shared" si="0"/>
        <v>0</v>
      </c>
    </row>
    <row r="9" spans="1:15" s="86" customFormat="1" ht="13.5" customHeight="1">
      <c r="A9" s="83" t="s">
        <v>21</v>
      </c>
      <c r="B9" s="225" t="s">
        <v>147</v>
      </c>
      <c r="C9" s="84"/>
      <c r="D9" s="84"/>
      <c r="E9" s="84">
        <v>7750</v>
      </c>
      <c r="F9" s="84"/>
      <c r="G9" s="84"/>
      <c r="H9" s="84"/>
      <c r="I9" s="84"/>
      <c r="J9" s="84"/>
      <c r="K9" s="84">
        <v>7750</v>
      </c>
      <c r="L9" s="84"/>
      <c r="M9" s="84"/>
      <c r="N9" s="84"/>
      <c r="O9" s="85">
        <f t="shared" si="0"/>
        <v>15500</v>
      </c>
    </row>
    <row r="10" spans="1:15" s="86" customFormat="1" ht="13.5" customHeight="1">
      <c r="A10" s="83" t="s">
        <v>22</v>
      </c>
      <c r="B10" s="225" t="s">
        <v>452</v>
      </c>
      <c r="C10" s="84">
        <v>1461</v>
      </c>
      <c r="D10" s="84">
        <v>1461</v>
      </c>
      <c r="E10" s="84">
        <v>1461</v>
      </c>
      <c r="F10" s="84">
        <v>1461</v>
      </c>
      <c r="G10" s="84">
        <v>1461</v>
      </c>
      <c r="H10" s="84">
        <v>1461</v>
      </c>
      <c r="I10" s="84">
        <v>1461</v>
      </c>
      <c r="J10" s="84">
        <v>1461</v>
      </c>
      <c r="K10" s="84">
        <v>1465</v>
      </c>
      <c r="L10" s="84">
        <v>1461</v>
      </c>
      <c r="M10" s="84">
        <v>1461</v>
      </c>
      <c r="N10" s="84">
        <v>1461</v>
      </c>
      <c r="O10" s="85">
        <f t="shared" si="0"/>
        <v>17536</v>
      </c>
    </row>
    <row r="11" spans="1:15" s="86" customFormat="1" ht="13.5" customHeight="1">
      <c r="A11" s="83" t="s">
        <v>23</v>
      </c>
      <c r="B11" s="225" t="s">
        <v>10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>
        <f t="shared" si="0"/>
        <v>0</v>
      </c>
    </row>
    <row r="12" spans="1:15" s="86" customFormat="1" ht="13.5" customHeight="1">
      <c r="A12" s="83" t="s">
        <v>24</v>
      </c>
      <c r="B12" s="225" t="s">
        <v>396</v>
      </c>
      <c r="C12" s="84">
        <v>260</v>
      </c>
      <c r="D12" s="84">
        <v>260</v>
      </c>
      <c r="E12" s="84">
        <v>260</v>
      </c>
      <c r="F12" s="84">
        <v>260</v>
      </c>
      <c r="G12" s="84">
        <v>260</v>
      </c>
      <c r="H12" s="84">
        <v>260</v>
      </c>
      <c r="I12" s="84">
        <v>260</v>
      </c>
      <c r="J12" s="84">
        <v>260</v>
      </c>
      <c r="K12" s="84">
        <v>260</v>
      </c>
      <c r="L12" s="84">
        <v>260</v>
      </c>
      <c r="M12" s="84">
        <v>260</v>
      </c>
      <c r="N12" s="84">
        <v>260</v>
      </c>
      <c r="O12" s="85">
        <f t="shared" si="0"/>
        <v>3120</v>
      </c>
    </row>
    <row r="13" spans="1:15" s="86" customFormat="1" ht="15">
      <c r="A13" s="83" t="s">
        <v>25</v>
      </c>
      <c r="B13" s="227" t="s">
        <v>438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>
        <f t="shared" si="0"/>
        <v>0</v>
      </c>
    </row>
    <row r="14" spans="1:15" s="86" customFormat="1" ht="13.5" customHeight="1" thickBot="1">
      <c r="A14" s="83" t="s">
        <v>26</v>
      </c>
      <c r="B14" s="225" t="s">
        <v>11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>
        <f t="shared" si="0"/>
        <v>0</v>
      </c>
    </row>
    <row r="15" spans="1:15" s="79" customFormat="1" ht="15.75" customHeight="1" thickBot="1">
      <c r="A15" s="78" t="s">
        <v>27</v>
      </c>
      <c r="B15" s="31" t="s">
        <v>103</v>
      </c>
      <c r="C15" s="89">
        <f>SUM(C6:C14)</f>
        <v>8655</v>
      </c>
      <c r="D15" s="89">
        <f aca="true" t="shared" si="1" ref="D15:N15">SUM(D6:D14)</f>
        <v>8655</v>
      </c>
      <c r="E15" s="89">
        <f t="shared" si="1"/>
        <v>16405</v>
      </c>
      <c r="F15" s="89">
        <f t="shared" si="1"/>
        <v>8655</v>
      </c>
      <c r="G15" s="89">
        <f t="shared" si="1"/>
        <v>8655</v>
      </c>
      <c r="H15" s="89">
        <f t="shared" si="1"/>
        <v>8655</v>
      </c>
      <c r="I15" s="89">
        <f t="shared" si="1"/>
        <v>8655</v>
      </c>
      <c r="J15" s="89">
        <f t="shared" si="1"/>
        <v>8655</v>
      </c>
      <c r="K15" s="89">
        <f t="shared" si="1"/>
        <v>16410</v>
      </c>
      <c r="L15" s="89">
        <f t="shared" si="1"/>
        <v>8655</v>
      </c>
      <c r="M15" s="89">
        <f t="shared" si="1"/>
        <v>8655</v>
      </c>
      <c r="N15" s="89">
        <f t="shared" si="1"/>
        <v>8655</v>
      </c>
      <c r="O15" s="90">
        <f>SUM(C15:N15)</f>
        <v>119365</v>
      </c>
    </row>
    <row r="16" spans="1:15" s="79" customFormat="1" ht="15" customHeight="1" thickBot="1">
      <c r="A16" s="78" t="s">
        <v>28</v>
      </c>
      <c r="B16" s="653" t="s">
        <v>55</v>
      </c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5"/>
    </row>
    <row r="17" spans="1:15" s="86" customFormat="1" ht="13.5" customHeight="1">
      <c r="A17" s="91" t="s">
        <v>29</v>
      </c>
      <c r="B17" s="228" t="s">
        <v>60</v>
      </c>
      <c r="C17" s="87">
        <v>4151</v>
      </c>
      <c r="D17" s="87">
        <v>4151</v>
      </c>
      <c r="E17" s="87">
        <v>4151</v>
      </c>
      <c r="F17" s="87">
        <v>4151</v>
      </c>
      <c r="G17" s="87">
        <v>4151</v>
      </c>
      <c r="H17" s="87">
        <v>4151</v>
      </c>
      <c r="I17" s="87">
        <v>4151</v>
      </c>
      <c r="J17" s="87">
        <v>4151</v>
      </c>
      <c r="K17" s="87">
        <v>4156</v>
      </c>
      <c r="L17" s="87">
        <v>4151</v>
      </c>
      <c r="M17" s="87">
        <v>4151</v>
      </c>
      <c r="N17" s="87">
        <v>4151</v>
      </c>
      <c r="O17" s="88">
        <f t="shared" si="0"/>
        <v>49817</v>
      </c>
    </row>
    <row r="18" spans="1:15" s="86" customFormat="1" ht="27" customHeight="1">
      <c r="A18" s="83" t="s">
        <v>30</v>
      </c>
      <c r="B18" s="227" t="s">
        <v>156</v>
      </c>
      <c r="C18" s="84">
        <v>1096</v>
      </c>
      <c r="D18" s="84">
        <v>1096</v>
      </c>
      <c r="E18" s="84">
        <v>1096</v>
      </c>
      <c r="F18" s="84">
        <v>1096</v>
      </c>
      <c r="G18" s="84">
        <v>1096</v>
      </c>
      <c r="H18" s="84">
        <v>1096</v>
      </c>
      <c r="I18" s="84">
        <v>1096</v>
      </c>
      <c r="J18" s="84">
        <v>1096</v>
      </c>
      <c r="K18" s="84">
        <v>1096</v>
      </c>
      <c r="L18" s="84">
        <v>1096</v>
      </c>
      <c r="M18" s="84">
        <v>1096</v>
      </c>
      <c r="N18" s="84">
        <v>1096</v>
      </c>
      <c r="O18" s="85">
        <f t="shared" si="0"/>
        <v>13152</v>
      </c>
    </row>
    <row r="19" spans="1:15" s="86" customFormat="1" ht="13.5" customHeight="1">
      <c r="A19" s="83" t="s">
        <v>31</v>
      </c>
      <c r="B19" s="225" t="s">
        <v>121</v>
      </c>
      <c r="C19" s="84">
        <v>3190</v>
      </c>
      <c r="D19" s="84">
        <v>3190</v>
      </c>
      <c r="E19" s="84">
        <v>3190</v>
      </c>
      <c r="F19" s="84">
        <v>3190</v>
      </c>
      <c r="G19" s="84">
        <v>3190</v>
      </c>
      <c r="H19" s="84">
        <v>3190</v>
      </c>
      <c r="I19" s="84">
        <v>3190</v>
      </c>
      <c r="J19" s="84">
        <v>3190</v>
      </c>
      <c r="K19" s="84">
        <v>3190</v>
      </c>
      <c r="L19" s="84">
        <v>3189</v>
      </c>
      <c r="M19" s="84">
        <v>3190</v>
      </c>
      <c r="N19" s="84">
        <v>3190</v>
      </c>
      <c r="O19" s="85">
        <f t="shared" si="0"/>
        <v>38279</v>
      </c>
    </row>
    <row r="20" spans="1:15" s="86" customFormat="1" ht="13.5" customHeight="1">
      <c r="A20" s="83" t="s">
        <v>32</v>
      </c>
      <c r="B20" s="225" t="s">
        <v>157</v>
      </c>
      <c r="C20" s="84">
        <v>1039</v>
      </c>
      <c r="D20" s="84">
        <v>1039</v>
      </c>
      <c r="E20" s="84">
        <v>1039</v>
      </c>
      <c r="F20" s="84">
        <v>1039</v>
      </c>
      <c r="G20" s="84">
        <v>1039</v>
      </c>
      <c r="H20" s="84">
        <v>1039</v>
      </c>
      <c r="I20" s="84">
        <v>1039</v>
      </c>
      <c r="J20" s="84">
        <v>1039</v>
      </c>
      <c r="K20" s="84">
        <v>1042</v>
      </c>
      <c r="L20" s="84">
        <v>1039</v>
      </c>
      <c r="M20" s="84">
        <v>1039</v>
      </c>
      <c r="N20" s="84">
        <v>1039</v>
      </c>
      <c r="O20" s="85">
        <f t="shared" si="0"/>
        <v>12471</v>
      </c>
    </row>
    <row r="21" spans="1:15" s="86" customFormat="1" ht="13.5" customHeight="1">
      <c r="A21" s="83" t="s">
        <v>33</v>
      </c>
      <c r="B21" s="225" t="s">
        <v>12</v>
      </c>
      <c r="C21" s="84">
        <v>133</v>
      </c>
      <c r="D21" s="84">
        <v>133</v>
      </c>
      <c r="E21" s="84">
        <v>133</v>
      </c>
      <c r="F21" s="84">
        <v>133</v>
      </c>
      <c r="G21" s="84">
        <v>128</v>
      </c>
      <c r="H21" s="84">
        <v>133</v>
      </c>
      <c r="I21" s="84">
        <v>133</v>
      </c>
      <c r="J21" s="84">
        <v>133</v>
      </c>
      <c r="K21" s="84">
        <v>133</v>
      </c>
      <c r="L21" s="84">
        <v>133</v>
      </c>
      <c r="M21" s="84">
        <v>133</v>
      </c>
      <c r="N21" s="84">
        <v>133</v>
      </c>
      <c r="O21" s="85">
        <f t="shared" si="0"/>
        <v>1591</v>
      </c>
    </row>
    <row r="22" spans="1:15" s="86" customFormat="1" ht="13.5" customHeight="1">
      <c r="A22" s="83" t="s">
        <v>34</v>
      </c>
      <c r="B22" s="225" t="s">
        <v>206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>
        <f t="shared" si="0"/>
        <v>0</v>
      </c>
    </row>
    <row r="23" spans="1:15" s="86" customFormat="1" ht="15">
      <c r="A23" s="83" t="s">
        <v>35</v>
      </c>
      <c r="B23" s="227" t="s">
        <v>160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>
        <f t="shared" si="0"/>
        <v>0</v>
      </c>
    </row>
    <row r="24" spans="1:15" s="86" customFormat="1" ht="13.5" customHeight="1">
      <c r="A24" s="83" t="s">
        <v>36</v>
      </c>
      <c r="B24" s="225" t="s">
        <v>208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>
        <f t="shared" si="0"/>
        <v>0</v>
      </c>
    </row>
    <row r="25" spans="1:15" s="86" customFormat="1" ht="13.5" customHeight="1">
      <c r="A25" s="83" t="s">
        <v>37</v>
      </c>
      <c r="B25" s="225" t="s">
        <v>505</v>
      </c>
      <c r="C25" s="84">
        <v>338</v>
      </c>
      <c r="D25" s="84">
        <v>338</v>
      </c>
      <c r="E25" s="84">
        <v>338</v>
      </c>
      <c r="F25" s="84">
        <v>338</v>
      </c>
      <c r="G25" s="84">
        <v>338</v>
      </c>
      <c r="H25" s="84">
        <v>338</v>
      </c>
      <c r="I25" s="84">
        <v>338</v>
      </c>
      <c r="J25" s="84">
        <v>338</v>
      </c>
      <c r="K25" s="84">
        <v>338</v>
      </c>
      <c r="L25" s="84">
        <v>337</v>
      </c>
      <c r="M25" s="84">
        <v>338</v>
      </c>
      <c r="N25" s="84">
        <v>338</v>
      </c>
      <c r="O25" s="85">
        <f t="shared" si="0"/>
        <v>4055</v>
      </c>
    </row>
    <row r="26" spans="1:15" s="86" customFormat="1" ht="13.5" customHeight="1" thickBot="1">
      <c r="A26" s="83" t="s">
        <v>38</v>
      </c>
      <c r="B26" s="225" t="s">
        <v>13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>
        <f t="shared" si="0"/>
        <v>0</v>
      </c>
    </row>
    <row r="27" spans="1:15" s="79" customFormat="1" ht="15.75" customHeight="1" thickBot="1">
      <c r="A27" s="92" t="s">
        <v>39</v>
      </c>
      <c r="B27" s="31" t="s">
        <v>104</v>
      </c>
      <c r="C27" s="89">
        <f aca="true" t="shared" si="2" ref="C27:N27">SUM(C17:C26)</f>
        <v>9947</v>
      </c>
      <c r="D27" s="89">
        <f t="shared" si="2"/>
        <v>9947</v>
      </c>
      <c r="E27" s="89">
        <f t="shared" si="2"/>
        <v>9947</v>
      </c>
      <c r="F27" s="89">
        <f t="shared" si="2"/>
        <v>9947</v>
      </c>
      <c r="G27" s="89">
        <f t="shared" si="2"/>
        <v>9942</v>
      </c>
      <c r="H27" s="89">
        <f t="shared" si="2"/>
        <v>9947</v>
      </c>
      <c r="I27" s="89">
        <f t="shared" si="2"/>
        <v>9947</v>
      </c>
      <c r="J27" s="89">
        <f t="shared" si="2"/>
        <v>9947</v>
      </c>
      <c r="K27" s="89">
        <f t="shared" si="2"/>
        <v>9955</v>
      </c>
      <c r="L27" s="89">
        <f t="shared" si="2"/>
        <v>9945</v>
      </c>
      <c r="M27" s="89">
        <f t="shared" si="2"/>
        <v>9947</v>
      </c>
      <c r="N27" s="89">
        <f t="shared" si="2"/>
        <v>9947</v>
      </c>
      <c r="O27" s="90">
        <f t="shared" si="0"/>
        <v>119365</v>
      </c>
    </row>
    <row r="28" spans="1:15" ht="15.75" thickBot="1">
      <c r="A28" s="92" t="s">
        <v>40</v>
      </c>
      <c r="B28" s="229" t="s">
        <v>105</v>
      </c>
      <c r="C28" s="93">
        <f>SUM(+C15-C27)</f>
        <v>-1292</v>
      </c>
      <c r="D28" s="93">
        <f>SUM(C28+D15-D27)</f>
        <v>-2584</v>
      </c>
      <c r="E28" s="93">
        <f aca="true" t="shared" si="3" ref="E28:O28">E15-E27</f>
        <v>6458</v>
      </c>
      <c r="F28" s="93">
        <f t="shared" si="3"/>
        <v>-1292</v>
      </c>
      <c r="G28" s="93">
        <f t="shared" si="3"/>
        <v>-1287</v>
      </c>
      <c r="H28" s="93">
        <f t="shared" si="3"/>
        <v>-1292</v>
      </c>
      <c r="I28" s="93">
        <f t="shared" si="3"/>
        <v>-1292</v>
      </c>
      <c r="J28" s="93">
        <f t="shared" si="3"/>
        <v>-1292</v>
      </c>
      <c r="K28" s="93">
        <f t="shared" si="3"/>
        <v>6455</v>
      </c>
      <c r="L28" s="93">
        <f t="shared" si="3"/>
        <v>-1290</v>
      </c>
      <c r="M28" s="93">
        <f t="shared" si="3"/>
        <v>-1292</v>
      </c>
      <c r="N28" s="93">
        <f t="shared" si="3"/>
        <v>-1292</v>
      </c>
      <c r="O28" s="94">
        <f t="shared" si="3"/>
        <v>0</v>
      </c>
    </row>
    <row r="29" ht="15">
      <c r="A29" s="96"/>
    </row>
    <row r="30" spans="2:15" ht="15">
      <c r="B30" s="97"/>
      <c r="C30" s="98"/>
      <c r="D30" s="98"/>
      <c r="O30" s="95"/>
    </row>
    <row r="31" ht="15">
      <c r="O31" s="95"/>
    </row>
    <row r="32" ht="15">
      <c r="O32" s="95"/>
    </row>
    <row r="33" ht="15">
      <c r="O33" s="95"/>
    </row>
    <row r="34" ht="15">
      <c r="O34" s="95"/>
    </row>
    <row r="35" ht="15">
      <c r="O35" s="95"/>
    </row>
    <row r="36" ht="15">
      <c r="O36" s="95"/>
    </row>
    <row r="37" ht="15">
      <c r="O37" s="95"/>
    </row>
    <row r="38" ht="15">
      <c r="O38" s="95"/>
    </row>
    <row r="39" ht="15">
      <c r="O39" s="95"/>
    </row>
    <row r="40" ht="15">
      <c r="O40" s="95"/>
    </row>
    <row r="41" ht="15">
      <c r="O41" s="95"/>
    </row>
    <row r="42" ht="15">
      <c r="O42" s="95"/>
    </row>
    <row r="43" ht="15">
      <c r="O43" s="95"/>
    </row>
    <row r="44" ht="15">
      <c r="O44" s="95"/>
    </row>
    <row r="45" ht="15">
      <c r="O45" s="95"/>
    </row>
    <row r="46" ht="15">
      <c r="O46" s="95"/>
    </row>
    <row r="47" ht="15">
      <c r="O47" s="95"/>
    </row>
    <row r="48" ht="15">
      <c r="O48" s="95"/>
    </row>
    <row r="49" ht="15">
      <c r="O49" s="95"/>
    </row>
    <row r="50" ht="15">
      <c r="O50" s="95"/>
    </row>
    <row r="51" ht="15">
      <c r="O51" s="95"/>
    </row>
    <row r="52" ht="15">
      <c r="O52" s="95"/>
    </row>
    <row r="53" ht="15">
      <c r="O53" s="95"/>
    </row>
    <row r="54" ht="15">
      <c r="O54" s="95"/>
    </row>
    <row r="55" ht="15">
      <c r="O55" s="95"/>
    </row>
    <row r="56" ht="15">
      <c r="O56" s="95"/>
    </row>
    <row r="57" ht="15">
      <c r="O57" s="95"/>
    </row>
    <row r="58" ht="15">
      <c r="O58" s="95"/>
    </row>
    <row r="59" ht="15">
      <c r="O59" s="95"/>
    </row>
    <row r="60" ht="15">
      <c r="O60" s="95"/>
    </row>
    <row r="61" ht="15">
      <c r="O61" s="95"/>
    </row>
    <row r="62" ht="15">
      <c r="O62" s="95"/>
    </row>
    <row r="63" ht="15">
      <c r="O63" s="95"/>
    </row>
    <row r="64" ht="15">
      <c r="O64" s="95"/>
    </row>
    <row r="65" ht="15">
      <c r="O65" s="95"/>
    </row>
    <row r="66" ht="15">
      <c r="O66" s="95"/>
    </row>
    <row r="67" ht="15">
      <c r="O67" s="95"/>
    </row>
    <row r="68" ht="15">
      <c r="O68" s="95"/>
    </row>
    <row r="69" ht="15">
      <c r="O69" s="95"/>
    </row>
    <row r="70" ht="15">
      <c r="O70" s="95"/>
    </row>
    <row r="71" ht="15">
      <c r="O71" s="95"/>
    </row>
    <row r="72" ht="15">
      <c r="O72" s="95"/>
    </row>
    <row r="73" ht="15">
      <c r="O73" s="95"/>
    </row>
    <row r="74" ht="15">
      <c r="O74" s="95"/>
    </row>
    <row r="75" ht="15">
      <c r="O75" s="95"/>
    </row>
    <row r="76" ht="15">
      <c r="O76" s="95"/>
    </row>
    <row r="77" ht="15">
      <c r="O77" s="95"/>
    </row>
    <row r="78" ht="15">
      <c r="O78" s="95"/>
    </row>
  </sheetData>
  <sheetProtection/>
  <mergeCells count="3">
    <mergeCell ref="A1:O1"/>
    <mergeCell ref="B5:O5"/>
    <mergeCell ref="B16:O16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workbookViewId="0" topLeftCell="A7">
      <selection activeCell="L21" sqref="L21"/>
    </sheetView>
  </sheetViews>
  <sheetFormatPr defaultColWidth="9.375" defaultRowHeight="12.75"/>
  <cols>
    <col min="1" max="1" width="6.00390625" style="77" customWidth="1"/>
    <col min="2" max="2" width="31.125" style="95" customWidth="1"/>
    <col min="3" max="4" width="9.00390625" style="95" customWidth="1"/>
    <col min="5" max="5" width="9.50390625" style="95" customWidth="1"/>
    <col min="6" max="6" width="8.75390625" style="95" customWidth="1"/>
    <col min="7" max="7" width="8.625" style="95" customWidth="1"/>
    <col min="8" max="8" width="8.75390625" style="95" customWidth="1"/>
    <col min="9" max="9" width="8.875" style="95" customWidth="1"/>
    <col min="10" max="14" width="9.50390625" style="95" customWidth="1"/>
    <col min="15" max="15" width="12.625" style="77" customWidth="1"/>
    <col min="16" max="16" width="10.50390625" style="95" bestFit="1" customWidth="1"/>
    <col min="17" max="16384" width="9.375" style="95" customWidth="1"/>
  </cols>
  <sheetData>
    <row r="1" spans="1:15" ht="31.5" customHeight="1">
      <c r="A1" s="651" t="s">
        <v>564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ht="15">
      <c r="O2" s="3" t="s">
        <v>491</v>
      </c>
    </row>
    <row r="3" spans="2:15" ht="15">
      <c r="B3" s="566" t="s">
        <v>605</v>
      </c>
      <c r="C3" s="452">
        <v>30960</v>
      </c>
      <c r="D3" s="453">
        <f>C29</f>
        <v>29668</v>
      </c>
      <c r="E3" s="453">
        <f aca="true" t="shared" si="0" ref="E3:N3">D29</f>
        <v>28376</v>
      </c>
      <c r="F3" s="453">
        <f t="shared" si="0"/>
        <v>34834</v>
      </c>
      <c r="G3" s="453">
        <f t="shared" si="0"/>
        <v>33542</v>
      </c>
      <c r="H3" s="453">
        <f t="shared" si="0"/>
        <v>32255</v>
      </c>
      <c r="I3" s="453">
        <f t="shared" si="0"/>
        <v>30963</v>
      </c>
      <c r="J3" s="453">
        <f t="shared" si="0"/>
        <v>29671</v>
      </c>
      <c r="K3" s="453">
        <f t="shared" si="0"/>
        <v>28379</v>
      </c>
      <c r="L3" s="453">
        <f t="shared" si="0"/>
        <v>34834</v>
      </c>
      <c r="M3" s="453">
        <f t="shared" si="0"/>
        <v>33544</v>
      </c>
      <c r="N3" s="453">
        <f t="shared" si="0"/>
        <v>32252</v>
      </c>
      <c r="O3" s="3"/>
    </row>
    <row r="4" ht="15.75" thickBot="1">
      <c r="O4" s="3"/>
    </row>
    <row r="5" spans="1:15" s="77" customFormat="1" ht="25.5" customHeight="1" thickBot="1">
      <c r="A5" s="74" t="s">
        <v>15</v>
      </c>
      <c r="B5" s="75" t="s">
        <v>59</v>
      </c>
      <c r="C5" s="75" t="s">
        <v>66</v>
      </c>
      <c r="D5" s="75" t="s">
        <v>67</v>
      </c>
      <c r="E5" s="75" t="s">
        <v>68</v>
      </c>
      <c r="F5" s="75" t="s">
        <v>69</v>
      </c>
      <c r="G5" s="75" t="s">
        <v>70</v>
      </c>
      <c r="H5" s="75" t="s">
        <v>71</v>
      </c>
      <c r="I5" s="75" t="s">
        <v>72</v>
      </c>
      <c r="J5" s="75" t="s">
        <v>73</v>
      </c>
      <c r="K5" s="75" t="s">
        <v>74</v>
      </c>
      <c r="L5" s="75" t="s">
        <v>75</v>
      </c>
      <c r="M5" s="75" t="s">
        <v>76</v>
      </c>
      <c r="N5" s="75" t="s">
        <v>77</v>
      </c>
      <c r="O5" s="76" t="s">
        <v>50</v>
      </c>
    </row>
    <row r="6" spans="1:15" s="79" customFormat="1" ht="15" customHeight="1" thickBot="1">
      <c r="A6" s="78" t="s">
        <v>17</v>
      </c>
      <c r="B6" s="653" t="s">
        <v>53</v>
      </c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5"/>
    </row>
    <row r="7" spans="1:17" s="79" customFormat="1" ht="15">
      <c r="A7" s="80" t="s">
        <v>18</v>
      </c>
      <c r="B7" s="381" t="s">
        <v>394</v>
      </c>
      <c r="C7" s="81">
        <v>6934</v>
      </c>
      <c r="D7" s="81">
        <v>6934</v>
      </c>
      <c r="E7" s="81">
        <v>6934</v>
      </c>
      <c r="F7" s="81">
        <v>6934</v>
      </c>
      <c r="G7" s="81">
        <v>6934</v>
      </c>
      <c r="H7" s="81">
        <v>6934</v>
      </c>
      <c r="I7" s="81">
        <v>6934</v>
      </c>
      <c r="J7" s="81">
        <v>6934</v>
      </c>
      <c r="K7" s="81">
        <v>6935</v>
      </c>
      <c r="L7" s="81">
        <v>6934</v>
      </c>
      <c r="M7" s="81">
        <v>6934</v>
      </c>
      <c r="N7" s="81">
        <v>6934</v>
      </c>
      <c r="O7" s="82">
        <f aca="true" t="shared" si="1" ref="O7:O28">SUM(C7:N7)</f>
        <v>83209</v>
      </c>
      <c r="P7" s="79">
        <f>'önkorm összesen'!C5</f>
        <v>83209</v>
      </c>
      <c r="Q7" s="79">
        <f>P7/12</f>
        <v>6934.083333333333</v>
      </c>
    </row>
    <row r="8" spans="1:17" s="86" customFormat="1" ht="15">
      <c r="A8" s="83" t="s">
        <v>19</v>
      </c>
      <c r="B8" s="227" t="s">
        <v>450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>
        <f t="shared" si="1"/>
        <v>0</v>
      </c>
      <c r="P8" s="86">
        <f>'önkorm összesen'!C12</f>
        <v>0</v>
      </c>
      <c r="Q8" s="79">
        <f aca="true" t="shared" si="2" ref="Q8:Q28">P8/12</f>
        <v>0</v>
      </c>
    </row>
    <row r="9" spans="1:17" s="86" customFormat="1" ht="15">
      <c r="A9" s="83" t="s">
        <v>20</v>
      </c>
      <c r="B9" s="226" t="s">
        <v>451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8">
        <f t="shared" si="1"/>
        <v>0</v>
      </c>
      <c r="P9" s="86">
        <f>'önkorm összesen'!C19</f>
        <v>0</v>
      </c>
      <c r="Q9" s="79">
        <f t="shared" si="2"/>
        <v>0</v>
      </c>
    </row>
    <row r="10" spans="1:17" s="86" customFormat="1" ht="13.5" customHeight="1">
      <c r="A10" s="83" t="s">
        <v>21</v>
      </c>
      <c r="B10" s="225" t="s">
        <v>147</v>
      </c>
      <c r="C10" s="84"/>
      <c r="D10" s="84"/>
      <c r="E10" s="84">
        <v>7750</v>
      </c>
      <c r="F10" s="84"/>
      <c r="G10" s="84"/>
      <c r="H10" s="84"/>
      <c r="I10" s="84"/>
      <c r="J10" s="84"/>
      <c r="K10" s="84">
        <v>7750</v>
      </c>
      <c r="L10" s="84"/>
      <c r="M10" s="84"/>
      <c r="N10" s="84"/>
      <c r="O10" s="85">
        <f t="shared" si="1"/>
        <v>15500</v>
      </c>
      <c r="P10" s="86">
        <f>'önkorm összesen'!C26</f>
        <v>15500</v>
      </c>
      <c r="Q10" s="79">
        <f>P10/2</f>
        <v>7750</v>
      </c>
    </row>
    <row r="11" spans="1:17" s="86" customFormat="1" ht="13.5" customHeight="1">
      <c r="A11" s="83" t="s">
        <v>22</v>
      </c>
      <c r="B11" s="225" t="s">
        <v>452</v>
      </c>
      <c r="C11" s="84">
        <v>1461</v>
      </c>
      <c r="D11" s="84">
        <v>1461</v>
      </c>
      <c r="E11" s="84">
        <v>1461</v>
      </c>
      <c r="F11" s="84">
        <v>1461</v>
      </c>
      <c r="G11" s="84">
        <v>1461</v>
      </c>
      <c r="H11" s="84">
        <v>1461</v>
      </c>
      <c r="I11" s="84">
        <v>1461</v>
      </c>
      <c r="J11" s="84">
        <v>1461</v>
      </c>
      <c r="K11" s="84">
        <v>1465</v>
      </c>
      <c r="L11" s="84">
        <v>1461</v>
      </c>
      <c r="M11" s="84">
        <v>1461</v>
      </c>
      <c r="N11" s="84">
        <v>1461</v>
      </c>
      <c r="O11" s="85">
        <f t="shared" si="1"/>
        <v>17536</v>
      </c>
      <c r="P11" s="86">
        <f>'önkorm összesen'!C33</f>
        <v>17536</v>
      </c>
      <c r="Q11" s="79">
        <f t="shared" si="2"/>
        <v>1461.3333333333333</v>
      </c>
    </row>
    <row r="12" spans="1:17" s="86" customFormat="1" ht="13.5" customHeight="1">
      <c r="A12" s="83" t="s">
        <v>23</v>
      </c>
      <c r="B12" s="225" t="s">
        <v>10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>
        <f t="shared" si="1"/>
        <v>0</v>
      </c>
      <c r="P12" s="86">
        <f>'önkorm összesen'!C44</f>
        <v>0</v>
      </c>
      <c r="Q12" s="79">
        <f t="shared" si="2"/>
        <v>0</v>
      </c>
    </row>
    <row r="13" spans="1:17" s="86" customFormat="1" ht="13.5" customHeight="1">
      <c r="A13" s="83" t="s">
        <v>24</v>
      </c>
      <c r="B13" s="225" t="s">
        <v>396</v>
      </c>
      <c r="C13" s="84">
        <v>260</v>
      </c>
      <c r="D13" s="84">
        <v>260</v>
      </c>
      <c r="E13" s="84">
        <v>260</v>
      </c>
      <c r="F13" s="84">
        <v>260</v>
      </c>
      <c r="G13" s="84">
        <v>260</v>
      </c>
      <c r="H13" s="84">
        <v>260</v>
      </c>
      <c r="I13" s="84">
        <v>260</v>
      </c>
      <c r="J13" s="84">
        <v>260</v>
      </c>
      <c r="K13" s="84">
        <v>260</v>
      </c>
      <c r="L13" s="84">
        <v>260</v>
      </c>
      <c r="M13" s="84">
        <v>260</v>
      </c>
      <c r="N13" s="84">
        <v>260</v>
      </c>
      <c r="O13" s="85">
        <f t="shared" si="1"/>
        <v>3120</v>
      </c>
      <c r="P13" s="86">
        <f>'önkorm összesen'!C50</f>
        <v>3120</v>
      </c>
      <c r="Q13" s="79">
        <f t="shared" si="2"/>
        <v>260</v>
      </c>
    </row>
    <row r="14" spans="1:17" s="86" customFormat="1" ht="15">
      <c r="A14" s="83" t="s">
        <v>25</v>
      </c>
      <c r="B14" s="227" t="s">
        <v>438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>
        <f t="shared" si="1"/>
        <v>0</v>
      </c>
      <c r="P14" s="86">
        <f>'önkorm összesen'!C55</f>
        <v>0</v>
      </c>
      <c r="Q14" s="79">
        <f t="shared" si="2"/>
        <v>0</v>
      </c>
    </row>
    <row r="15" spans="1:17" s="86" customFormat="1" ht="13.5" customHeight="1" thickBot="1">
      <c r="A15" s="83" t="s">
        <v>26</v>
      </c>
      <c r="B15" s="225" t="s">
        <v>11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>
        <f t="shared" si="1"/>
        <v>0</v>
      </c>
      <c r="Q15" s="79">
        <f t="shared" si="2"/>
        <v>0</v>
      </c>
    </row>
    <row r="16" spans="1:17" s="79" customFormat="1" ht="15.75" customHeight="1" thickBot="1">
      <c r="A16" s="78" t="s">
        <v>27</v>
      </c>
      <c r="B16" s="31" t="s">
        <v>103</v>
      </c>
      <c r="C16" s="89">
        <f aca="true" t="shared" si="3" ref="C16:N16">SUM(C7:C15)</f>
        <v>8655</v>
      </c>
      <c r="D16" s="89">
        <f t="shared" si="3"/>
        <v>8655</v>
      </c>
      <c r="E16" s="89">
        <f t="shared" si="3"/>
        <v>16405</v>
      </c>
      <c r="F16" s="89">
        <f t="shared" si="3"/>
        <v>8655</v>
      </c>
      <c r="G16" s="89">
        <f t="shared" si="3"/>
        <v>8655</v>
      </c>
      <c r="H16" s="89">
        <f t="shared" si="3"/>
        <v>8655</v>
      </c>
      <c r="I16" s="89">
        <f t="shared" si="3"/>
        <v>8655</v>
      </c>
      <c r="J16" s="89">
        <f t="shared" si="3"/>
        <v>8655</v>
      </c>
      <c r="K16" s="89">
        <f t="shared" si="3"/>
        <v>16410</v>
      </c>
      <c r="L16" s="89">
        <f t="shared" si="3"/>
        <v>8655</v>
      </c>
      <c r="M16" s="89">
        <f t="shared" si="3"/>
        <v>8655</v>
      </c>
      <c r="N16" s="89">
        <f t="shared" si="3"/>
        <v>8655</v>
      </c>
      <c r="O16" s="90">
        <f>SUM(C16:N16)</f>
        <v>119365</v>
      </c>
      <c r="P16" s="79">
        <f>SUM(P7:P15)</f>
        <v>119365</v>
      </c>
      <c r="Q16" s="79">
        <f t="shared" si="2"/>
        <v>9947.083333333334</v>
      </c>
    </row>
    <row r="17" spans="1:17" s="79" customFormat="1" ht="15" customHeight="1" thickBot="1">
      <c r="A17" s="78" t="s">
        <v>28</v>
      </c>
      <c r="B17" s="653" t="s">
        <v>55</v>
      </c>
      <c r="C17" s="654"/>
      <c r="D17" s="654"/>
      <c r="E17" s="654"/>
      <c r="F17" s="654"/>
      <c r="G17" s="654"/>
      <c r="H17" s="654"/>
      <c r="I17" s="654"/>
      <c r="J17" s="654"/>
      <c r="K17" s="654"/>
      <c r="L17" s="654"/>
      <c r="M17" s="654"/>
      <c r="N17" s="654"/>
      <c r="O17" s="655"/>
      <c r="Q17" s="79">
        <f t="shared" si="2"/>
        <v>0</v>
      </c>
    </row>
    <row r="18" spans="1:17" s="86" customFormat="1" ht="13.5" customHeight="1">
      <c r="A18" s="91" t="s">
        <v>29</v>
      </c>
      <c r="B18" s="228" t="s">
        <v>60</v>
      </c>
      <c r="C18" s="87">
        <v>4151</v>
      </c>
      <c r="D18" s="87">
        <v>4151</v>
      </c>
      <c r="E18" s="87">
        <v>4151</v>
      </c>
      <c r="F18" s="87">
        <v>4151</v>
      </c>
      <c r="G18" s="87">
        <v>4151</v>
      </c>
      <c r="H18" s="87">
        <v>4151</v>
      </c>
      <c r="I18" s="87">
        <v>4151</v>
      </c>
      <c r="J18" s="87">
        <v>4151</v>
      </c>
      <c r="K18" s="87">
        <v>4156</v>
      </c>
      <c r="L18" s="87">
        <v>4151</v>
      </c>
      <c r="M18" s="87">
        <v>4151</v>
      </c>
      <c r="N18" s="87">
        <v>4151</v>
      </c>
      <c r="O18" s="88">
        <f t="shared" si="1"/>
        <v>49817</v>
      </c>
      <c r="P18" s="86">
        <f>'önkorm összesen'!C91</f>
        <v>49817</v>
      </c>
      <c r="Q18" s="79">
        <f t="shared" si="2"/>
        <v>4151.416666666667</v>
      </c>
    </row>
    <row r="19" spans="1:17" s="86" customFormat="1" ht="27" customHeight="1">
      <c r="A19" s="83" t="s">
        <v>30</v>
      </c>
      <c r="B19" s="227" t="s">
        <v>156</v>
      </c>
      <c r="C19" s="84">
        <v>1096</v>
      </c>
      <c r="D19" s="84">
        <v>1096</v>
      </c>
      <c r="E19" s="84">
        <v>1096</v>
      </c>
      <c r="F19" s="84">
        <v>1096</v>
      </c>
      <c r="G19" s="84">
        <v>1096</v>
      </c>
      <c r="H19" s="84">
        <v>1096</v>
      </c>
      <c r="I19" s="84">
        <v>1096</v>
      </c>
      <c r="J19" s="84">
        <v>1096</v>
      </c>
      <c r="K19" s="84">
        <v>1096</v>
      </c>
      <c r="L19" s="84">
        <v>1096</v>
      </c>
      <c r="M19" s="84">
        <v>1096</v>
      </c>
      <c r="N19" s="84">
        <v>1096</v>
      </c>
      <c r="O19" s="85">
        <f t="shared" si="1"/>
        <v>13152</v>
      </c>
      <c r="P19" s="86">
        <f>'önkorm összesen'!C92</f>
        <v>13152</v>
      </c>
      <c r="Q19" s="79">
        <f t="shared" si="2"/>
        <v>1096</v>
      </c>
    </row>
    <row r="20" spans="1:17" s="86" customFormat="1" ht="13.5" customHeight="1">
      <c r="A20" s="83" t="s">
        <v>31</v>
      </c>
      <c r="B20" s="225" t="s">
        <v>121</v>
      </c>
      <c r="C20" s="84">
        <v>3190</v>
      </c>
      <c r="D20" s="84">
        <v>3190</v>
      </c>
      <c r="E20" s="84">
        <v>3190</v>
      </c>
      <c r="F20" s="84">
        <v>3190</v>
      </c>
      <c r="G20" s="84">
        <v>3190</v>
      </c>
      <c r="H20" s="84">
        <v>3190</v>
      </c>
      <c r="I20" s="84">
        <v>3190</v>
      </c>
      <c r="J20" s="84">
        <v>3190</v>
      </c>
      <c r="K20" s="84">
        <v>3190</v>
      </c>
      <c r="L20" s="84">
        <v>3189</v>
      </c>
      <c r="M20" s="84">
        <v>3190</v>
      </c>
      <c r="N20" s="84">
        <v>3190</v>
      </c>
      <c r="O20" s="85">
        <f t="shared" si="1"/>
        <v>38279</v>
      </c>
      <c r="P20" s="86">
        <f>'önkorm összesen'!C93</f>
        <v>38279</v>
      </c>
      <c r="Q20" s="79">
        <f t="shared" si="2"/>
        <v>3189.9166666666665</v>
      </c>
    </row>
    <row r="21" spans="1:17" s="86" customFormat="1" ht="13.5" customHeight="1">
      <c r="A21" s="83" t="s">
        <v>32</v>
      </c>
      <c r="B21" s="225" t="s">
        <v>157</v>
      </c>
      <c r="C21" s="84">
        <v>1039</v>
      </c>
      <c r="D21" s="84">
        <v>1039</v>
      </c>
      <c r="E21" s="84">
        <v>1039</v>
      </c>
      <c r="F21" s="84">
        <v>1039</v>
      </c>
      <c r="G21" s="84">
        <v>1039</v>
      </c>
      <c r="H21" s="84">
        <v>1039</v>
      </c>
      <c r="I21" s="84">
        <v>1039</v>
      </c>
      <c r="J21" s="84">
        <v>1039</v>
      </c>
      <c r="K21" s="84">
        <v>1042</v>
      </c>
      <c r="L21" s="84">
        <v>1039</v>
      </c>
      <c r="M21" s="84">
        <v>1039</v>
      </c>
      <c r="N21" s="84">
        <v>1039</v>
      </c>
      <c r="O21" s="85">
        <f t="shared" si="1"/>
        <v>12471</v>
      </c>
      <c r="P21" s="86">
        <f>'önkorm összesen'!C94</f>
        <v>12471</v>
      </c>
      <c r="Q21" s="79">
        <f t="shared" si="2"/>
        <v>1039.25</v>
      </c>
    </row>
    <row r="22" spans="1:17" s="86" customFormat="1" ht="13.5" customHeight="1">
      <c r="A22" s="83" t="s">
        <v>33</v>
      </c>
      <c r="B22" s="225" t="s">
        <v>12</v>
      </c>
      <c r="C22" s="84">
        <v>133</v>
      </c>
      <c r="D22" s="84">
        <v>133</v>
      </c>
      <c r="E22" s="84">
        <v>133</v>
      </c>
      <c r="F22" s="84">
        <v>133</v>
      </c>
      <c r="G22" s="84">
        <v>128</v>
      </c>
      <c r="H22" s="84">
        <v>133</v>
      </c>
      <c r="I22" s="84">
        <v>133</v>
      </c>
      <c r="J22" s="84">
        <v>133</v>
      </c>
      <c r="K22" s="84">
        <v>133</v>
      </c>
      <c r="L22" s="84">
        <v>133</v>
      </c>
      <c r="M22" s="84">
        <v>133</v>
      </c>
      <c r="N22" s="84">
        <v>133</v>
      </c>
      <c r="O22" s="85">
        <f t="shared" si="1"/>
        <v>1591</v>
      </c>
      <c r="P22" s="86">
        <f>'önkorm összesen'!C95</f>
        <v>1591</v>
      </c>
      <c r="Q22" s="79">
        <f t="shared" si="2"/>
        <v>132.58333333333334</v>
      </c>
    </row>
    <row r="23" spans="1:17" s="86" customFormat="1" ht="13.5" customHeight="1">
      <c r="A23" s="83" t="s">
        <v>34</v>
      </c>
      <c r="B23" s="225" t="s">
        <v>206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>
        <f t="shared" si="1"/>
        <v>0</v>
      </c>
      <c r="P23" s="86">
        <f>'önkorm összesen'!C107</f>
        <v>0</v>
      </c>
      <c r="Q23" s="79">
        <f t="shared" si="2"/>
        <v>0</v>
      </c>
    </row>
    <row r="24" spans="1:17" s="86" customFormat="1" ht="15">
      <c r="A24" s="83" t="s">
        <v>35</v>
      </c>
      <c r="B24" s="227" t="s">
        <v>160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>
        <f t="shared" si="1"/>
        <v>0</v>
      </c>
      <c r="Q24" s="79">
        <f t="shared" si="2"/>
        <v>0</v>
      </c>
    </row>
    <row r="25" spans="1:17" s="86" customFormat="1" ht="13.5" customHeight="1">
      <c r="A25" s="83" t="s">
        <v>36</v>
      </c>
      <c r="B25" s="225" t="s">
        <v>208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>
        <f t="shared" si="1"/>
        <v>0</v>
      </c>
      <c r="Q25" s="79">
        <f t="shared" si="2"/>
        <v>0</v>
      </c>
    </row>
    <row r="26" spans="1:17" s="86" customFormat="1" ht="13.5" customHeight="1">
      <c r="A26" s="83" t="s">
        <v>37</v>
      </c>
      <c r="B26" s="225" t="s">
        <v>606</v>
      </c>
      <c r="C26" s="84">
        <v>338</v>
      </c>
      <c r="D26" s="84">
        <v>338</v>
      </c>
      <c r="E26" s="84">
        <v>338</v>
      </c>
      <c r="F26" s="84">
        <v>338</v>
      </c>
      <c r="G26" s="84">
        <v>338</v>
      </c>
      <c r="H26" s="84">
        <v>338</v>
      </c>
      <c r="I26" s="84">
        <v>338</v>
      </c>
      <c r="J26" s="84">
        <v>338</v>
      </c>
      <c r="K26" s="84">
        <v>338</v>
      </c>
      <c r="L26" s="84">
        <v>337</v>
      </c>
      <c r="M26" s="84">
        <v>338</v>
      </c>
      <c r="N26" s="84">
        <v>338</v>
      </c>
      <c r="O26" s="85">
        <f t="shared" si="1"/>
        <v>4055</v>
      </c>
      <c r="P26" s="86">
        <f>'önkorm ÖNMAGA'!C120</f>
        <v>4055</v>
      </c>
      <c r="Q26" s="79">
        <f t="shared" si="2"/>
        <v>337.9166666666667</v>
      </c>
    </row>
    <row r="27" spans="1:17" s="86" customFormat="1" ht="13.5" customHeight="1" thickBot="1">
      <c r="A27" s="83" t="s">
        <v>38</v>
      </c>
      <c r="B27" s="225" t="s">
        <v>13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>
        <f t="shared" si="1"/>
        <v>0</v>
      </c>
      <c r="Q27" s="79">
        <f t="shared" si="2"/>
        <v>0</v>
      </c>
    </row>
    <row r="28" spans="1:17" s="79" customFormat="1" ht="15.75" customHeight="1" thickBot="1">
      <c r="A28" s="92" t="s">
        <v>39</v>
      </c>
      <c r="B28" s="31" t="s">
        <v>104</v>
      </c>
      <c r="C28" s="89">
        <f aca="true" t="shared" si="4" ref="C28:N28">SUM(C18:C27)</f>
        <v>9947</v>
      </c>
      <c r="D28" s="89">
        <f t="shared" si="4"/>
        <v>9947</v>
      </c>
      <c r="E28" s="89">
        <f t="shared" si="4"/>
        <v>9947</v>
      </c>
      <c r="F28" s="89">
        <f t="shared" si="4"/>
        <v>9947</v>
      </c>
      <c r="G28" s="89">
        <f t="shared" si="4"/>
        <v>9942</v>
      </c>
      <c r="H28" s="89">
        <f t="shared" si="4"/>
        <v>9947</v>
      </c>
      <c r="I28" s="89">
        <f t="shared" si="4"/>
        <v>9947</v>
      </c>
      <c r="J28" s="89">
        <f t="shared" si="4"/>
        <v>9947</v>
      </c>
      <c r="K28" s="89">
        <f t="shared" si="4"/>
        <v>9955</v>
      </c>
      <c r="L28" s="89">
        <f t="shared" si="4"/>
        <v>9945</v>
      </c>
      <c r="M28" s="89">
        <f t="shared" si="4"/>
        <v>9947</v>
      </c>
      <c r="N28" s="89">
        <f t="shared" si="4"/>
        <v>9947</v>
      </c>
      <c r="O28" s="90">
        <f t="shared" si="1"/>
        <v>119365</v>
      </c>
      <c r="P28" s="79">
        <f>SUM(P18:P27)</f>
        <v>119365</v>
      </c>
      <c r="Q28" s="79">
        <f t="shared" si="2"/>
        <v>9947.083333333334</v>
      </c>
    </row>
    <row r="29" spans="1:15" ht="15.75" thickBot="1">
      <c r="A29" s="92" t="s">
        <v>40</v>
      </c>
      <c r="B29" s="229" t="s">
        <v>105</v>
      </c>
      <c r="C29" s="93">
        <f>SUM(C3+C16-C28)</f>
        <v>29668</v>
      </c>
      <c r="D29" s="93">
        <f>SUM(D3+D16-D28)</f>
        <v>28376</v>
      </c>
      <c r="E29" s="93">
        <f aca="true" t="shared" si="5" ref="E29:N29">SUM(E3+E16-E28)</f>
        <v>34834</v>
      </c>
      <c r="F29" s="93">
        <f t="shared" si="5"/>
        <v>33542</v>
      </c>
      <c r="G29" s="93">
        <f t="shared" si="5"/>
        <v>32255</v>
      </c>
      <c r="H29" s="93">
        <f t="shared" si="5"/>
        <v>30963</v>
      </c>
      <c r="I29" s="93">
        <f t="shared" si="5"/>
        <v>29671</v>
      </c>
      <c r="J29" s="93">
        <f t="shared" si="5"/>
        <v>28379</v>
      </c>
      <c r="K29" s="93">
        <f t="shared" si="5"/>
        <v>34834</v>
      </c>
      <c r="L29" s="93">
        <f t="shared" si="5"/>
        <v>33544</v>
      </c>
      <c r="M29" s="93">
        <f t="shared" si="5"/>
        <v>32252</v>
      </c>
      <c r="N29" s="93">
        <f t="shared" si="5"/>
        <v>30960</v>
      </c>
      <c r="O29" s="94"/>
    </row>
    <row r="30" ht="15">
      <c r="A30" s="96"/>
    </row>
    <row r="31" spans="2:15" ht="15">
      <c r="B31" s="97"/>
      <c r="C31" s="98"/>
      <c r="D31" s="98"/>
      <c r="H31" s="656" t="s">
        <v>565</v>
      </c>
      <c r="I31" s="656"/>
      <c r="J31" s="656"/>
      <c r="K31" s="656"/>
      <c r="L31" s="656"/>
      <c r="M31" s="656"/>
      <c r="N31" s="656"/>
      <c r="O31" s="454">
        <f>SUM(C3+O16-O28)</f>
        <v>30960</v>
      </c>
    </row>
    <row r="32" ht="15">
      <c r="O32" s="95"/>
    </row>
    <row r="33" ht="15">
      <c r="O33" s="95"/>
    </row>
    <row r="34" ht="15">
      <c r="O34" s="95"/>
    </row>
    <row r="35" ht="15">
      <c r="O35" s="95"/>
    </row>
    <row r="36" ht="15">
      <c r="O36" s="95"/>
    </row>
    <row r="37" ht="15">
      <c r="O37" s="95"/>
    </row>
    <row r="38" ht="15">
      <c r="O38" s="95"/>
    </row>
    <row r="39" ht="15">
      <c r="O39" s="95"/>
    </row>
    <row r="40" ht="15">
      <c r="O40" s="95"/>
    </row>
    <row r="41" ht="15">
      <c r="O41" s="95"/>
    </row>
    <row r="42" ht="15">
      <c r="O42" s="95"/>
    </row>
    <row r="43" ht="15">
      <c r="O43" s="95"/>
    </row>
    <row r="44" ht="15">
      <c r="O44" s="95"/>
    </row>
    <row r="45" ht="15">
      <c r="O45" s="95"/>
    </row>
    <row r="46" ht="15">
      <c r="O46" s="95"/>
    </row>
    <row r="47" ht="15">
      <c r="O47" s="95"/>
    </row>
    <row r="48" ht="15">
      <c r="O48" s="95"/>
    </row>
    <row r="49" ht="15">
      <c r="O49" s="95"/>
    </row>
    <row r="50" ht="15">
      <c r="O50" s="95"/>
    </row>
    <row r="51" ht="15">
      <c r="O51" s="95"/>
    </row>
    <row r="52" ht="15">
      <c r="O52" s="95"/>
    </row>
    <row r="53" ht="15">
      <c r="O53" s="95"/>
    </row>
    <row r="54" ht="15">
      <c r="O54" s="95"/>
    </row>
    <row r="55" ht="15">
      <c r="O55" s="95"/>
    </row>
    <row r="56" ht="15">
      <c r="O56" s="95"/>
    </row>
    <row r="57" ht="15">
      <c r="O57" s="95"/>
    </row>
    <row r="58" ht="15">
      <c r="O58" s="95"/>
    </row>
    <row r="59" ht="15">
      <c r="O59" s="95"/>
    </row>
    <row r="60" ht="15">
      <c r="O60" s="95"/>
    </row>
    <row r="61" ht="15">
      <c r="O61" s="95"/>
    </row>
    <row r="62" ht="15">
      <c r="O62" s="95"/>
    </row>
    <row r="63" ht="15">
      <c r="O63" s="95"/>
    </row>
    <row r="64" ht="15">
      <c r="O64" s="95"/>
    </row>
    <row r="65" ht="15">
      <c r="O65" s="95"/>
    </row>
    <row r="66" ht="15">
      <c r="O66" s="95"/>
    </row>
    <row r="67" ht="15">
      <c r="O67" s="95"/>
    </row>
    <row r="68" ht="15">
      <c r="O68" s="95"/>
    </row>
    <row r="69" ht="15">
      <c r="O69" s="95"/>
    </row>
    <row r="70" ht="15">
      <c r="O70" s="95"/>
    </row>
    <row r="71" ht="15">
      <c r="O71" s="95"/>
    </row>
    <row r="72" ht="15">
      <c r="O72" s="95"/>
    </row>
    <row r="73" ht="15">
      <c r="O73" s="95"/>
    </row>
    <row r="74" ht="15">
      <c r="O74" s="95"/>
    </row>
    <row r="75" ht="15">
      <c r="O75" s="95"/>
    </row>
    <row r="76" ht="15">
      <c r="O76" s="95"/>
    </row>
    <row r="77" ht="15">
      <c r="O77" s="95"/>
    </row>
    <row r="78" ht="15">
      <c r="O78" s="95"/>
    </row>
    <row r="79" ht="15">
      <c r="O79" s="95"/>
    </row>
    <row r="80" ht="15">
      <c r="O80" s="95"/>
    </row>
    <row r="81" ht="15">
      <c r="O81" s="95"/>
    </row>
    <row r="82" ht="15">
      <c r="O82" s="95"/>
    </row>
    <row r="83" ht="15">
      <c r="O83" s="95"/>
    </row>
    <row r="84" ht="15">
      <c r="O84" s="95"/>
    </row>
  </sheetData>
  <sheetProtection/>
  <mergeCells count="4">
    <mergeCell ref="A1:O1"/>
    <mergeCell ref="B6:O6"/>
    <mergeCell ref="B17:O17"/>
    <mergeCell ref="H31:N3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84" r:id="rId1"/>
  <headerFooter alignWithMargins="0">
    <oddHeader>&amp;R&amp;"Times New Roman CE,Félkövér dőlt"&amp;11 3.1.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60" zoomScaleNormal="50" zoomScalePageLayoutView="0" workbookViewId="0" topLeftCell="A28">
      <selection activeCell="F1" sqref="F1"/>
    </sheetView>
  </sheetViews>
  <sheetFormatPr defaultColWidth="9.125" defaultRowHeight="12.75"/>
  <cols>
    <col min="1" max="1" width="12.625" style="577" customWidth="1"/>
    <col min="2" max="2" width="83.375" style="577" customWidth="1"/>
    <col min="3" max="3" width="16.125" style="577" bestFit="1" customWidth="1"/>
    <col min="4" max="4" width="16.125" style="577" customWidth="1"/>
    <col min="5" max="5" width="17.75390625" style="577" customWidth="1"/>
    <col min="6" max="6" width="29.50390625" style="577" customWidth="1"/>
    <col min="7" max="16384" width="9.125" style="577" customWidth="1"/>
  </cols>
  <sheetData>
    <row r="1" ht="19.5" customHeight="1">
      <c r="F1" s="724" t="s">
        <v>615</v>
      </c>
    </row>
    <row r="3" spans="1:6" ht="24">
      <c r="A3" s="657" t="s">
        <v>510</v>
      </c>
      <c r="B3" s="657"/>
      <c r="C3" s="657"/>
      <c r="D3" s="657"/>
      <c r="E3" s="657"/>
      <c r="F3" s="657"/>
    </row>
    <row r="4" ht="24.75" thickBot="1"/>
    <row r="5" spans="1:6" ht="26.25" customHeight="1" thickBot="1">
      <c r="A5" s="696" t="s">
        <v>569</v>
      </c>
      <c r="B5" s="697" t="s">
        <v>511</v>
      </c>
      <c r="C5" s="698">
        <v>2015</v>
      </c>
      <c r="D5" s="699"/>
      <c r="E5" s="699"/>
      <c r="F5" s="697" t="s">
        <v>570</v>
      </c>
    </row>
    <row r="6" spans="1:6" ht="52.5" customHeight="1" thickBot="1">
      <c r="A6" s="700"/>
      <c r="B6" s="701"/>
      <c r="C6" s="702" t="s">
        <v>480</v>
      </c>
      <c r="D6" s="703" t="s">
        <v>481</v>
      </c>
      <c r="E6" s="704" t="s">
        <v>512</v>
      </c>
      <c r="F6" s="705"/>
    </row>
    <row r="7" spans="1:7" ht="117" customHeight="1">
      <c r="A7" s="706" t="s">
        <v>513</v>
      </c>
      <c r="B7" s="706" t="s">
        <v>514</v>
      </c>
      <c r="C7" s="706"/>
      <c r="D7" s="706"/>
      <c r="E7" s="709">
        <v>0</v>
      </c>
      <c r="F7" s="710" t="s">
        <v>597</v>
      </c>
      <c r="G7" s="578"/>
    </row>
    <row r="8" spans="1:7" ht="24.75" customHeight="1">
      <c r="A8" s="706"/>
      <c r="B8" s="706"/>
      <c r="C8" s="706"/>
      <c r="D8" s="706"/>
      <c r="E8" s="709"/>
      <c r="F8" s="711"/>
      <c r="G8" s="578"/>
    </row>
    <row r="9" spans="1:7" ht="18" customHeight="1">
      <c r="A9" s="706" t="s">
        <v>515</v>
      </c>
      <c r="B9" s="706" t="s">
        <v>516</v>
      </c>
      <c r="C9" s="706"/>
      <c r="D9" s="706"/>
      <c r="E9" s="712">
        <v>3540221</v>
      </c>
      <c r="F9" s="711"/>
      <c r="G9" s="578"/>
    </row>
    <row r="10" spans="1:7" ht="18" customHeight="1">
      <c r="A10" s="706"/>
      <c r="B10" s="706"/>
      <c r="C10" s="706"/>
      <c r="D10" s="706"/>
      <c r="E10" s="712"/>
      <c r="F10" s="711"/>
      <c r="G10" s="578"/>
    </row>
    <row r="11" spans="1:7" ht="18" customHeight="1">
      <c r="A11" s="706" t="s">
        <v>517</v>
      </c>
      <c r="B11" s="706" t="s">
        <v>518</v>
      </c>
      <c r="C11" s="706"/>
      <c r="D11" s="706"/>
      <c r="E11" s="712">
        <v>4576000</v>
      </c>
      <c r="F11" s="711"/>
      <c r="G11" s="578"/>
    </row>
    <row r="12" spans="1:7" ht="18" customHeight="1">
      <c r="A12" s="706"/>
      <c r="B12" s="706"/>
      <c r="C12" s="706"/>
      <c r="D12" s="706"/>
      <c r="E12" s="712"/>
      <c r="F12" s="711"/>
      <c r="G12" s="578"/>
    </row>
    <row r="13" spans="1:7" ht="18" customHeight="1">
      <c r="A13" s="706" t="s">
        <v>521</v>
      </c>
      <c r="B13" s="706" t="s">
        <v>571</v>
      </c>
      <c r="C13" s="706"/>
      <c r="D13" s="706"/>
      <c r="E13" s="712">
        <v>1417605</v>
      </c>
      <c r="F13" s="711"/>
      <c r="G13" s="578"/>
    </row>
    <row r="14" spans="1:7" ht="18" customHeight="1">
      <c r="A14" s="706"/>
      <c r="B14" s="706"/>
      <c r="C14" s="706"/>
      <c r="D14" s="706"/>
      <c r="E14" s="712"/>
      <c r="F14" s="711"/>
      <c r="G14" s="578"/>
    </row>
    <row r="15" spans="1:7" ht="18" customHeight="1">
      <c r="A15" s="706" t="s">
        <v>519</v>
      </c>
      <c r="B15" s="706" t="s">
        <v>520</v>
      </c>
      <c r="C15" s="706"/>
      <c r="D15" s="706"/>
      <c r="E15" s="712">
        <v>4045140</v>
      </c>
      <c r="F15" s="711"/>
      <c r="G15" s="578"/>
    </row>
    <row r="16" spans="1:7" ht="18" customHeight="1">
      <c r="A16" s="706"/>
      <c r="B16" s="707"/>
      <c r="C16" s="706"/>
      <c r="D16" s="706"/>
      <c r="E16" s="712"/>
      <c r="F16" s="711"/>
      <c r="G16" s="578"/>
    </row>
    <row r="17" spans="1:6" s="578" customFormat="1" ht="18" customHeight="1">
      <c r="A17" s="706" t="s">
        <v>522</v>
      </c>
      <c r="B17" s="706" t="s">
        <v>464</v>
      </c>
      <c r="C17" s="706"/>
      <c r="D17" s="706"/>
      <c r="E17" s="712">
        <v>5000000</v>
      </c>
      <c r="F17" s="711"/>
    </row>
    <row r="18" spans="1:7" ht="18" customHeight="1">
      <c r="A18" s="706"/>
      <c r="B18" s="706"/>
      <c r="C18" s="706"/>
      <c r="D18" s="706"/>
      <c r="E18" s="712"/>
      <c r="F18" s="711"/>
      <c r="G18" s="578"/>
    </row>
    <row r="19" spans="1:7" ht="18" customHeight="1">
      <c r="A19" s="706" t="s">
        <v>465</v>
      </c>
      <c r="B19" s="706" t="s">
        <v>523</v>
      </c>
      <c r="C19" s="706">
        <v>2550</v>
      </c>
      <c r="D19" s="706"/>
      <c r="E19" s="712">
        <v>107100</v>
      </c>
      <c r="F19" s="713">
        <f>SUM(E9:E19)</f>
        <v>18686066</v>
      </c>
      <c r="G19" s="578"/>
    </row>
    <row r="20" spans="1:7" ht="18" customHeight="1">
      <c r="A20" s="706"/>
      <c r="B20" s="709"/>
      <c r="C20" s="706"/>
      <c r="D20" s="706"/>
      <c r="E20" s="706"/>
      <c r="F20" s="711"/>
      <c r="G20" s="578"/>
    </row>
    <row r="21" spans="1:7" ht="18" customHeight="1">
      <c r="A21" s="706" t="s">
        <v>524</v>
      </c>
      <c r="B21" s="706" t="s">
        <v>525</v>
      </c>
      <c r="C21" s="706"/>
      <c r="D21" s="706"/>
      <c r="E21" s="706">
        <v>153924</v>
      </c>
      <c r="F21" s="714"/>
      <c r="G21" s="578"/>
    </row>
    <row r="22" spans="1:7" ht="24.75" customHeight="1">
      <c r="A22" s="715"/>
      <c r="B22" s="715"/>
      <c r="C22" s="715"/>
      <c r="D22" s="715"/>
      <c r="E22" s="715"/>
      <c r="F22" s="711"/>
      <c r="G22" s="578"/>
    </row>
    <row r="23" spans="1:7" ht="18" customHeight="1">
      <c r="A23" s="706"/>
      <c r="B23" s="707" t="s">
        <v>526</v>
      </c>
      <c r="C23" s="706"/>
      <c r="D23" s="706"/>
      <c r="E23" s="706"/>
      <c r="F23" s="711"/>
      <c r="G23" s="578"/>
    </row>
    <row r="24" spans="1:7" ht="18" customHeight="1">
      <c r="A24" s="706" t="s">
        <v>475</v>
      </c>
      <c r="B24" s="706" t="s">
        <v>469</v>
      </c>
      <c r="C24" s="706"/>
      <c r="D24" s="706"/>
      <c r="E24" s="706"/>
      <c r="F24" s="711"/>
      <c r="G24" s="578"/>
    </row>
    <row r="25" spans="1:7" ht="18" customHeight="1">
      <c r="A25" s="706"/>
      <c r="B25" s="706" t="s">
        <v>572</v>
      </c>
      <c r="C25" s="706"/>
      <c r="D25" s="706"/>
      <c r="E25" s="709">
        <v>15500800</v>
      </c>
      <c r="F25" s="711"/>
      <c r="G25" s="578"/>
    </row>
    <row r="26" spans="1:7" ht="18" customHeight="1">
      <c r="A26" s="706"/>
      <c r="B26" s="706" t="s">
        <v>573</v>
      </c>
      <c r="C26" s="706"/>
      <c r="D26" s="706"/>
      <c r="E26" s="709">
        <v>3600000</v>
      </c>
      <c r="F26" s="711"/>
      <c r="G26" s="578"/>
    </row>
    <row r="27" spans="1:7" ht="18" customHeight="1">
      <c r="A27" s="706"/>
      <c r="B27" s="706" t="s">
        <v>574</v>
      </c>
      <c r="C27" s="706"/>
      <c r="D27" s="706"/>
      <c r="E27" s="709">
        <v>7750400</v>
      </c>
      <c r="F27" s="711"/>
      <c r="G27" s="578"/>
    </row>
    <row r="28" spans="1:7" ht="18" customHeight="1">
      <c r="A28" s="706"/>
      <c r="B28" s="706" t="s">
        <v>575</v>
      </c>
      <c r="C28" s="706"/>
      <c r="D28" s="706"/>
      <c r="E28" s="709">
        <v>196000</v>
      </c>
      <c r="F28" s="711"/>
      <c r="G28" s="578"/>
    </row>
    <row r="29" spans="1:7" ht="18" customHeight="1">
      <c r="A29" s="706"/>
      <c r="B29" s="706" t="s">
        <v>576</v>
      </c>
      <c r="C29" s="706"/>
      <c r="D29" s="706"/>
      <c r="E29" s="709">
        <v>1800000</v>
      </c>
      <c r="F29" s="717"/>
      <c r="G29" s="578"/>
    </row>
    <row r="30" spans="1:7" ht="18" customHeight="1">
      <c r="A30" s="706"/>
      <c r="B30" s="706"/>
      <c r="C30" s="706"/>
      <c r="D30" s="706"/>
      <c r="E30" s="709"/>
      <c r="F30" s="711"/>
      <c r="G30" s="578"/>
    </row>
    <row r="31" spans="1:7" ht="18" customHeight="1">
      <c r="A31" s="706" t="s">
        <v>476</v>
      </c>
      <c r="B31" s="706" t="s">
        <v>470</v>
      </c>
      <c r="C31" s="706"/>
      <c r="D31" s="706"/>
      <c r="E31" s="709"/>
      <c r="F31" s="711"/>
      <c r="G31" s="578"/>
    </row>
    <row r="32" spans="1:7" ht="18" customHeight="1">
      <c r="A32" s="706"/>
      <c r="B32" s="706" t="s">
        <v>577</v>
      </c>
      <c r="C32" s="706"/>
      <c r="D32" s="706"/>
      <c r="E32" s="709">
        <v>93333</v>
      </c>
      <c r="F32" s="711"/>
      <c r="G32" s="578"/>
    </row>
    <row r="33" spans="1:7" ht="18" customHeight="1">
      <c r="A33" s="706"/>
      <c r="B33" s="706" t="s">
        <v>578</v>
      </c>
      <c r="C33" s="706"/>
      <c r="D33" s="706"/>
      <c r="E33" s="709">
        <v>2613333</v>
      </c>
      <c r="F33" s="711"/>
      <c r="G33" s="578"/>
    </row>
    <row r="34" spans="1:7" ht="18" customHeight="1">
      <c r="A34" s="706"/>
      <c r="B34" s="706" t="s">
        <v>579</v>
      </c>
      <c r="C34" s="706"/>
      <c r="D34" s="706"/>
      <c r="E34" s="709">
        <v>46667</v>
      </c>
      <c r="F34" s="711"/>
      <c r="G34" s="578"/>
    </row>
    <row r="35" spans="1:7" ht="18" customHeight="1">
      <c r="A35" s="706"/>
      <c r="B35" s="706" t="s">
        <v>580</v>
      </c>
      <c r="C35" s="706"/>
      <c r="D35" s="706"/>
      <c r="E35" s="709">
        <v>1306667</v>
      </c>
      <c r="F35" s="711"/>
      <c r="G35" s="578"/>
    </row>
    <row r="36" spans="1:7" ht="18" customHeight="1">
      <c r="A36" s="706"/>
      <c r="B36" s="716"/>
      <c r="C36" s="706"/>
      <c r="D36" s="706"/>
      <c r="E36" s="709"/>
      <c r="F36" s="717"/>
      <c r="G36" s="578"/>
    </row>
    <row r="37" spans="1:7" ht="18" customHeight="1">
      <c r="A37" s="706"/>
      <c r="B37" s="706" t="s">
        <v>527</v>
      </c>
      <c r="C37" s="706"/>
      <c r="D37" s="706"/>
      <c r="E37" s="709">
        <v>352000</v>
      </c>
      <c r="F37" s="711"/>
      <c r="G37" s="578"/>
    </row>
    <row r="38" spans="1:7" ht="18" customHeight="1">
      <c r="A38" s="722"/>
      <c r="B38" s="722"/>
      <c r="C38" s="722"/>
      <c r="D38" s="722"/>
      <c r="E38" s="723"/>
      <c r="F38" s="711"/>
      <c r="G38" s="578"/>
    </row>
    <row r="39" spans="1:7" ht="18" customHeight="1">
      <c r="A39" s="706" t="s">
        <v>479</v>
      </c>
      <c r="B39" s="706" t="s">
        <v>581</v>
      </c>
      <c r="C39" s="706"/>
      <c r="D39" s="706"/>
      <c r="E39" s="709">
        <v>9221380</v>
      </c>
      <c r="F39" s="711"/>
      <c r="G39" s="578"/>
    </row>
    <row r="40" spans="1:7" ht="18" customHeight="1">
      <c r="A40" s="706"/>
      <c r="B40" s="706"/>
      <c r="C40" s="706"/>
      <c r="D40" s="706"/>
      <c r="E40" s="709"/>
      <c r="F40" s="711"/>
      <c r="G40" s="578"/>
    </row>
    <row r="41" spans="1:7" ht="18" customHeight="1">
      <c r="A41" s="706" t="s">
        <v>528</v>
      </c>
      <c r="B41" s="706" t="s">
        <v>466</v>
      </c>
      <c r="C41" s="706"/>
      <c r="D41" s="706"/>
      <c r="E41" s="709"/>
      <c r="F41" s="711"/>
      <c r="G41" s="578"/>
    </row>
    <row r="42" spans="1:7" ht="18" customHeight="1">
      <c r="A42" s="706"/>
      <c r="B42" s="706" t="s">
        <v>529</v>
      </c>
      <c r="C42" s="706"/>
      <c r="D42" s="706"/>
      <c r="E42" s="709">
        <v>1282960</v>
      </c>
      <c r="F42" s="711"/>
      <c r="G42" s="578"/>
    </row>
    <row r="43" spans="1:7" ht="18" customHeight="1">
      <c r="A43" s="706"/>
      <c r="B43" s="718" t="s">
        <v>530</v>
      </c>
      <c r="C43" s="706"/>
      <c r="D43" s="706"/>
      <c r="E43" s="706"/>
      <c r="F43" s="711"/>
      <c r="G43" s="578"/>
    </row>
    <row r="44" spans="1:7" ht="18" customHeight="1">
      <c r="A44" s="706"/>
      <c r="B44" s="706"/>
      <c r="C44" s="706"/>
      <c r="D44" s="706"/>
      <c r="E44" s="706"/>
      <c r="F44" s="711"/>
      <c r="G44" s="578"/>
    </row>
    <row r="45" spans="1:7" ht="18" customHeight="1">
      <c r="A45" s="706" t="s">
        <v>477</v>
      </c>
      <c r="B45" s="706" t="s">
        <v>467</v>
      </c>
      <c r="C45" s="709">
        <v>55360</v>
      </c>
      <c r="D45" s="709">
        <v>49</v>
      </c>
      <c r="E45" s="709">
        <f>SUM(C45*D45)</f>
        <v>2712640</v>
      </c>
      <c r="F45" s="711"/>
      <c r="G45" s="578"/>
    </row>
    <row r="46" spans="1:7" ht="18" customHeight="1">
      <c r="A46" s="706" t="s">
        <v>478</v>
      </c>
      <c r="B46" s="706" t="s">
        <v>468</v>
      </c>
      <c r="C46" s="709">
        <v>145000</v>
      </c>
      <c r="D46" s="709">
        <v>2</v>
      </c>
      <c r="E46" s="709">
        <f>SUM(C46*D46)</f>
        <v>290000</v>
      </c>
      <c r="F46" s="717"/>
      <c r="G46" s="578"/>
    </row>
    <row r="47" spans="1:7" ht="18" customHeight="1">
      <c r="A47" s="706"/>
      <c r="B47" s="706"/>
      <c r="C47" s="706"/>
      <c r="D47" s="706"/>
      <c r="E47" s="706"/>
      <c r="F47" s="711"/>
      <c r="G47" s="578"/>
    </row>
    <row r="48" spans="1:7" ht="18" customHeight="1">
      <c r="A48" s="706"/>
      <c r="B48" s="706" t="s">
        <v>582</v>
      </c>
      <c r="C48" s="706"/>
      <c r="D48" s="706"/>
      <c r="E48" s="706">
        <v>0</v>
      </c>
      <c r="F48" s="711"/>
      <c r="G48" s="578"/>
    </row>
    <row r="49" spans="1:7" ht="18" customHeight="1">
      <c r="A49" s="706"/>
      <c r="B49" s="706"/>
      <c r="C49" s="706"/>
      <c r="D49" s="706"/>
      <c r="E49" s="706"/>
      <c r="F49" s="711"/>
      <c r="G49" s="578"/>
    </row>
    <row r="50" spans="1:7" ht="18" customHeight="1">
      <c r="A50" s="706"/>
      <c r="B50" s="710"/>
      <c r="C50" s="709"/>
      <c r="D50" s="709"/>
      <c r="E50" s="709"/>
      <c r="F50" s="711"/>
      <c r="G50" s="578"/>
    </row>
    <row r="51" spans="1:7" ht="18" customHeight="1">
      <c r="A51" s="706" t="s">
        <v>531</v>
      </c>
      <c r="B51" s="710" t="s">
        <v>472</v>
      </c>
      <c r="C51" s="709"/>
      <c r="D51" s="709"/>
      <c r="E51" s="709"/>
      <c r="F51" s="711"/>
      <c r="G51" s="578"/>
    </row>
    <row r="52" spans="1:7" ht="18" customHeight="1">
      <c r="A52" s="706"/>
      <c r="B52" s="710" t="s">
        <v>473</v>
      </c>
      <c r="C52" s="709"/>
      <c r="D52" s="709"/>
      <c r="E52" s="709">
        <v>7425600</v>
      </c>
      <c r="F52" s="711"/>
      <c r="G52" s="578"/>
    </row>
    <row r="53" spans="1:7" ht="18" customHeight="1">
      <c r="A53" s="706"/>
      <c r="B53" s="710" t="s">
        <v>492</v>
      </c>
      <c r="C53" s="709"/>
      <c r="D53" s="709"/>
      <c r="E53" s="709">
        <v>5523619</v>
      </c>
      <c r="F53" s="717"/>
      <c r="G53" s="578"/>
    </row>
    <row r="54" spans="1:7" ht="18" customHeight="1">
      <c r="A54" s="706"/>
      <c r="B54" s="710"/>
      <c r="C54" s="706"/>
      <c r="D54" s="706"/>
      <c r="E54" s="706"/>
      <c r="F54" s="711"/>
      <c r="G54" s="578"/>
    </row>
    <row r="55" spans="1:7" ht="18" customHeight="1">
      <c r="A55" s="715"/>
      <c r="B55" s="719"/>
      <c r="C55" s="715"/>
      <c r="D55" s="715"/>
      <c r="E55" s="715"/>
      <c r="F55" s="711"/>
      <c r="G55" s="578"/>
    </row>
    <row r="56" spans="1:7" ht="18" customHeight="1">
      <c r="A56" s="706"/>
      <c r="B56" s="706"/>
      <c r="C56" s="706"/>
      <c r="D56" s="706"/>
      <c r="E56" s="706"/>
      <c r="F56" s="711"/>
      <c r="G56" s="578"/>
    </row>
    <row r="57" spans="1:7" ht="18" customHeight="1">
      <c r="A57" s="706" t="s">
        <v>474</v>
      </c>
      <c r="B57" s="706" t="s">
        <v>471</v>
      </c>
      <c r="C57" s="706">
        <v>1140</v>
      </c>
      <c r="D57" s="706">
        <v>1624</v>
      </c>
      <c r="E57" s="709">
        <f>C57*D57</f>
        <v>1851360</v>
      </c>
      <c r="F57" s="711"/>
      <c r="G57" s="578"/>
    </row>
    <row r="58" spans="1:7" ht="18" customHeight="1">
      <c r="A58" s="706"/>
      <c r="B58" s="706"/>
      <c r="C58" s="706"/>
      <c r="D58" s="706"/>
      <c r="E58" s="706"/>
      <c r="F58" s="711"/>
      <c r="G58" s="578"/>
    </row>
    <row r="59" spans="1:7" ht="18" customHeight="1">
      <c r="A59" s="715"/>
      <c r="B59" s="715"/>
      <c r="C59" s="715"/>
      <c r="D59" s="715"/>
      <c r="E59" s="715"/>
      <c r="F59" s="711"/>
      <c r="G59" s="578"/>
    </row>
    <row r="60" spans="1:7" ht="18" customHeight="1">
      <c r="A60" s="706"/>
      <c r="B60" s="706"/>
      <c r="C60" s="706"/>
      <c r="D60" s="706"/>
      <c r="E60" s="706"/>
      <c r="F60" s="711"/>
      <c r="G60" s="578"/>
    </row>
    <row r="61" spans="1:7" ht="18" customHeight="1">
      <c r="A61" s="706" t="s">
        <v>583</v>
      </c>
      <c r="B61" s="706" t="s">
        <v>584</v>
      </c>
      <c r="C61" s="706"/>
      <c r="D61" s="706"/>
      <c r="E61" s="709">
        <v>2802910</v>
      </c>
      <c r="F61" s="711"/>
      <c r="G61" s="578"/>
    </row>
    <row r="62" spans="1:7" ht="18" customHeight="1">
      <c r="A62" s="706"/>
      <c r="B62" s="706" t="s">
        <v>585</v>
      </c>
      <c r="C62" s="706"/>
      <c r="D62" s="706"/>
      <c r="E62" s="706"/>
      <c r="F62" s="711"/>
      <c r="G62" s="578"/>
    </row>
    <row r="63" spans="1:7" ht="18" customHeight="1">
      <c r="A63" s="706"/>
      <c r="B63" s="706"/>
      <c r="C63" s="706"/>
      <c r="D63" s="706"/>
      <c r="E63" s="706"/>
      <c r="F63" s="711"/>
      <c r="G63" s="578"/>
    </row>
    <row r="64" spans="1:7" ht="18" customHeight="1">
      <c r="A64" s="706"/>
      <c r="B64" s="706" t="s">
        <v>532</v>
      </c>
      <c r="C64" s="720"/>
      <c r="D64" s="720"/>
      <c r="E64" s="720">
        <f>SUM(E7:E63)</f>
        <v>83209659</v>
      </c>
      <c r="F64" s="711"/>
      <c r="G64" s="578"/>
    </row>
    <row r="65" spans="1:6" ht="18" customHeight="1">
      <c r="A65" s="708"/>
      <c r="B65" s="708"/>
      <c r="C65" s="708"/>
      <c r="D65" s="708"/>
      <c r="E65" s="708"/>
      <c r="F65" s="711"/>
    </row>
    <row r="66" spans="1:6" ht="18" customHeight="1">
      <c r="A66" s="708"/>
      <c r="B66" s="708" t="s">
        <v>586</v>
      </c>
      <c r="C66" s="708"/>
      <c r="D66" s="708"/>
      <c r="E66" s="708"/>
      <c r="F66" s="711"/>
    </row>
    <row r="67" spans="1:6" ht="18" customHeight="1">
      <c r="A67" s="708"/>
      <c r="B67" s="708" t="s">
        <v>587</v>
      </c>
      <c r="C67" s="708"/>
      <c r="D67" s="708"/>
      <c r="E67" s="708"/>
      <c r="F67" s="711"/>
    </row>
    <row r="68" spans="1:6" ht="18" customHeight="1">
      <c r="A68" s="708"/>
      <c r="B68" s="721" t="s">
        <v>588</v>
      </c>
      <c r="C68" s="721"/>
      <c r="D68" s="721"/>
      <c r="E68" s="708"/>
      <c r="F68" s="711"/>
    </row>
    <row r="69" spans="1:6" ht="18" customHeight="1">
      <c r="A69" s="708"/>
      <c r="B69" s="708" t="s">
        <v>589</v>
      </c>
      <c r="C69" s="708"/>
      <c r="D69" s="708"/>
      <c r="E69" s="708"/>
      <c r="F69" s="711"/>
    </row>
    <row r="70" spans="1:6" ht="18" customHeight="1">
      <c r="A70" s="708"/>
      <c r="B70" s="708" t="s">
        <v>596</v>
      </c>
      <c r="C70" s="708"/>
      <c r="D70" s="708"/>
      <c r="E70" s="708"/>
      <c r="F70" s="711"/>
    </row>
    <row r="71" ht="24">
      <c r="F71" s="578"/>
    </row>
    <row r="72" ht="24">
      <c r="F72" s="578"/>
    </row>
    <row r="73" ht="24">
      <c r="F73" s="578"/>
    </row>
    <row r="74" ht="24">
      <c r="F74" s="578"/>
    </row>
    <row r="75" spans="2:6" ht="24">
      <c r="B75" s="579"/>
      <c r="F75" s="578"/>
    </row>
    <row r="76" spans="2:6" ht="24">
      <c r="B76" s="580"/>
      <c r="F76" s="578"/>
    </row>
    <row r="77" spans="2:6" ht="24">
      <c r="B77" s="580"/>
      <c r="F77" s="578"/>
    </row>
    <row r="78" spans="2:6" ht="24">
      <c r="B78" s="580"/>
      <c r="F78" s="578"/>
    </row>
    <row r="79" ht="24">
      <c r="B79" s="581"/>
    </row>
    <row r="80" ht="24">
      <c r="B80" s="579"/>
    </row>
    <row r="81" ht="24">
      <c r="B81" s="580"/>
    </row>
    <row r="82" ht="24">
      <c r="B82" s="580"/>
    </row>
    <row r="83" ht="24">
      <c r="B83" s="580"/>
    </row>
    <row r="84" ht="24">
      <c r="B84" s="580"/>
    </row>
    <row r="85" ht="24">
      <c r="B85" s="580"/>
    </row>
    <row r="86" ht="24">
      <c r="B86" s="580"/>
    </row>
    <row r="87" ht="12.75" customHeight="1">
      <c r="B87" s="580"/>
    </row>
    <row r="88" ht="12.75" customHeight="1">
      <c r="B88" s="580"/>
    </row>
    <row r="89" ht="12.75" customHeight="1">
      <c r="B89" s="580"/>
    </row>
    <row r="90" ht="15" customHeight="1">
      <c r="B90" s="580"/>
    </row>
    <row r="91" ht="12.75" customHeight="1">
      <c r="B91" s="579"/>
    </row>
    <row r="92" ht="12.75" customHeight="1">
      <c r="B92" s="580"/>
    </row>
    <row r="93" ht="24">
      <c r="B93" s="580"/>
    </row>
    <row r="94" ht="24">
      <c r="B94" s="580"/>
    </row>
    <row r="95" ht="24">
      <c r="B95" s="579"/>
    </row>
    <row r="96" ht="24">
      <c r="B96" s="580"/>
    </row>
  </sheetData>
  <sheetProtection/>
  <mergeCells count="6">
    <mergeCell ref="F5:F6"/>
    <mergeCell ref="B68:D68"/>
    <mergeCell ref="A5:A6"/>
    <mergeCell ref="B5:B6"/>
    <mergeCell ref="C5:E5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workbookViewId="0" topLeftCell="A1">
      <selection activeCell="C8" sqref="C8"/>
    </sheetView>
  </sheetViews>
  <sheetFormatPr defaultColWidth="9.00390625" defaultRowHeight="12.75"/>
  <cols>
    <col min="1" max="1" width="6.625" style="0" customWidth="1"/>
    <col min="2" max="2" width="26.50390625" style="0" customWidth="1"/>
    <col min="3" max="3" width="20.875" style="0" customWidth="1"/>
    <col min="4" max="4" width="12.875" style="0" customWidth="1"/>
  </cols>
  <sheetData>
    <row r="1" spans="1:4" ht="45" customHeight="1">
      <c r="A1" s="659" t="s">
        <v>536</v>
      </c>
      <c r="B1" s="659"/>
      <c r="C1" s="659"/>
      <c r="D1" s="659"/>
    </row>
    <row r="2" spans="1:4" ht="17.25" customHeight="1">
      <c r="A2" s="302"/>
      <c r="B2" s="302"/>
      <c r="C2" s="302"/>
      <c r="D2" s="302"/>
    </row>
    <row r="3" spans="1:4" ht="13.5" thickBot="1">
      <c r="A3" s="174"/>
      <c r="B3" s="174"/>
      <c r="C3" s="658" t="s">
        <v>491</v>
      </c>
      <c r="D3" s="658"/>
    </row>
    <row r="4" spans="1:4" ht="42.75" customHeight="1" thickBot="1">
      <c r="A4" s="303" t="s">
        <v>62</v>
      </c>
      <c r="B4" s="304" t="s">
        <v>119</v>
      </c>
      <c r="C4" s="304" t="s">
        <v>120</v>
      </c>
      <c r="D4" s="305" t="s">
        <v>537</v>
      </c>
    </row>
    <row r="5" spans="1:4" ht="15.75" customHeight="1">
      <c r="A5" s="175" t="s">
        <v>17</v>
      </c>
      <c r="B5" s="576"/>
      <c r="C5" s="685" t="s">
        <v>612</v>
      </c>
      <c r="D5" s="25">
        <v>500</v>
      </c>
    </row>
    <row r="6" spans="1:4" ht="15.75" customHeight="1">
      <c r="A6" s="176" t="s">
        <v>18</v>
      </c>
      <c r="B6" s="683"/>
      <c r="C6" s="26"/>
      <c r="D6" s="27"/>
    </row>
    <row r="7" spans="1:4" ht="15.75" customHeight="1">
      <c r="A7" s="176" t="s">
        <v>19</v>
      </c>
      <c r="B7" s="683"/>
      <c r="C7" s="684"/>
      <c r="D7" s="27"/>
    </row>
    <row r="8" spans="1:4" ht="15.75" customHeight="1">
      <c r="A8" s="176" t="s">
        <v>20</v>
      </c>
      <c r="B8" s="26"/>
      <c r="C8" s="26"/>
      <c r="D8" s="27"/>
    </row>
    <row r="9" spans="1:4" ht="15.75" customHeight="1" thickBot="1">
      <c r="A9" s="686" t="s">
        <v>21</v>
      </c>
      <c r="B9" s="687"/>
      <c r="C9" s="687"/>
      <c r="D9" s="688"/>
    </row>
    <row r="10" spans="1:4" ht="15.75" customHeight="1" thickBot="1">
      <c r="A10" s="679" t="s">
        <v>50</v>
      </c>
      <c r="B10" s="680"/>
      <c r="C10" s="681"/>
      <c r="D10" s="682">
        <f>SUM(D5:D9)</f>
        <v>500</v>
      </c>
    </row>
  </sheetData>
  <sheetProtection/>
  <mergeCells count="3">
    <mergeCell ref="C3:D3"/>
    <mergeCell ref="A10:B10"/>
    <mergeCell ref="A1:D1"/>
  </mergeCells>
  <conditionalFormatting sqref="D10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zoomScalePageLayoutView="0" workbookViewId="0" topLeftCell="A1">
      <selection activeCell="A7" sqref="A7"/>
    </sheetView>
  </sheetViews>
  <sheetFormatPr defaultColWidth="9.375" defaultRowHeight="12.75"/>
  <cols>
    <col min="1" max="1" width="49.50390625" style="389" customWidth="1"/>
    <col min="2" max="2" width="12.625" style="389" customWidth="1"/>
    <col min="3" max="4" width="9.375" style="389" customWidth="1"/>
    <col min="5" max="5" width="14.00390625" style="389" customWidth="1"/>
    <col min="6" max="16384" width="9.375" style="389" customWidth="1"/>
  </cols>
  <sheetData>
    <row r="2" spans="1:4" ht="12.75">
      <c r="A2" s="660" t="s">
        <v>533</v>
      </c>
      <c r="B2" s="660"/>
      <c r="C2" s="403"/>
      <c r="D2" s="403"/>
    </row>
    <row r="3" spans="1:2" ht="15">
      <c r="A3" s="395"/>
      <c r="B3" s="395"/>
    </row>
    <row r="4" spans="1:2" ht="15.75" thickBot="1">
      <c r="A4" s="395"/>
      <c r="B4" s="419" t="s">
        <v>491</v>
      </c>
    </row>
    <row r="5" spans="1:2" ht="73.5" customHeight="1" thickBot="1">
      <c r="A5" s="413" t="s">
        <v>46</v>
      </c>
      <c r="B5" s="412" t="s">
        <v>534</v>
      </c>
    </row>
    <row r="6" spans="1:2" ht="19.5" customHeight="1">
      <c r="A6" s="406" t="s">
        <v>485</v>
      </c>
      <c r="B6" s="677">
        <v>345</v>
      </c>
    </row>
    <row r="7" spans="1:2" ht="19.5" customHeight="1">
      <c r="A7" s="405" t="s">
        <v>486</v>
      </c>
      <c r="B7" s="570">
        <v>1750</v>
      </c>
    </row>
    <row r="8" spans="1:2" ht="19.5" customHeight="1">
      <c r="A8" s="405" t="s">
        <v>483</v>
      </c>
      <c r="B8" s="570">
        <v>1710</v>
      </c>
    </row>
    <row r="9" spans="1:2" ht="19.5" customHeight="1">
      <c r="A9" s="405" t="s">
        <v>484</v>
      </c>
      <c r="B9" s="570">
        <v>991</v>
      </c>
    </row>
    <row r="10" spans="1:2" ht="19.5" customHeight="1">
      <c r="A10" s="409" t="s">
        <v>607</v>
      </c>
      <c r="B10" s="571">
        <v>7675</v>
      </c>
    </row>
    <row r="11" spans="1:2" ht="12.75" customHeight="1" thickBot="1">
      <c r="A11" s="568"/>
      <c r="B11" s="569"/>
    </row>
    <row r="12" spans="1:2" ht="17.25" customHeight="1" thickBot="1">
      <c r="A12" s="408" t="s">
        <v>482</v>
      </c>
      <c r="B12" s="410">
        <f>SUM(B6:B11)</f>
        <v>12471</v>
      </c>
    </row>
    <row r="13" spans="1:2" ht="15">
      <c r="A13" s="404"/>
      <c r="B13" s="402"/>
    </row>
    <row r="14" spans="1:2" ht="15">
      <c r="A14" s="402"/>
      <c r="B14" s="402"/>
    </row>
    <row r="15" spans="1:2" ht="15">
      <c r="A15" s="402"/>
      <c r="B15" s="402"/>
    </row>
    <row r="16" spans="1:2" ht="15">
      <c r="A16" s="402"/>
      <c r="B16" s="402"/>
    </row>
    <row r="17" spans="1:2" ht="15">
      <c r="A17" s="402"/>
      <c r="B17" s="402"/>
    </row>
    <row r="18" spans="1:2" ht="15">
      <c r="A18" s="402"/>
      <c r="B18" s="402"/>
    </row>
    <row r="19" spans="1:2" ht="15">
      <c r="A19" s="402"/>
      <c r="B19" s="402"/>
    </row>
    <row r="20" spans="1:2" ht="15">
      <c r="A20" s="402"/>
      <c r="B20" s="402"/>
    </row>
    <row r="21" spans="1:2" ht="15">
      <c r="A21" s="402"/>
      <c r="B21" s="402"/>
    </row>
    <row r="22" spans="1:2" ht="15">
      <c r="A22" s="402"/>
      <c r="B22" s="402"/>
    </row>
    <row r="23" spans="1:2" ht="15">
      <c r="A23" s="402"/>
      <c r="B23" s="402"/>
    </row>
    <row r="24" spans="1:2" ht="15">
      <c r="A24" s="402"/>
      <c r="B24" s="402"/>
    </row>
    <row r="25" spans="1:2" ht="15">
      <c r="A25" s="402"/>
      <c r="B25" s="402"/>
    </row>
    <row r="26" spans="1:2" ht="15">
      <c r="A26" s="402"/>
      <c r="B26" s="402"/>
    </row>
    <row r="27" spans="1:2" ht="15">
      <c r="A27" s="402"/>
      <c r="B27" s="402"/>
    </row>
    <row r="28" spans="1:2" ht="15">
      <c r="A28" s="402"/>
      <c r="B28" s="402"/>
    </row>
    <row r="29" spans="1:2" ht="15">
      <c r="A29" s="402"/>
      <c r="B29" s="402"/>
    </row>
    <row r="30" spans="1:2" ht="15">
      <c r="A30" s="402"/>
      <c r="B30" s="402"/>
    </row>
    <row r="31" spans="1:2" ht="15">
      <c r="A31" s="402"/>
      <c r="B31" s="402"/>
    </row>
    <row r="32" spans="1:2" ht="15">
      <c r="A32" s="402"/>
      <c r="B32" s="402"/>
    </row>
    <row r="33" spans="1:2" ht="15">
      <c r="A33" s="402"/>
      <c r="B33" s="402"/>
    </row>
    <row r="34" spans="1:2" ht="15">
      <c r="A34" s="402"/>
      <c r="B34" s="402"/>
    </row>
    <row r="35" spans="1:2" ht="15">
      <c r="A35" s="402"/>
      <c r="B35" s="402"/>
    </row>
    <row r="36" spans="1:2" ht="15">
      <c r="A36" s="402"/>
      <c r="B36" s="402"/>
    </row>
    <row r="37" spans="1:2" ht="15">
      <c r="A37" s="402"/>
      <c r="B37" s="402"/>
    </row>
    <row r="38" spans="1:2" ht="15">
      <c r="A38" s="402"/>
      <c r="B38" s="402"/>
    </row>
    <row r="39" spans="1:2" ht="15">
      <c r="A39" s="402"/>
      <c r="B39" s="402"/>
    </row>
    <row r="40" spans="1:2" ht="15">
      <c r="A40" s="402"/>
      <c r="B40" s="402"/>
    </row>
    <row r="41" spans="1:2" ht="15">
      <c r="A41" s="402"/>
      <c r="B41" s="402"/>
    </row>
    <row r="42" spans="1:2" ht="15">
      <c r="A42" s="402"/>
      <c r="B42" s="402"/>
    </row>
    <row r="43" spans="1:2" ht="15">
      <c r="A43" s="402"/>
      <c r="B43" s="402"/>
    </row>
    <row r="44" spans="1:2" ht="15">
      <c r="A44" s="402"/>
      <c r="B44" s="402"/>
    </row>
    <row r="45" spans="1:2" ht="15">
      <c r="A45" s="402"/>
      <c r="B45" s="402"/>
    </row>
    <row r="46" spans="1:2" ht="15">
      <c r="A46" s="402"/>
      <c r="B46" s="402"/>
    </row>
    <row r="47" spans="1:2" ht="15">
      <c r="A47" s="402"/>
      <c r="B47" s="402"/>
    </row>
    <row r="48" spans="1:2" ht="15">
      <c r="A48" s="402"/>
      <c r="B48" s="402"/>
    </row>
    <row r="49" spans="1:2" ht="15">
      <c r="A49" s="402"/>
      <c r="B49" s="402"/>
    </row>
    <row r="50" spans="1:2" ht="15">
      <c r="A50" s="402"/>
      <c r="B50" s="402"/>
    </row>
    <row r="51" spans="1:2" ht="15">
      <c r="A51" s="402"/>
      <c r="B51" s="402"/>
    </row>
    <row r="52" spans="1:2" ht="15">
      <c r="A52" s="402"/>
      <c r="B52" s="402"/>
    </row>
    <row r="53" spans="1:2" ht="15">
      <c r="A53" s="402"/>
      <c r="B53" s="402"/>
    </row>
    <row r="54" spans="1:2" ht="15">
      <c r="A54" s="402"/>
      <c r="B54" s="402"/>
    </row>
    <row r="55" spans="1:2" ht="15">
      <c r="A55" s="402"/>
      <c r="B55" s="402"/>
    </row>
    <row r="56" spans="1:2" ht="15">
      <c r="A56" s="402"/>
      <c r="B56" s="402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firstPageNumber="34" useFirstPageNumber="1" fitToHeight="1" fitToWidth="1" horizontalDpi="600" verticalDpi="600" orientation="portrait" paperSize="9" r:id="rId1"/>
  <headerFooter alignWithMargins="0">
    <oddHeader>&amp;R&amp;"Times New Roman CE,Dőlt"6.számú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9" sqref="B9"/>
    </sheetView>
  </sheetViews>
  <sheetFormatPr defaultColWidth="9.375" defaultRowHeight="12.75"/>
  <cols>
    <col min="1" max="1" width="5.75390625" style="392" customWidth="1"/>
    <col min="2" max="2" width="29.625" style="392" customWidth="1"/>
    <col min="3" max="3" width="10.625" style="392" hidden="1" customWidth="1"/>
    <col min="4" max="4" width="9.50390625" style="392" customWidth="1"/>
    <col min="5" max="5" width="9.75390625" style="392" customWidth="1"/>
    <col min="6" max="6" width="10.375" style="392" customWidth="1"/>
    <col min="7" max="7" width="9.375" style="392" customWidth="1"/>
    <col min="8" max="8" width="14.375" style="392" customWidth="1"/>
    <col min="9" max="9" width="11.50390625" style="392" customWidth="1"/>
    <col min="10" max="10" width="12.00390625" style="392" customWidth="1"/>
    <col min="11" max="16384" width="9.375" style="392" customWidth="1"/>
  </cols>
  <sheetData>
    <row r="1" spans="2:9" ht="12.75">
      <c r="B1" s="467" t="s">
        <v>613</v>
      </c>
      <c r="C1" s="467"/>
      <c r="D1" s="467"/>
      <c r="E1" s="467"/>
      <c r="F1" s="467"/>
      <c r="G1" s="467"/>
      <c r="H1" s="467"/>
      <c r="I1" s="467"/>
    </row>
    <row r="2" spans="1:10" ht="15" customHeight="1" thickBot="1">
      <c r="A2" s="468"/>
      <c r="B2" s="468"/>
      <c r="C2" s="469"/>
      <c r="D2" s="468"/>
      <c r="I2" s="470"/>
      <c r="J2" s="471" t="s">
        <v>498</v>
      </c>
    </row>
    <row r="3" spans="1:4" ht="15" customHeight="1" hidden="1">
      <c r="A3" s="472"/>
      <c r="B3" s="473"/>
      <c r="C3" s="474"/>
      <c r="D3" s="468"/>
    </row>
    <row r="4" spans="1:10" ht="67.5" customHeight="1" thickBot="1">
      <c r="A4" s="494" t="s">
        <v>503</v>
      </c>
      <c r="B4" s="495" t="s">
        <v>493</v>
      </c>
      <c r="C4" s="496"/>
      <c r="D4" s="497" t="s">
        <v>500</v>
      </c>
      <c r="E4" s="498" t="s">
        <v>501</v>
      </c>
      <c r="F4" s="498" t="s">
        <v>499</v>
      </c>
      <c r="G4" s="498" t="s">
        <v>502</v>
      </c>
      <c r="H4" s="499" t="s">
        <v>494</v>
      </c>
      <c r="I4" s="500" t="s">
        <v>497</v>
      </c>
      <c r="J4" s="501" t="s">
        <v>495</v>
      </c>
    </row>
    <row r="5" spans="1:10" ht="30" customHeight="1" hidden="1" thickBot="1">
      <c r="A5" s="528"/>
      <c r="B5" s="529"/>
      <c r="C5" s="530"/>
      <c r="D5" s="531"/>
      <c r="E5" s="532"/>
      <c r="F5" s="532"/>
      <c r="G5" s="532"/>
      <c r="H5" s="533"/>
      <c r="I5" s="543"/>
      <c r="J5" s="544"/>
    </row>
    <row r="6" spans="1:10" ht="15">
      <c r="A6" s="534" t="s">
        <v>17</v>
      </c>
      <c r="B6" s="535" t="s">
        <v>202</v>
      </c>
      <c r="C6" s="536"/>
      <c r="D6" s="537">
        <f>SUM(D7:D12)</f>
        <v>6</v>
      </c>
      <c r="E6" s="537">
        <f>SUM(E7:E12)</f>
        <v>0</v>
      </c>
      <c r="F6" s="537">
        <f>SUM(F7:F12)</f>
        <v>4</v>
      </c>
      <c r="G6" s="537">
        <f>SUM(G7:G12)</f>
        <v>1</v>
      </c>
      <c r="H6" s="693">
        <f>SUM(H7:H12)</f>
        <v>11</v>
      </c>
      <c r="I6" s="690"/>
      <c r="J6" s="538">
        <f>SUM(H6:I6)</f>
        <v>11</v>
      </c>
    </row>
    <row r="7" spans="1:10" ht="15">
      <c r="A7" s="416"/>
      <c r="B7" s="475" t="s">
        <v>608</v>
      </c>
      <c r="C7" s="417"/>
      <c r="D7" s="526"/>
      <c r="E7" s="526"/>
      <c r="F7" s="526"/>
      <c r="G7" s="526">
        <v>1</v>
      </c>
      <c r="H7" s="694">
        <f>SUM(D7:G7)</f>
        <v>1</v>
      </c>
      <c r="I7" s="691"/>
      <c r="J7" s="527">
        <f aca="true" t="shared" si="0" ref="J7:J15">SUM(H7:I7)</f>
        <v>1</v>
      </c>
    </row>
    <row r="8" spans="1:10" ht="15">
      <c r="A8" s="416"/>
      <c r="B8" s="475" t="s">
        <v>614</v>
      </c>
      <c r="C8" s="417"/>
      <c r="D8" s="526"/>
      <c r="E8" s="526"/>
      <c r="F8" s="526">
        <v>1</v>
      </c>
      <c r="G8" s="526"/>
      <c r="H8" s="694">
        <f>SUM(D8:G8)</f>
        <v>1</v>
      </c>
      <c r="I8" s="691"/>
      <c r="J8" s="527">
        <f t="shared" si="0"/>
        <v>1</v>
      </c>
    </row>
    <row r="9" spans="1:10" ht="15">
      <c r="A9" s="416"/>
      <c r="B9" s="475" t="s">
        <v>609</v>
      </c>
      <c r="C9" s="417"/>
      <c r="D9" s="526">
        <v>1</v>
      </c>
      <c r="E9" s="526"/>
      <c r="F9" s="526"/>
      <c r="G9" s="526"/>
      <c r="H9" s="694">
        <f>SUM(D9:G9)</f>
        <v>1</v>
      </c>
      <c r="I9" s="691"/>
      <c r="J9" s="527">
        <f t="shared" si="0"/>
        <v>1</v>
      </c>
    </row>
    <row r="10" spans="1:10" ht="15">
      <c r="A10" s="416"/>
      <c r="B10" s="475" t="s">
        <v>468</v>
      </c>
      <c r="C10" s="417"/>
      <c r="D10" s="526">
        <v>1</v>
      </c>
      <c r="E10" s="526"/>
      <c r="F10" s="526"/>
      <c r="G10" s="526"/>
      <c r="H10" s="694">
        <f>SUM(D10:G10)</f>
        <v>1</v>
      </c>
      <c r="I10" s="691"/>
      <c r="J10" s="527">
        <f t="shared" si="0"/>
        <v>1</v>
      </c>
    </row>
    <row r="11" spans="1:10" ht="12.75">
      <c r="A11" s="416"/>
      <c r="B11" s="550" t="s">
        <v>610</v>
      </c>
      <c r="C11" s="415"/>
      <c r="D11" s="526">
        <v>2</v>
      </c>
      <c r="E11" s="526"/>
      <c r="F11" s="526">
        <v>2</v>
      </c>
      <c r="G11" s="526"/>
      <c r="H11" s="694">
        <f>SUM(D11:G11)</f>
        <v>4</v>
      </c>
      <c r="I11" s="691"/>
      <c r="J11" s="527">
        <f t="shared" si="0"/>
        <v>4</v>
      </c>
    </row>
    <row r="12" spans="1:10" ht="12.75">
      <c r="A12" s="416"/>
      <c r="B12" s="550" t="s">
        <v>611</v>
      </c>
      <c r="C12" s="415"/>
      <c r="D12" s="526">
        <v>2</v>
      </c>
      <c r="E12" s="526"/>
      <c r="F12" s="526">
        <v>1</v>
      </c>
      <c r="G12" s="526"/>
      <c r="H12" s="694">
        <f>SUM(D12:G12)</f>
        <v>3</v>
      </c>
      <c r="I12" s="691"/>
      <c r="J12" s="527">
        <f t="shared" si="0"/>
        <v>3</v>
      </c>
    </row>
    <row r="13" spans="1:10" ht="12.75">
      <c r="A13" s="416"/>
      <c r="B13" s="550"/>
      <c r="C13" s="415"/>
      <c r="D13" s="526"/>
      <c r="E13" s="526"/>
      <c r="F13" s="526"/>
      <c r="G13" s="526"/>
      <c r="H13" s="694"/>
      <c r="I13" s="691"/>
      <c r="J13" s="527"/>
    </row>
    <row r="14" spans="1:10" ht="15">
      <c r="A14" s="416" t="s">
        <v>19</v>
      </c>
      <c r="B14" s="421" t="s">
        <v>590</v>
      </c>
      <c r="C14" s="417"/>
      <c r="D14" s="526"/>
      <c r="E14" s="526"/>
      <c r="F14" s="526"/>
      <c r="G14" s="526"/>
      <c r="H14" s="694"/>
      <c r="I14" s="691"/>
      <c r="J14" s="527"/>
    </row>
    <row r="15" spans="1:10" ht="15">
      <c r="A15" s="416"/>
      <c r="B15" s="418" t="s">
        <v>506</v>
      </c>
      <c r="C15" s="417"/>
      <c r="D15" s="526">
        <v>6</v>
      </c>
      <c r="E15" s="526">
        <v>3</v>
      </c>
      <c r="F15" s="526"/>
      <c r="G15" s="526"/>
      <c r="H15" s="694">
        <f>SUM(D15:G15)</f>
        <v>9</v>
      </c>
      <c r="I15" s="691"/>
      <c r="J15" s="527">
        <f t="shared" si="0"/>
        <v>9</v>
      </c>
    </row>
    <row r="16" spans="1:10" ht="15.75" thickBot="1">
      <c r="A16" s="539"/>
      <c r="B16" s="689"/>
      <c r="C16" s="540"/>
      <c r="D16" s="541"/>
      <c r="E16" s="541"/>
      <c r="F16" s="541"/>
      <c r="G16" s="541"/>
      <c r="H16" s="695"/>
      <c r="I16" s="692"/>
      <c r="J16" s="542"/>
    </row>
    <row r="17" spans="1:10" ht="26.25" customHeight="1" thickBot="1">
      <c r="A17" s="547"/>
      <c r="B17" s="548" t="s">
        <v>496</v>
      </c>
      <c r="C17" s="549"/>
      <c r="D17" s="545">
        <f>SUM(D6+D15)</f>
        <v>12</v>
      </c>
      <c r="E17" s="545">
        <f>SUM(E6+E15)</f>
        <v>3</v>
      </c>
      <c r="F17" s="545">
        <f>SUM(F6+F15)</f>
        <v>4</v>
      </c>
      <c r="G17" s="545">
        <f>SUM(G6+G15)</f>
        <v>1</v>
      </c>
      <c r="H17" s="545">
        <f>SUM(H6+H15)</f>
        <v>20</v>
      </c>
      <c r="I17" s="545"/>
      <c r="J17" s="546">
        <f>SUM(H17:I17)</f>
        <v>20</v>
      </c>
    </row>
    <row r="18" spans="1:4" ht="15">
      <c r="A18" s="476"/>
      <c r="B18" s="468"/>
      <c r="C18" s="468"/>
      <c r="D18" s="468"/>
    </row>
    <row r="19" spans="1:4" ht="15">
      <c r="A19" s="476"/>
      <c r="B19" s="468"/>
      <c r="C19" s="468"/>
      <c r="D19" s="468"/>
    </row>
    <row r="20" spans="1:4" ht="15">
      <c r="A20" s="476"/>
      <c r="B20" s="468"/>
      <c r="C20" s="468"/>
      <c r="D20" s="468"/>
    </row>
    <row r="21" spans="1:4" ht="15">
      <c r="A21" s="476"/>
      <c r="B21" s="468"/>
      <c r="C21" s="468"/>
      <c r="D21" s="468"/>
    </row>
    <row r="22" spans="1:4" ht="15">
      <c r="A22" s="476"/>
      <c r="B22" s="468"/>
      <c r="C22" s="468"/>
      <c r="D22" s="468"/>
    </row>
    <row r="23" spans="1:4" ht="15">
      <c r="A23" s="476"/>
      <c r="B23" s="468"/>
      <c r="C23" s="468"/>
      <c r="D23" s="468"/>
    </row>
    <row r="24" spans="1:4" ht="15">
      <c r="A24" s="476"/>
      <c r="B24" s="468"/>
      <c r="C24" s="468"/>
      <c r="D24" s="468"/>
    </row>
    <row r="25" spans="1:4" ht="15">
      <c r="A25" s="476"/>
      <c r="B25" s="468"/>
      <c r="C25" s="468"/>
      <c r="D25" s="468"/>
    </row>
    <row r="26" spans="1:4" ht="15">
      <c r="A26" s="476"/>
      <c r="B26" s="468"/>
      <c r="C26" s="468"/>
      <c r="D26" s="468"/>
    </row>
    <row r="27" spans="1:4" ht="15">
      <c r="A27" s="476"/>
      <c r="B27" s="468"/>
      <c r="C27" s="468"/>
      <c r="D27" s="468"/>
    </row>
    <row r="28" spans="1:4" ht="15">
      <c r="A28" s="477"/>
      <c r="B28" s="477"/>
      <c r="C28" s="477"/>
      <c r="D28" s="477"/>
    </row>
    <row r="29" spans="1:4" ht="15">
      <c r="A29" s="477"/>
      <c r="B29" s="477"/>
      <c r="C29" s="477"/>
      <c r="D29" s="477"/>
    </row>
    <row r="30" spans="1:4" ht="15">
      <c r="A30" s="477"/>
      <c r="B30" s="477"/>
      <c r="C30" s="477"/>
      <c r="D30" s="477"/>
    </row>
    <row r="31" spans="1:4" ht="15">
      <c r="A31" s="477"/>
      <c r="B31" s="477"/>
      <c r="C31" s="477"/>
      <c r="D31" s="477"/>
    </row>
    <row r="32" spans="1:4" ht="15">
      <c r="A32" s="477"/>
      <c r="B32" s="477"/>
      <c r="C32" s="477"/>
      <c r="D32" s="477"/>
    </row>
    <row r="33" spans="1:4" ht="15">
      <c r="A33" s="477"/>
      <c r="B33" s="477"/>
      <c r="C33" s="477"/>
      <c r="D33" s="477"/>
    </row>
    <row r="34" spans="1:4" ht="15">
      <c r="A34" s="477"/>
      <c r="B34" s="477"/>
      <c r="C34" s="477"/>
      <c r="D34" s="477"/>
    </row>
    <row r="35" spans="1:4" ht="15">
      <c r="A35" s="477"/>
      <c r="B35" s="477"/>
      <c r="C35" s="477"/>
      <c r="D35" s="477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rstPageNumber="27" useFirstPageNumber="1" horizontalDpi="600" verticalDpi="600" orientation="portrait" paperSize="9" scale="70" r:id="rId1"/>
  <headerFooter alignWithMargins="0">
    <oddHeader>&amp;R&amp;"Times New Roman CE,Dőlt"7.számú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view="pageBreakPreview" zoomScale="125" zoomScaleNormal="120" zoomScaleSheetLayoutView="125" workbookViewId="0" topLeftCell="A85">
      <selection activeCell="C106" sqref="C106:F106"/>
    </sheetView>
  </sheetViews>
  <sheetFormatPr defaultColWidth="9.375" defaultRowHeight="12.75"/>
  <cols>
    <col min="1" max="1" width="9.50390625" style="307" customWidth="1"/>
    <col min="2" max="2" width="63.75390625" style="307" customWidth="1"/>
    <col min="3" max="5" width="12.75390625" style="308" customWidth="1"/>
    <col min="6" max="6" width="9.75390625" style="308" customWidth="1"/>
    <col min="7" max="16384" width="9.375" style="328" customWidth="1"/>
  </cols>
  <sheetData>
    <row r="1" spans="1:6" ht="15.75" customHeight="1">
      <c r="A1" s="584" t="s">
        <v>14</v>
      </c>
      <c r="B1" s="584"/>
      <c r="C1" s="584"/>
      <c r="D1" s="584"/>
      <c r="E1" s="584"/>
      <c r="F1" s="584"/>
    </row>
    <row r="2" spans="1:6" ht="15.75" customHeight="1" thickBot="1">
      <c r="A2" s="596" t="s">
        <v>126</v>
      </c>
      <c r="B2" s="596"/>
      <c r="C2" s="245"/>
      <c r="D2" s="245"/>
      <c r="E2" s="245"/>
      <c r="F2" s="245" t="s">
        <v>491</v>
      </c>
    </row>
    <row r="3" spans="1:6" ht="37.5" customHeight="1" thickBot="1">
      <c r="A3" s="585" t="s">
        <v>62</v>
      </c>
      <c r="B3" s="587" t="s">
        <v>16</v>
      </c>
      <c r="C3" s="589" t="s">
        <v>535</v>
      </c>
      <c r="D3" s="589"/>
      <c r="E3" s="589"/>
      <c r="F3" s="590"/>
    </row>
    <row r="4" spans="1:6" s="329" customFormat="1" ht="32.25" customHeight="1" thickBot="1">
      <c r="A4" s="586"/>
      <c r="B4" s="588"/>
      <c r="C4" s="411" t="s">
        <v>489</v>
      </c>
      <c r="D4" s="325" t="s">
        <v>487</v>
      </c>
      <c r="E4" s="325" t="s">
        <v>488</v>
      </c>
      <c r="F4" s="325" t="s">
        <v>490</v>
      </c>
    </row>
    <row r="5" spans="1:6" s="330" customFormat="1" ht="12" customHeight="1" thickBot="1">
      <c r="A5" s="15" t="s">
        <v>17</v>
      </c>
      <c r="B5" s="16" t="s">
        <v>235</v>
      </c>
      <c r="C5" s="235">
        <f>+C6+C7+C8+C9+C10+C11</f>
        <v>83209</v>
      </c>
      <c r="D5" s="235">
        <f>+D6+D7+D8+D9+D10+D11</f>
        <v>83209</v>
      </c>
      <c r="E5" s="235">
        <f>+E6+E7+E8+E9+E10+E11</f>
        <v>0</v>
      </c>
      <c r="F5" s="235">
        <f>+F6+F7+F8+F9+F10+F11</f>
        <v>0</v>
      </c>
    </row>
    <row r="6" spans="1:6" s="330" customFormat="1" ht="12" customHeight="1">
      <c r="A6" s="13" t="s">
        <v>92</v>
      </c>
      <c r="B6" s="331" t="s">
        <v>236</v>
      </c>
      <c r="C6" s="238">
        <f aca="true" t="shared" si="0" ref="C6:C11">D6+E6+F6</f>
        <v>21382</v>
      </c>
      <c r="D6" s="238">
        <f>'önkorm ÖNMAGA'!D8</f>
        <v>21382</v>
      </c>
      <c r="E6" s="238">
        <f>'önkorm ÖNMAGA'!E8</f>
        <v>0</v>
      </c>
      <c r="F6" s="238"/>
    </row>
    <row r="7" spans="1:6" s="330" customFormat="1" ht="12" customHeight="1">
      <c r="A7" s="12" t="s">
        <v>93</v>
      </c>
      <c r="B7" s="332" t="s">
        <v>237</v>
      </c>
      <c r="C7" s="238">
        <f t="shared" si="0"/>
        <v>33259</v>
      </c>
      <c r="D7" s="238">
        <f>'önkorm ÖNMAGA'!D9</f>
        <v>33259</v>
      </c>
      <c r="E7" s="238">
        <f>'önkorm ÖNMAGA'!E9</f>
        <v>0</v>
      </c>
      <c r="F7" s="237"/>
    </row>
    <row r="8" spans="1:6" s="330" customFormat="1" ht="12" customHeight="1">
      <c r="A8" s="12" t="s">
        <v>94</v>
      </c>
      <c r="B8" s="332" t="s">
        <v>238</v>
      </c>
      <c r="C8" s="238">
        <f t="shared" si="0"/>
        <v>26456</v>
      </c>
      <c r="D8" s="238">
        <f>'önkorm ÖNMAGA'!D10</f>
        <v>26456</v>
      </c>
      <c r="E8" s="238">
        <f>'önkorm ÖNMAGA'!E10</f>
        <v>0</v>
      </c>
      <c r="F8" s="237"/>
    </row>
    <row r="9" spans="1:6" s="330" customFormat="1" ht="12" customHeight="1">
      <c r="A9" s="12" t="s">
        <v>95</v>
      </c>
      <c r="B9" s="332" t="s">
        <v>239</v>
      </c>
      <c r="C9" s="238">
        <f t="shared" si="0"/>
        <v>1851</v>
      </c>
      <c r="D9" s="238">
        <f>'önkorm ÖNMAGA'!D11</f>
        <v>1851</v>
      </c>
      <c r="E9" s="238">
        <f>'önkorm ÖNMAGA'!E11</f>
        <v>0</v>
      </c>
      <c r="F9" s="237"/>
    </row>
    <row r="10" spans="1:6" s="330" customFormat="1" ht="12" customHeight="1">
      <c r="A10" s="12" t="s">
        <v>123</v>
      </c>
      <c r="B10" s="332" t="s">
        <v>240</v>
      </c>
      <c r="C10" s="238">
        <f t="shared" si="0"/>
        <v>0</v>
      </c>
      <c r="D10" s="238">
        <f>'önkorm ÖNMAGA'!D12</f>
        <v>0</v>
      </c>
      <c r="E10" s="238">
        <f>'önkorm ÖNMAGA'!E12</f>
        <v>0</v>
      </c>
      <c r="F10" s="237"/>
    </row>
    <row r="11" spans="1:6" s="330" customFormat="1" ht="12" customHeight="1" thickBot="1">
      <c r="A11" s="14" t="s">
        <v>96</v>
      </c>
      <c r="B11" s="333" t="s">
        <v>241</v>
      </c>
      <c r="C11" s="238">
        <f t="shared" si="0"/>
        <v>261</v>
      </c>
      <c r="D11" s="238">
        <f>'önkorm ÖNMAGA'!D13</f>
        <v>261</v>
      </c>
      <c r="E11" s="237"/>
      <c r="F11" s="237"/>
    </row>
    <row r="12" spans="1:6" s="330" customFormat="1" ht="12" customHeight="1" thickBot="1">
      <c r="A12" s="15" t="s">
        <v>18</v>
      </c>
      <c r="B12" s="230" t="s">
        <v>242</v>
      </c>
      <c r="C12" s="235">
        <f>+C13+C14+C15+C16+C17</f>
        <v>0</v>
      </c>
      <c r="D12" s="235">
        <f>+D13+D14+D15+D16+D17</f>
        <v>0</v>
      </c>
      <c r="E12" s="235">
        <f>+E13+E14+E15+E16+E17</f>
        <v>0</v>
      </c>
      <c r="F12" s="235">
        <f>+F13+F14+F15+F16+F17</f>
        <v>0</v>
      </c>
    </row>
    <row r="13" spans="1:6" s="330" customFormat="1" ht="12" customHeight="1">
      <c r="A13" s="13" t="s">
        <v>98</v>
      </c>
      <c r="B13" s="331" t="s">
        <v>243</v>
      </c>
      <c r="C13" s="238">
        <f aca="true" t="shared" si="1" ref="C13:C18">D13+E13+F13</f>
        <v>0</v>
      </c>
      <c r="D13" s="238">
        <f>'önkorm ÖNMAGA'!D15</f>
        <v>0</v>
      </c>
      <c r="E13" s="238">
        <f>'önkorm ÖNMAGA'!E15</f>
        <v>0</v>
      </c>
      <c r="F13" s="238">
        <f>'önkorm ÖNMAGA'!F15</f>
        <v>0</v>
      </c>
    </row>
    <row r="14" spans="1:6" s="330" customFormat="1" ht="12" customHeight="1">
      <c r="A14" s="12" t="s">
        <v>99</v>
      </c>
      <c r="B14" s="332" t="s">
        <v>244</v>
      </c>
      <c r="C14" s="238">
        <f t="shared" si="1"/>
        <v>0</v>
      </c>
      <c r="D14" s="238">
        <f>'önkorm ÖNMAGA'!D16</f>
        <v>0</v>
      </c>
      <c r="E14" s="238">
        <f>'önkorm ÖNMAGA'!E16</f>
        <v>0</v>
      </c>
      <c r="F14" s="237"/>
    </row>
    <row r="15" spans="1:6" s="330" customFormat="1" ht="12" customHeight="1">
      <c r="A15" s="12" t="s">
        <v>100</v>
      </c>
      <c r="B15" s="332" t="s">
        <v>453</v>
      </c>
      <c r="C15" s="238">
        <f t="shared" si="1"/>
        <v>0</v>
      </c>
      <c r="D15" s="238">
        <f>'önkorm ÖNMAGA'!D17</f>
        <v>0</v>
      </c>
      <c r="E15" s="238">
        <f>'önkorm ÖNMAGA'!E17</f>
        <v>0</v>
      </c>
      <c r="F15" s="237"/>
    </row>
    <row r="16" spans="1:6" s="330" customFormat="1" ht="12" customHeight="1">
      <c r="A16" s="12" t="s">
        <v>101</v>
      </c>
      <c r="B16" s="332" t="s">
        <v>454</v>
      </c>
      <c r="C16" s="238">
        <f t="shared" si="1"/>
        <v>0</v>
      </c>
      <c r="D16" s="238">
        <f>'önkorm ÖNMAGA'!D18</f>
        <v>0</v>
      </c>
      <c r="E16" s="238">
        <f>'önkorm ÖNMAGA'!E18</f>
        <v>0</v>
      </c>
      <c r="F16" s="237"/>
    </row>
    <row r="17" spans="1:6" s="330" customFormat="1" ht="12" customHeight="1">
      <c r="A17" s="12" t="s">
        <v>102</v>
      </c>
      <c r="B17" s="332" t="s">
        <v>245</v>
      </c>
      <c r="C17" s="238">
        <f t="shared" si="1"/>
        <v>0</v>
      </c>
      <c r="D17" s="238">
        <f>'önkorm ÖNMAGA'!D19</f>
        <v>0</v>
      </c>
      <c r="E17" s="238">
        <f>'önkorm ÖNMAGA'!E19</f>
        <v>0</v>
      </c>
      <c r="F17" s="237"/>
    </row>
    <row r="18" spans="1:6" s="330" customFormat="1" ht="12" customHeight="1" thickBot="1">
      <c r="A18" s="14" t="s">
        <v>111</v>
      </c>
      <c r="B18" s="333" t="s">
        <v>246</v>
      </c>
      <c r="C18" s="238">
        <f t="shared" si="1"/>
        <v>0</v>
      </c>
      <c r="D18" s="238">
        <f>'önkorm ÖNMAGA'!D20</f>
        <v>0</v>
      </c>
      <c r="E18" s="238">
        <f>'önkorm ÖNMAGA'!E20</f>
        <v>0</v>
      </c>
      <c r="F18" s="239"/>
    </row>
    <row r="19" spans="1:6" s="330" customFormat="1" ht="12" customHeight="1" thickBot="1">
      <c r="A19" s="15" t="s">
        <v>19</v>
      </c>
      <c r="B19" s="16" t="s">
        <v>247</v>
      </c>
      <c r="C19" s="235">
        <f>+C20+C21+C22+C23+C24</f>
        <v>0</v>
      </c>
      <c r="D19" s="235">
        <f>+D20+D21+D22+D23+D24</f>
        <v>0</v>
      </c>
      <c r="E19" s="235">
        <f>+E20+E21+E22+E23+E24</f>
        <v>0</v>
      </c>
      <c r="F19" s="235">
        <f>+F20+F21+F22+F23+F24</f>
        <v>0</v>
      </c>
    </row>
    <row r="20" spans="1:6" s="330" customFormat="1" ht="12" customHeight="1">
      <c r="A20" s="13" t="s">
        <v>81</v>
      </c>
      <c r="B20" s="331" t="s">
        <v>248</v>
      </c>
      <c r="C20" s="238">
        <f aca="true" t="shared" si="2" ref="C20:C25">D20+E20+F20</f>
        <v>0</v>
      </c>
      <c r="D20" s="238">
        <f>'önkorm ÖNMAGA'!D22</f>
        <v>0</v>
      </c>
      <c r="E20" s="238">
        <f>'önkorm ÖNMAGA'!E22</f>
        <v>0</v>
      </c>
      <c r="F20" s="238">
        <f>'önkorm ÖNMAGA'!F22</f>
        <v>0</v>
      </c>
    </row>
    <row r="21" spans="1:6" s="330" customFormat="1" ht="12" customHeight="1">
      <c r="A21" s="12" t="s">
        <v>82</v>
      </c>
      <c r="B21" s="332" t="s">
        <v>249</v>
      </c>
      <c r="C21" s="238">
        <f t="shared" si="2"/>
        <v>0</v>
      </c>
      <c r="D21" s="238">
        <f>'önkorm ÖNMAGA'!D23</f>
        <v>0</v>
      </c>
      <c r="E21" s="238">
        <f>'önkorm ÖNMAGA'!E23</f>
        <v>0</v>
      </c>
      <c r="F21" s="237"/>
    </row>
    <row r="22" spans="1:6" s="330" customFormat="1" ht="12" customHeight="1">
      <c r="A22" s="12" t="s">
        <v>83</v>
      </c>
      <c r="B22" s="332" t="s">
        <v>455</v>
      </c>
      <c r="C22" s="238">
        <f t="shared" si="2"/>
        <v>0</v>
      </c>
      <c r="D22" s="238">
        <f>'önkorm ÖNMAGA'!D24</f>
        <v>0</v>
      </c>
      <c r="E22" s="238">
        <f>'önkorm ÖNMAGA'!E24</f>
        <v>0</v>
      </c>
      <c r="F22" s="237"/>
    </row>
    <row r="23" spans="1:6" s="330" customFormat="1" ht="12" customHeight="1">
      <c r="A23" s="12" t="s">
        <v>84</v>
      </c>
      <c r="B23" s="332" t="s">
        <v>456</v>
      </c>
      <c r="C23" s="238">
        <f t="shared" si="2"/>
        <v>0</v>
      </c>
      <c r="D23" s="238">
        <f>'önkorm ÖNMAGA'!D25</f>
        <v>0</v>
      </c>
      <c r="E23" s="238">
        <f>'önkorm ÖNMAGA'!E25</f>
        <v>0</v>
      </c>
      <c r="F23" s="237"/>
    </row>
    <row r="24" spans="1:6" s="330" customFormat="1" ht="12" customHeight="1">
      <c r="A24" s="12" t="s">
        <v>144</v>
      </c>
      <c r="B24" s="332" t="s">
        <v>250</v>
      </c>
      <c r="C24" s="238">
        <f t="shared" si="2"/>
        <v>0</v>
      </c>
      <c r="D24" s="238">
        <f>'önkorm ÖNMAGA'!D26</f>
        <v>0</v>
      </c>
      <c r="E24" s="238">
        <f>'önkorm ÖNMAGA'!E26</f>
        <v>0</v>
      </c>
      <c r="F24" s="237"/>
    </row>
    <row r="25" spans="1:6" s="330" customFormat="1" ht="12" customHeight="1" thickBot="1">
      <c r="A25" s="14" t="s">
        <v>145</v>
      </c>
      <c r="B25" s="333" t="s">
        <v>251</v>
      </c>
      <c r="C25" s="238">
        <f t="shared" si="2"/>
        <v>0</v>
      </c>
      <c r="D25" s="238">
        <f>'önkorm ÖNMAGA'!D27</f>
        <v>0</v>
      </c>
      <c r="E25" s="238">
        <f>'önkorm ÖNMAGA'!E27</f>
        <v>0</v>
      </c>
      <c r="F25" s="239"/>
    </row>
    <row r="26" spans="1:6" s="330" customFormat="1" ht="12" customHeight="1" thickBot="1">
      <c r="A26" s="15" t="s">
        <v>146</v>
      </c>
      <c r="B26" s="16" t="s">
        <v>252</v>
      </c>
      <c r="C26" s="241">
        <f>+C27+C30+C31+C32</f>
        <v>15500</v>
      </c>
      <c r="D26" s="241">
        <f>+D27+D30+D31+D32</f>
        <v>15000</v>
      </c>
      <c r="E26" s="241">
        <f>+E27+E30+E31+E32</f>
        <v>500</v>
      </c>
      <c r="F26" s="241">
        <f>+F27+F30+F31+F32</f>
        <v>0</v>
      </c>
    </row>
    <row r="27" spans="1:6" s="330" customFormat="1" ht="12" customHeight="1">
      <c r="A27" s="13" t="s">
        <v>253</v>
      </c>
      <c r="B27" s="331" t="s">
        <v>259</v>
      </c>
      <c r="C27" s="326">
        <f aca="true" t="shared" si="3" ref="C27:C32">D27+E27+F27</f>
        <v>12500</v>
      </c>
      <c r="D27" s="326">
        <f>'önkorm ÖNMAGA'!D29</f>
        <v>12000</v>
      </c>
      <c r="E27" s="326">
        <f>'önkorm ÖNMAGA'!E29</f>
        <v>500</v>
      </c>
      <c r="F27" s="326">
        <f>'önkorm ÖNMAGA'!F29</f>
        <v>0</v>
      </c>
    </row>
    <row r="28" spans="1:6" s="330" customFormat="1" ht="12" customHeight="1">
      <c r="A28" s="12" t="s">
        <v>254</v>
      </c>
      <c r="B28" s="332" t="s">
        <v>260</v>
      </c>
      <c r="C28" s="326">
        <f t="shared" si="3"/>
        <v>500</v>
      </c>
      <c r="D28" s="326">
        <f>'önkorm ÖNMAGA'!D30</f>
        <v>500</v>
      </c>
      <c r="E28" s="326">
        <f>'önkorm ÖNMAGA'!E30</f>
        <v>0</v>
      </c>
      <c r="F28" s="326">
        <f>'önkorm ÖNMAGA'!F30</f>
        <v>0</v>
      </c>
    </row>
    <row r="29" spans="1:6" s="330" customFormat="1" ht="12" customHeight="1">
      <c r="A29" s="12" t="s">
        <v>255</v>
      </c>
      <c r="B29" s="332" t="s">
        <v>261</v>
      </c>
      <c r="C29" s="326">
        <f t="shared" si="3"/>
        <v>12000</v>
      </c>
      <c r="D29" s="326">
        <v>11500</v>
      </c>
      <c r="E29" s="326">
        <v>500</v>
      </c>
      <c r="F29" s="326">
        <f>'önkorm ÖNMAGA'!F31</f>
        <v>0</v>
      </c>
    </row>
    <row r="30" spans="1:6" s="330" customFormat="1" ht="12" customHeight="1">
      <c r="A30" s="12" t="s">
        <v>256</v>
      </c>
      <c r="B30" s="332" t="s">
        <v>262</v>
      </c>
      <c r="C30" s="326">
        <f t="shared" si="3"/>
        <v>3000</v>
      </c>
      <c r="D30" s="326">
        <f>'önkorm ÖNMAGA'!D32</f>
        <v>3000</v>
      </c>
      <c r="E30" s="326">
        <f>'önkorm ÖNMAGA'!E32</f>
        <v>0</v>
      </c>
      <c r="F30" s="326">
        <f>'önkorm ÖNMAGA'!F32</f>
        <v>0</v>
      </c>
    </row>
    <row r="31" spans="1:6" s="330" customFormat="1" ht="12" customHeight="1">
      <c r="A31" s="12" t="s">
        <v>257</v>
      </c>
      <c r="B31" s="332" t="s">
        <v>263</v>
      </c>
      <c r="C31" s="326">
        <f t="shared" si="3"/>
        <v>0</v>
      </c>
      <c r="D31" s="326">
        <f>'önkorm ÖNMAGA'!D33</f>
        <v>0</v>
      </c>
      <c r="E31" s="326">
        <f>'önkorm ÖNMAGA'!E33</f>
        <v>0</v>
      </c>
      <c r="F31" s="326">
        <f>'önkorm ÖNMAGA'!F33</f>
        <v>0</v>
      </c>
    </row>
    <row r="32" spans="1:6" s="330" customFormat="1" ht="12" customHeight="1" thickBot="1">
      <c r="A32" s="14" t="s">
        <v>258</v>
      </c>
      <c r="B32" s="232" t="s">
        <v>264</v>
      </c>
      <c r="C32" s="326">
        <f t="shared" si="3"/>
        <v>0</v>
      </c>
      <c r="D32" s="326">
        <f>'önkorm ÖNMAGA'!D34</f>
        <v>0</v>
      </c>
      <c r="E32" s="326">
        <f>'önkorm ÖNMAGA'!E34</f>
        <v>0</v>
      </c>
      <c r="F32" s="326">
        <f>'önkorm ÖNMAGA'!F34</f>
        <v>0</v>
      </c>
    </row>
    <row r="33" spans="1:6" s="330" customFormat="1" ht="12" customHeight="1" thickBot="1">
      <c r="A33" s="15" t="s">
        <v>21</v>
      </c>
      <c r="B33" s="16" t="s">
        <v>265</v>
      </c>
      <c r="C33" s="235">
        <f>SUM(C34:C43)</f>
        <v>17536</v>
      </c>
      <c r="D33" s="235">
        <f>SUM(D34:D43)</f>
        <v>17536</v>
      </c>
      <c r="E33" s="235">
        <f>SUM(E34:E43)</f>
        <v>0</v>
      </c>
      <c r="F33" s="235">
        <f>SUM(F34:F43)</f>
        <v>0</v>
      </c>
    </row>
    <row r="34" spans="1:6" s="330" customFormat="1" ht="12" customHeight="1">
      <c r="A34" s="13" t="s">
        <v>85</v>
      </c>
      <c r="B34" s="331" t="s">
        <v>268</v>
      </c>
      <c r="C34" s="238">
        <f>D34+E34+F34</f>
        <v>0</v>
      </c>
      <c r="D34" s="238">
        <f>'önkorm ÖNMAGA'!D36</f>
        <v>0</v>
      </c>
      <c r="E34" s="238">
        <f>'önkorm ÖNMAGA'!E36</f>
        <v>0</v>
      </c>
      <c r="F34" s="238">
        <f>'önkorm ÖNMAGA'!F36</f>
        <v>0</v>
      </c>
    </row>
    <row r="35" spans="1:6" s="330" customFormat="1" ht="12" customHeight="1">
      <c r="A35" s="12" t="s">
        <v>86</v>
      </c>
      <c r="B35" s="332" t="s">
        <v>269</v>
      </c>
      <c r="C35" s="238">
        <f aca="true" t="shared" si="4" ref="C35:C43">D35+E35+F35</f>
        <v>2500</v>
      </c>
      <c r="D35" s="238">
        <f>'önkorm ÖNMAGA'!D37</f>
        <v>2500</v>
      </c>
      <c r="E35" s="238">
        <f>'önkorm ÖNMAGA'!E37</f>
        <v>0</v>
      </c>
      <c r="F35" s="238">
        <f>'önkorm ÖNMAGA'!F37</f>
        <v>0</v>
      </c>
    </row>
    <row r="36" spans="1:6" s="330" customFormat="1" ht="12" customHeight="1">
      <c r="A36" s="12" t="s">
        <v>87</v>
      </c>
      <c r="B36" s="332" t="s">
        <v>270</v>
      </c>
      <c r="C36" s="238">
        <f t="shared" si="4"/>
        <v>0</v>
      </c>
      <c r="D36" s="238">
        <f>'önkorm ÖNMAGA'!D38</f>
        <v>0</v>
      </c>
      <c r="E36" s="238">
        <f>'önkorm ÖNMAGA'!E38</f>
        <v>0</v>
      </c>
      <c r="F36" s="238">
        <f>'önkorm ÖNMAGA'!F38</f>
        <v>0</v>
      </c>
    </row>
    <row r="37" spans="1:6" s="330" customFormat="1" ht="12" customHeight="1">
      <c r="A37" s="12" t="s">
        <v>148</v>
      </c>
      <c r="B37" s="332" t="s">
        <v>271</v>
      </c>
      <c r="C37" s="238">
        <f t="shared" si="4"/>
        <v>410</v>
      </c>
      <c r="D37" s="238">
        <f>'önkorm ÖNMAGA'!D39</f>
        <v>410</v>
      </c>
      <c r="E37" s="238">
        <f>'önkorm ÖNMAGA'!E39</f>
        <v>0</v>
      </c>
      <c r="F37" s="238">
        <f>'önkorm ÖNMAGA'!F39</f>
        <v>0</v>
      </c>
    </row>
    <row r="38" spans="1:6" s="330" customFormat="1" ht="12" customHeight="1">
      <c r="A38" s="12" t="s">
        <v>149</v>
      </c>
      <c r="B38" s="332" t="s">
        <v>272</v>
      </c>
      <c r="C38" s="238">
        <f t="shared" si="4"/>
        <v>9570</v>
      </c>
      <c r="D38" s="238">
        <f>'önkorm ÖNMAGA'!D40</f>
        <v>9570</v>
      </c>
      <c r="E38" s="238">
        <f>'önkorm ÖNMAGA'!E40</f>
        <v>0</v>
      </c>
      <c r="F38" s="238">
        <f>'önkorm ÖNMAGA'!F40</f>
        <v>0</v>
      </c>
    </row>
    <row r="39" spans="1:6" s="330" customFormat="1" ht="12" customHeight="1">
      <c r="A39" s="12" t="s">
        <v>150</v>
      </c>
      <c r="B39" s="332" t="s">
        <v>273</v>
      </c>
      <c r="C39" s="238">
        <f t="shared" si="4"/>
        <v>2590</v>
      </c>
      <c r="D39" s="238">
        <f>'önkorm ÖNMAGA'!D41</f>
        <v>2590</v>
      </c>
      <c r="E39" s="238">
        <f>'önkorm ÖNMAGA'!E41</f>
        <v>0</v>
      </c>
      <c r="F39" s="238">
        <f>'önkorm ÖNMAGA'!F41</f>
        <v>0</v>
      </c>
    </row>
    <row r="40" spans="1:6" s="330" customFormat="1" ht="12" customHeight="1">
      <c r="A40" s="12" t="s">
        <v>151</v>
      </c>
      <c r="B40" s="332" t="s">
        <v>274</v>
      </c>
      <c r="C40" s="238">
        <f t="shared" si="4"/>
        <v>0</v>
      </c>
      <c r="D40" s="238">
        <f>'önkorm ÖNMAGA'!D42</f>
        <v>0</v>
      </c>
      <c r="E40" s="238">
        <f>'önkorm ÖNMAGA'!E42</f>
        <v>0</v>
      </c>
      <c r="F40" s="238">
        <f>'önkorm ÖNMAGA'!F42</f>
        <v>0</v>
      </c>
    </row>
    <row r="41" spans="1:6" s="330" customFormat="1" ht="12" customHeight="1">
      <c r="A41" s="12" t="s">
        <v>152</v>
      </c>
      <c r="B41" s="332" t="s">
        <v>275</v>
      </c>
      <c r="C41" s="238">
        <f t="shared" si="4"/>
        <v>0</v>
      </c>
      <c r="D41" s="238">
        <f>'önkorm ÖNMAGA'!D43</f>
        <v>0</v>
      </c>
      <c r="E41" s="238">
        <f>'önkorm ÖNMAGA'!E43</f>
        <v>0</v>
      </c>
      <c r="F41" s="238">
        <f>'önkorm ÖNMAGA'!F43</f>
        <v>0</v>
      </c>
    </row>
    <row r="42" spans="1:6" s="330" customFormat="1" ht="12" customHeight="1">
      <c r="A42" s="12" t="s">
        <v>266</v>
      </c>
      <c r="B42" s="332" t="s">
        <v>276</v>
      </c>
      <c r="C42" s="238">
        <f t="shared" si="4"/>
        <v>0</v>
      </c>
      <c r="D42" s="238">
        <f>'önkorm ÖNMAGA'!D44</f>
        <v>0</v>
      </c>
      <c r="E42" s="238">
        <f>'önkorm ÖNMAGA'!E44</f>
        <v>0</v>
      </c>
      <c r="F42" s="238">
        <f>'önkorm ÖNMAGA'!F44</f>
        <v>0</v>
      </c>
    </row>
    <row r="43" spans="1:6" s="330" customFormat="1" ht="12" customHeight="1" thickBot="1">
      <c r="A43" s="14" t="s">
        <v>267</v>
      </c>
      <c r="B43" s="333" t="s">
        <v>277</v>
      </c>
      <c r="C43" s="238">
        <f t="shared" si="4"/>
        <v>2466</v>
      </c>
      <c r="D43" s="238">
        <f>'önkorm ÖNMAGA'!D45</f>
        <v>2466</v>
      </c>
      <c r="E43" s="238">
        <f>'önkorm ÖNMAGA'!E45</f>
        <v>0</v>
      </c>
      <c r="F43" s="238">
        <f>'önkorm ÖNMAGA'!F45</f>
        <v>0</v>
      </c>
    </row>
    <row r="44" spans="1:6" s="330" customFormat="1" ht="12" customHeight="1" thickBot="1">
      <c r="A44" s="15" t="s">
        <v>22</v>
      </c>
      <c r="B44" s="16" t="s">
        <v>278</v>
      </c>
      <c r="C44" s="235">
        <f>SUM(C45:C49)</f>
        <v>0</v>
      </c>
      <c r="D44" s="235">
        <f>SUM(D45:D49)</f>
        <v>0</v>
      </c>
      <c r="E44" s="235">
        <f>SUM(E45:E49)</f>
        <v>0</v>
      </c>
      <c r="F44" s="235">
        <f>SUM(F45:F49)</f>
        <v>0</v>
      </c>
    </row>
    <row r="45" spans="1:6" s="330" customFormat="1" ht="12" customHeight="1">
      <c r="A45" s="13" t="s">
        <v>88</v>
      </c>
      <c r="B45" s="331" t="s">
        <v>282</v>
      </c>
      <c r="C45" s="365"/>
      <c r="D45" s="365"/>
      <c r="E45" s="365"/>
      <c r="F45" s="365"/>
    </row>
    <row r="46" spans="1:6" s="330" customFormat="1" ht="12" customHeight="1">
      <c r="A46" s="12" t="s">
        <v>89</v>
      </c>
      <c r="B46" s="332" t="s">
        <v>283</v>
      </c>
      <c r="C46" s="365"/>
      <c r="D46" s="240"/>
      <c r="E46" s="240"/>
      <c r="F46" s="240"/>
    </row>
    <row r="47" spans="1:6" s="330" customFormat="1" ht="12" customHeight="1">
      <c r="A47" s="12" t="s">
        <v>279</v>
      </c>
      <c r="B47" s="332" t="s">
        <v>284</v>
      </c>
      <c r="C47" s="365"/>
      <c r="D47" s="240"/>
      <c r="E47" s="240"/>
      <c r="F47" s="240"/>
    </row>
    <row r="48" spans="1:6" s="330" customFormat="1" ht="12" customHeight="1">
      <c r="A48" s="12" t="s">
        <v>280</v>
      </c>
      <c r="B48" s="332" t="s">
        <v>285</v>
      </c>
      <c r="C48" s="365"/>
      <c r="D48" s="240"/>
      <c r="E48" s="240"/>
      <c r="F48" s="240"/>
    </row>
    <row r="49" spans="1:6" s="330" customFormat="1" ht="12" customHeight="1" thickBot="1">
      <c r="A49" s="14" t="s">
        <v>281</v>
      </c>
      <c r="B49" s="232" t="s">
        <v>286</v>
      </c>
      <c r="C49" s="365"/>
      <c r="D49" s="322"/>
      <c r="E49" s="322"/>
      <c r="F49" s="322"/>
    </row>
    <row r="50" spans="1:6" s="330" customFormat="1" ht="12" customHeight="1" thickBot="1">
      <c r="A50" s="15" t="s">
        <v>153</v>
      </c>
      <c r="B50" s="16" t="s">
        <v>287</v>
      </c>
      <c r="C50" s="235">
        <f>SUM(C51:C53)</f>
        <v>3120</v>
      </c>
      <c r="D50" s="235">
        <f>SUM(D51:D53)</f>
        <v>3120</v>
      </c>
      <c r="E50" s="235">
        <f>SUM(E51:E53)</f>
        <v>0</v>
      </c>
      <c r="F50" s="235">
        <f>SUM(F51:F53)</f>
        <v>0</v>
      </c>
    </row>
    <row r="51" spans="1:6" s="330" customFormat="1" ht="12" customHeight="1">
      <c r="A51" s="13" t="s">
        <v>90</v>
      </c>
      <c r="B51" s="331" t="s">
        <v>288</v>
      </c>
      <c r="C51" s="238"/>
      <c r="D51" s="238"/>
      <c r="E51" s="238"/>
      <c r="F51" s="238"/>
    </row>
    <row r="52" spans="1:6" s="330" customFormat="1" ht="12" customHeight="1">
      <c r="A52" s="12" t="s">
        <v>91</v>
      </c>
      <c r="B52" s="332" t="s">
        <v>457</v>
      </c>
      <c r="C52" s="237"/>
      <c r="D52" s="237"/>
      <c r="E52" s="237"/>
      <c r="F52" s="237"/>
    </row>
    <row r="53" spans="1:6" s="330" customFormat="1" ht="12" customHeight="1">
      <c r="A53" s="12" t="s">
        <v>291</v>
      </c>
      <c r="B53" s="332" t="s">
        <v>289</v>
      </c>
      <c r="C53" s="237">
        <f>D53+E53+F53</f>
        <v>3120</v>
      </c>
      <c r="D53" s="237">
        <f>'önkorm ÖNMAGA'!D55</f>
        <v>3120</v>
      </c>
      <c r="E53" s="237"/>
      <c r="F53" s="237"/>
    </row>
    <row r="54" spans="1:6" s="330" customFormat="1" ht="12" customHeight="1" thickBot="1">
      <c r="A54" s="14" t="s">
        <v>292</v>
      </c>
      <c r="B54" s="232" t="s">
        <v>290</v>
      </c>
      <c r="C54" s="239"/>
      <c r="D54" s="239"/>
      <c r="E54" s="239"/>
      <c r="F54" s="239"/>
    </row>
    <row r="55" spans="1:6" s="330" customFormat="1" ht="12" customHeight="1" thickBot="1">
      <c r="A55" s="15" t="s">
        <v>24</v>
      </c>
      <c r="B55" s="230" t="s">
        <v>293</v>
      </c>
      <c r="C55" s="235">
        <f>SUM(C56:C58)</f>
        <v>0</v>
      </c>
      <c r="D55" s="235">
        <f>SUM(D56:D58)</f>
        <v>0</v>
      </c>
      <c r="E55" s="235">
        <f>SUM(E56:E58)</f>
        <v>0</v>
      </c>
      <c r="F55" s="235">
        <f>SUM(F56:F58)</f>
        <v>0</v>
      </c>
    </row>
    <row r="56" spans="1:6" s="330" customFormat="1" ht="12" customHeight="1">
      <c r="A56" s="13" t="s">
        <v>154</v>
      </c>
      <c r="B56" s="331" t="s">
        <v>295</v>
      </c>
      <c r="C56" s="240"/>
      <c r="D56" s="240"/>
      <c r="E56" s="240"/>
      <c r="F56" s="240"/>
    </row>
    <row r="57" spans="1:6" s="330" customFormat="1" ht="12" customHeight="1">
      <c r="A57" s="12" t="s">
        <v>155</v>
      </c>
      <c r="B57" s="332" t="s">
        <v>458</v>
      </c>
      <c r="C57" s="240"/>
      <c r="D57" s="240"/>
      <c r="E57" s="240"/>
      <c r="F57" s="240"/>
    </row>
    <row r="58" spans="1:6" s="330" customFormat="1" ht="12" customHeight="1">
      <c r="A58" s="12" t="s">
        <v>207</v>
      </c>
      <c r="B58" s="332" t="s">
        <v>296</v>
      </c>
      <c r="C58" s="240"/>
      <c r="D58" s="240"/>
      <c r="E58" s="240"/>
      <c r="F58" s="240"/>
    </row>
    <row r="59" spans="1:6" s="330" customFormat="1" ht="12" customHeight="1" thickBot="1">
      <c r="A59" s="14" t="s">
        <v>294</v>
      </c>
      <c r="B59" s="232" t="s">
        <v>297</v>
      </c>
      <c r="C59" s="240"/>
      <c r="D59" s="240"/>
      <c r="E59" s="240"/>
      <c r="F59" s="240"/>
    </row>
    <row r="60" spans="1:6" s="330" customFormat="1" ht="12" customHeight="1" thickBot="1">
      <c r="A60" s="15" t="s">
        <v>25</v>
      </c>
      <c r="B60" s="16" t="s">
        <v>298</v>
      </c>
      <c r="C60" s="241">
        <f>+C5+C12+C19+C26+C33+C44+C50+C55</f>
        <v>119365</v>
      </c>
      <c r="D60" s="241">
        <f>+D5+D12+D19+D26+D33+D44+D50+D55</f>
        <v>118865</v>
      </c>
      <c r="E60" s="241">
        <f>+E5+E12+E19+E26+E33+E44+E50+E55</f>
        <v>500</v>
      </c>
      <c r="F60" s="241">
        <f>+F5+F12+F19+F26+F33+F44+F50+F55</f>
        <v>0</v>
      </c>
    </row>
    <row r="61" spans="1:6" s="330" customFormat="1" ht="12" customHeight="1" thickBot="1">
      <c r="A61" s="334" t="s">
        <v>299</v>
      </c>
      <c r="B61" s="230" t="s">
        <v>300</v>
      </c>
      <c r="C61" s="235">
        <f>SUM(C62:C64)</f>
        <v>0</v>
      </c>
      <c r="D61" s="235">
        <f>SUM(D62:D64)</f>
        <v>0</v>
      </c>
      <c r="E61" s="235">
        <f>SUM(E62:E64)</f>
        <v>0</v>
      </c>
      <c r="F61" s="235">
        <f>SUM(F62:F64)</f>
        <v>0</v>
      </c>
    </row>
    <row r="62" spans="1:6" s="330" customFormat="1" ht="12" customHeight="1">
      <c r="A62" s="13" t="s">
        <v>333</v>
      </c>
      <c r="B62" s="331" t="s">
        <v>301</v>
      </c>
      <c r="C62" s="240"/>
      <c r="D62" s="240"/>
      <c r="E62" s="240"/>
      <c r="F62" s="240"/>
    </row>
    <row r="63" spans="1:6" s="330" customFormat="1" ht="12" customHeight="1">
      <c r="A63" s="12" t="s">
        <v>342</v>
      </c>
      <c r="B63" s="332" t="s">
        <v>302</v>
      </c>
      <c r="C63" s="240"/>
      <c r="D63" s="240"/>
      <c r="E63" s="240"/>
      <c r="F63" s="240"/>
    </row>
    <row r="64" spans="1:6" s="330" customFormat="1" ht="12" customHeight="1" thickBot="1">
      <c r="A64" s="14" t="s">
        <v>343</v>
      </c>
      <c r="B64" s="520" t="s">
        <v>303</v>
      </c>
      <c r="C64" s="240"/>
      <c r="D64" s="240"/>
      <c r="E64" s="240"/>
      <c r="F64" s="240"/>
    </row>
    <row r="65" spans="1:6" s="330" customFormat="1" ht="12" customHeight="1" thickBot="1">
      <c r="A65" s="334" t="s">
        <v>304</v>
      </c>
      <c r="B65" s="230" t="s">
        <v>305</v>
      </c>
      <c r="C65" s="235">
        <f>SUM(C66:C69)</f>
        <v>0</v>
      </c>
      <c r="D65" s="235">
        <f>SUM(D66:D69)</f>
        <v>0</v>
      </c>
      <c r="E65" s="235">
        <f>SUM(E66:E69)</f>
        <v>0</v>
      </c>
      <c r="F65" s="235">
        <f>SUM(F66:F69)</f>
        <v>0</v>
      </c>
    </row>
    <row r="66" spans="1:6" s="330" customFormat="1" ht="12" customHeight="1">
      <c r="A66" s="13" t="s">
        <v>124</v>
      </c>
      <c r="B66" s="331" t="s">
        <v>306</v>
      </c>
      <c r="C66" s="240"/>
      <c r="D66" s="240"/>
      <c r="E66" s="240"/>
      <c r="F66" s="240"/>
    </row>
    <row r="67" spans="1:6" s="330" customFormat="1" ht="12" customHeight="1">
      <c r="A67" s="12" t="s">
        <v>125</v>
      </c>
      <c r="B67" s="332" t="s">
        <v>307</v>
      </c>
      <c r="C67" s="240"/>
      <c r="D67" s="240"/>
      <c r="E67" s="240"/>
      <c r="F67" s="240"/>
    </row>
    <row r="68" spans="1:6" s="330" customFormat="1" ht="12" customHeight="1">
      <c r="A68" s="12" t="s">
        <v>334</v>
      </c>
      <c r="B68" s="332" t="s">
        <v>308</v>
      </c>
      <c r="C68" s="240"/>
      <c r="D68" s="240"/>
      <c r="E68" s="240"/>
      <c r="F68" s="240"/>
    </row>
    <row r="69" spans="1:6" s="330" customFormat="1" ht="12" customHeight="1" thickBot="1">
      <c r="A69" s="14" t="s">
        <v>335</v>
      </c>
      <c r="B69" s="333" t="s">
        <v>309</v>
      </c>
      <c r="C69" s="240"/>
      <c r="D69" s="240"/>
      <c r="E69" s="240"/>
      <c r="F69" s="240"/>
    </row>
    <row r="70" spans="1:6" s="330" customFormat="1" ht="12" customHeight="1" thickBot="1">
      <c r="A70" s="334" t="s">
        <v>310</v>
      </c>
      <c r="B70" s="230" t="s">
        <v>311</v>
      </c>
      <c r="C70" s="235">
        <f>SUM(C71:C72)</f>
        <v>0</v>
      </c>
      <c r="D70" s="235">
        <f>SUM(D71:D72)</f>
        <v>0</v>
      </c>
      <c r="E70" s="235">
        <f>SUM(E71:E72)</f>
        <v>0</v>
      </c>
      <c r="F70" s="235">
        <f>SUM(F71:F72)</f>
        <v>0</v>
      </c>
    </row>
    <row r="71" spans="1:6" s="330" customFormat="1" ht="12" customHeight="1">
      <c r="A71" s="13" t="s">
        <v>336</v>
      </c>
      <c r="B71" s="331" t="s">
        <v>312</v>
      </c>
      <c r="C71" s="240">
        <f>D71+E71+F71</f>
        <v>0</v>
      </c>
      <c r="D71" s="240"/>
      <c r="E71" s="240"/>
      <c r="F71" s="240"/>
    </row>
    <row r="72" spans="1:6" s="330" customFormat="1" ht="12" customHeight="1" thickBot="1">
      <c r="A72" s="14" t="s">
        <v>337</v>
      </c>
      <c r="B72" s="232" t="s">
        <v>313</v>
      </c>
      <c r="C72" s="240"/>
      <c r="D72" s="240"/>
      <c r="E72" s="240"/>
      <c r="F72" s="240"/>
    </row>
    <row r="73" spans="1:6" s="330" customFormat="1" ht="12" customHeight="1" thickBot="1">
      <c r="A73" s="334" t="s">
        <v>314</v>
      </c>
      <c r="B73" s="230" t="s">
        <v>315</v>
      </c>
      <c r="C73" s="235">
        <f>SUM(C74:C76)</f>
        <v>0</v>
      </c>
      <c r="D73" s="235">
        <f>SUM(D74:D76)</f>
        <v>0</v>
      </c>
      <c r="E73" s="235">
        <f>SUM(E74:E76)</f>
        <v>0</v>
      </c>
      <c r="F73" s="235">
        <f>SUM(F74:F76)</f>
        <v>0</v>
      </c>
    </row>
    <row r="74" spans="1:6" s="330" customFormat="1" ht="12" customHeight="1">
      <c r="A74" s="13" t="s">
        <v>338</v>
      </c>
      <c r="B74" s="331" t="s">
        <v>316</v>
      </c>
      <c r="C74" s="240"/>
      <c r="D74" s="240"/>
      <c r="E74" s="240"/>
      <c r="F74" s="240"/>
    </row>
    <row r="75" spans="1:6" s="330" customFormat="1" ht="12" customHeight="1">
      <c r="A75" s="12" t="s">
        <v>339</v>
      </c>
      <c r="B75" s="332" t="s">
        <v>317</v>
      </c>
      <c r="C75" s="240"/>
      <c r="D75" s="240"/>
      <c r="E75" s="240"/>
      <c r="F75" s="240"/>
    </row>
    <row r="76" spans="1:6" s="330" customFormat="1" ht="12" customHeight="1" thickBot="1">
      <c r="A76" s="14" t="s">
        <v>340</v>
      </c>
      <c r="B76" s="333" t="s">
        <v>318</v>
      </c>
      <c r="C76" s="240"/>
      <c r="D76" s="240"/>
      <c r="E76" s="240"/>
      <c r="F76" s="240"/>
    </row>
    <row r="77" spans="1:6" s="330" customFormat="1" ht="12" customHeight="1" thickBot="1">
      <c r="A77" s="334" t="s">
        <v>319</v>
      </c>
      <c r="B77" s="230" t="s">
        <v>341</v>
      </c>
      <c r="C77" s="235">
        <f>SUM(C78:C81)</f>
        <v>0</v>
      </c>
      <c r="D77" s="235">
        <f>SUM(D78:D81)</f>
        <v>0</v>
      </c>
      <c r="E77" s="235">
        <f>SUM(E78:E81)</f>
        <v>0</v>
      </c>
      <c r="F77" s="235">
        <f>SUM(F78:F81)</f>
        <v>0</v>
      </c>
    </row>
    <row r="78" spans="1:6" s="330" customFormat="1" ht="12" customHeight="1">
      <c r="A78" s="336" t="s">
        <v>320</v>
      </c>
      <c r="B78" s="331" t="s">
        <v>321</v>
      </c>
      <c r="C78" s="240"/>
      <c r="D78" s="240"/>
      <c r="E78" s="240"/>
      <c r="F78" s="240"/>
    </row>
    <row r="79" spans="1:6" s="330" customFormat="1" ht="12" customHeight="1">
      <c r="A79" s="337" t="s">
        <v>322</v>
      </c>
      <c r="B79" s="332" t="s">
        <v>323</v>
      </c>
      <c r="C79" s="240"/>
      <c r="D79" s="240"/>
      <c r="E79" s="240"/>
      <c r="F79" s="240"/>
    </row>
    <row r="80" spans="1:6" s="330" customFormat="1" ht="12" customHeight="1">
      <c r="A80" s="337" t="s">
        <v>324</v>
      </c>
      <c r="B80" s="332" t="s">
        <v>325</v>
      </c>
      <c r="C80" s="240"/>
      <c r="D80" s="240"/>
      <c r="E80" s="240"/>
      <c r="F80" s="240"/>
    </row>
    <row r="81" spans="1:6" s="330" customFormat="1" ht="12" customHeight="1" thickBot="1">
      <c r="A81" s="338" t="s">
        <v>326</v>
      </c>
      <c r="B81" s="333" t="s">
        <v>327</v>
      </c>
      <c r="C81" s="240"/>
      <c r="D81" s="240"/>
      <c r="E81" s="240"/>
      <c r="F81" s="240"/>
    </row>
    <row r="82" spans="1:6" s="330" customFormat="1" ht="13.5" customHeight="1" thickBot="1">
      <c r="A82" s="334" t="s">
        <v>328</v>
      </c>
      <c r="B82" s="230" t="s">
        <v>329</v>
      </c>
      <c r="C82" s="366"/>
      <c r="D82" s="366"/>
      <c r="E82" s="366"/>
      <c r="F82" s="366"/>
    </row>
    <row r="83" spans="1:6" s="330" customFormat="1" ht="15.75" customHeight="1" thickBot="1">
      <c r="A83" s="334" t="s">
        <v>330</v>
      </c>
      <c r="B83" s="339" t="s">
        <v>331</v>
      </c>
      <c r="C83" s="241">
        <f>SUM(C61+C65+C70+C73+C77+C82)</f>
        <v>0</v>
      </c>
      <c r="D83" s="241">
        <f>+D61+D65+D70+D73+D77+D82</f>
        <v>0</v>
      </c>
      <c r="E83" s="241">
        <f>+E61+E65+E70+E73+E77+E82</f>
        <v>0</v>
      </c>
      <c r="F83" s="241">
        <f>+F61+F65+F70+F73+F77+F82</f>
        <v>0</v>
      </c>
    </row>
    <row r="84" spans="1:6" s="330" customFormat="1" ht="16.5" customHeight="1" thickBot="1">
      <c r="A84" s="340" t="s">
        <v>344</v>
      </c>
      <c r="B84" s="341" t="s">
        <v>332</v>
      </c>
      <c r="C84" s="241">
        <f>SUM(C60+C83)</f>
        <v>119365</v>
      </c>
      <c r="D84" s="241">
        <f>+D60+D83</f>
        <v>118865</v>
      </c>
      <c r="E84" s="241">
        <f>+E60+E83</f>
        <v>500</v>
      </c>
      <c r="F84" s="241">
        <f>+F60+F83</f>
        <v>0</v>
      </c>
    </row>
    <row r="85" spans="1:6" s="330" customFormat="1" ht="46.5" customHeight="1">
      <c r="A85" s="4"/>
      <c r="B85" s="5"/>
      <c r="C85" s="242"/>
      <c r="D85" s="242"/>
      <c r="E85" s="242"/>
      <c r="F85" s="242"/>
    </row>
    <row r="86" spans="1:6" ht="16.5" customHeight="1">
      <c r="A86" s="584" t="s">
        <v>45</v>
      </c>
      <c r="B86" s="584"/>
      <c r="C86" s="584"/>
      <c r="D86" s="584"/>
      <c r="E86" s="584"/>
      <c r="F86" s="584"/>
    </row>
    <row r="87" spans="1:6" s="342" customFormat="1" ht="16.5" customHeight="1" thickBot="1">
      <c r="A87" s="597" t="s">
        <v>127</v>
      </c>
      <c r="B87" s="597"/>
      <c r="C87" s="108"/>
      <c r="D87" s="108"/>
      <c r="E87" s="108"/>
      <c r="F87" s="108" t="s">
        <v>491</v>
      </c>
    </row>
    <row r="88" spans="1:6" ht="15" customHeight="1" thickBot="1">
      <c r="A88" s="593" t="s">
        <v>62</v>
      </c>
      <c r="B88" s="591" t="s">
        <v>46</v>
      </c>
      <c r="C88" s="595" t="s">
        <v>535</v>
      </c>
      <c r="D88" s="589"/>
      <c r="E88" s="589"/>
      <c r="F88" s="590"/>
    </row>
    <row r="89" spans="1:6" s="329" customFormat="1" ht="33.75" customHeight="1" thickBot="1">
      <c r="A89" s="594"/>
      <c r="B89" s="592"/>
      <c r="C89" s="325" t="s">
        <v>489</v>
      </c>
      <c r="D89" s="325" t="s">
        <v>487</v>
      </c>
      <c r="E89" s="325" t="s">
        <v>488</v>
      </c>
      <c r="F89" s="325" t="s">
        <v>490</v>
      </c>
    </row>
    <row r="90" spans="1:6" ht="12" customHeight="1" thickBot="1">
      <c r="A90" s="17" t="s">
        <v>17</v>
      </c>
      <c r="B90" s="24" t="s">
        <v>347</v>
      </c>
      <c r="C90" s="234">
        <f>SUM(C91:C95)</f>
        <v>115310</v>
      </c>
      <c r="D90" s="234">
        <f>SUM(D91:D95)</f>
        <v>114810</v>
      </c>
      <c r="E90" s="234">
        <f>SUM(E91:E95)</f>
        <v>500</v>
      </c>
      <c r="F90" s="234">
        <f>SUM(F91:F95)</f>
        <v>0</v>
      </c>
    </row>
    <row r="91" spans="1:6" ht="12" customHeight="1">
      <c r="A91" s="521" t="s">
        <v>92</v>
      </c>
      <c r="B91" s="513" t="s">
        <v>47</v>
      </c>
      <c r="C91" s="321">
        <f>D91+E91+F91</f>
        <v>49817</v>
      </c>
      <c r="D91" s="321">
        <f>'önkorm ÖNMAGA'!D91+Óvoda!D44</f>
        <v>49817</v>
      </c>
      <c r="E91" s="321">
        <f>'önkorm ÖNMAGA'!E91+Óvoda!E44</f>
        <v>0</v>
      </c>
      <c r="F91" s="321">
        <f>'önkorm ÖNMAGA'!F91+Óvoda!F44</f>
        <v>0</v>
      </c>
    </row>
    <row r="92" spans="1:6" ht="12" customHeight="1">
      <c r="A92" s="522" t="s">
        <v>93</v>
      </c>
      <c r="B92" s="514" t="s">
        <v>156</v>
      </c>
      <c r="C92" s="321">
        <f aca="true" t="shared" si="5" ref="C92:C105">D92+E92+F92</f>
        <v>13152</v>
      </c>
      <c r="D92" s="321">
        <f>'önkorm ÖNMAGA'!D92+Óvoda!D45</f>
        <v>13152</v>
      </c>
      <c r="E92" s="321">
        <f>'önkorm ÖNMAGA'!E92+Óvoda!E45</f>
        <v>0</v>
      </c>
      <c r="F92" s="321">
        <f>'önkorm ÖNMAGA'!F92+Óvoda!F45</f>
        <v>0</v>
      </c>
    </row>
    <row r="93" spans="1:6" ht="12" customHeight="1">
      <c r="A93" s="522" t="s">
        <v>94</v>
      </c>
      <c r="B93" s="514" t="s">
        <v>121</v>
      </c>
      <c r="C93" s="321">
        <f t="shared" si="5"/>
        <v>38279</v>
      </c>
      <c r="D93" s="321">
        <f>'önkorm ÖNMAGA'!D93+Óvoda!D46</f>
        <v>38279</v>
      </c>
      <c r="E93" s="321">
        <f>'önkorm ÖNMAGA'!E93+Óvoda!E46</f>
        <v>0</v>
      </c>
      <c r="F93" s="321">
        <f>'önkorm ÖNMAGA'!F93+Óvoda!F46</f>
        <v>0</v>
      </c>
    </row>
    <row r="94" spans="1:6" ht="12" customHeight="1">
      <c r="A94" s="522" t="s">
        <v>95</v>
      </c>
      <c r="B94" s="514" t="s">
        <v>157</v>
      </c>
      <c r="C94" s="321">
        <f t="shared" si="5"/>
        <v>12471</v>
      </c>
      <c r="D94" s="321">
        <f>'önkorm ÖNMAGA'!D94+Óvoda!D47</f>
        <v>12471</v>
      </c>
      <c r="E94" s="321">
        <f>'önkorm ÖNMAGA'!E94+Óvoda!E47</f>
        <v>0</v>
      </c>
      <c r="F94" s="321">
        <f>'önkorm ÖNMAGA'!F94+Óvoda!F47</f>
        <v>0</v>
      </c>
    </row>
    <row r="95" spans="1:6" ht="12" customHeight="1">
      <c r="A95" s="522" t="s">
        <v>106</v>
      </c>
      <c r="B95" s="514" t="s">
        <v>158</v>
      </c>
      <c r="C95" s="321">
        <f t="shared" si="5"/>
        <v>1591</v>
      </c>
      <c r="D95" s="321">
        <f>'önkorm ÖNMAGA'!D95+Óvoda!D48</f>
        <v>1091</v>
      </c>
      <c r="E95" s="321">
        <f>'önkorm ÖNMAGA'!E95+Óvoda!E48</f>
        <v>500</v>
      </c>
      <c r="F95" s="321">
        <f>'önkorm ÖNMAGA'!F95+Óvoda!F48</f>
        <v>0</v>
      </c>
    </row>
    <row r="96" spans="1:6" ht="12" customHeight="1">
      <c r="A96" s="522" t="s">
        <v>96</v>
      </c>
      <c r="B96" s="514" t="s">
        <v>348</v>
      </c>
      <c r="C96" s="321">
        <f t="shared" si="5"/>
        <v>0</v>
      </c>
      <c r="D96" s="321">
        <f>'önkorm ÖNMAGA'!D96+Óvoda!D49</f>
        <v>0</v>
      </c>
      <c r="E96" s="321">
        <f>'önkorm ÖNMAGA'!E96+Óvoda!E49</f>
        <v>0</v>
      </c>
      <c r="F96" s="321">
        <f>'önkorm ÖNMAGA'!F96+Óvoda!F49</f>
        <v>0</v>
      </c>
    </row>
    <row r="97" spans="1:6" ht="12" customHeight="1">
      <c r="A97" s="522" t="s">
        <v>97</v>
      </c>
      <c r="B97" s="515" t="s">
        <v>349</v>
      </c>
      <c r="C97" s="321">
        <f t="shared" si="5"/>
        <v>0</v>
      </c>
      <c r="D97" s="321">
        <f>'önkorm ÖNMAGA'!D97+Óvoda!D50</f>
        <v>0</v>
      </c>
      <c r="E97" s="321">
        <f>'önkorm ÖNMAGA'!E97+Óvoda!E50</f>
        <v>0</v>
      </c>
      <c r="F97" s="321">
        <f>'önkorm ÖNMAGA'!F97+Óvoda!F50</f>
        <v>0</v>
      </c>
    </row>
    <row r="98" spans="1:6" ht="12" customHeight="1">
      <c r="A98" s="522" t="s">
        <v>107</v>
      </c>
      <c r="B98" s="516" t="s">
        <v>350</v>
      </c>
      <c r="C98" s="321">
        <f t="shared" si="5"/>
        <v>0</v>
      </c>
      <c r="D98" s="321">
        <f>'önkorm ÖNMAGA'!D98+Óvoda!D51</f>
        <v>0</v>
      </c>
      <c r="E98" s="321">
        <f>'önkorm ÖNMAGA'!E98+Óvoda!E51</f>
        <v>0</v>
      </c>
      <c r="F98" s="321">
        <f>'önkorm ÖNMAGA'!F98+Óvoda!F51</f>
        <v>0</v>
      </c>
    </row>
    <row r="99" spans="1:6" ht="12" customHeight="1">
      <c r="A99" s="522" t="s">
        <v>108</v>
      </c>
      <c r="B99" s="516" t="s">
        <v>351</v>
      </c>
      <c r="C99" s="321">
        <f t="shared" si="5"/>
        <v>1091</v>
      </c>
      <c r="D99" s="321">
        <f>'önkorm ÖNMAGA'!D99+Óvoda!D52</f>
        <v>1091</v>
      </c>
      <c r="E99" s="321">
        <f>'önkorm ÖNMAGA'!E99+Óvoda!E52</f>
        <v>0</v>
      </c>
      <c r="F99" s="321">
        <f>'önkorm ÖNMAGA'!F99+Óvoda!F52</f>
        <v>0</v>
      </c>
    </row>
    <row r="100" spans="1:6" ht="12" customHeight="1">
      <c r="A100" s="522" t="s">
        <v>109</v>
      </c>
      <c r="B100" s="515" t="s">
        <v>352</v>
      </c>
      <c r="C100" s="321">
        <f t="shared" si="5"/>
        <v>0</v>
      </c>
      <c r="D100" s="321">
        <f>'önkorm ÖNMAGA'!D100+Óvoda!D53</f>
        <v>0</v>
      </c>
      <c r="E100" s="321">
        <f>'önkorm ÖNMAGA'!E100+Óvoda!E53</f>
        <v>0</v>
      </c>
      <c r="F100" s="321">
        <f>'önkorm ÖNMAGA'!F100+Óvoda!F53</f>
        <v>0</v>
      </c>
    </row>
    <row r="101" spans="1:6" ht="12" customHeight="1">
      <c r="A101" s="522" t="s">
        <v>110</v>
      </c>
      <c r="B101" s="515" t="s">
        <v>353</v>
      </c>
      <c r="C101" s="321">
        <f t="shared" si="5"/>
        <v>33259</v>
      </c>
      <c r="D101" s="321">
        <f>'önkorm ÖNMAGA'!D101+Óvoda!D54</f>
        <v>33259</v>
      </c>
      <c r="E101" s="321">
        <f>'önkorm ÖNMAGA'!E101+Óvoda!E54</f>
        <v>0</v>
      </c>
      <c r="F101" s="321">
        <f>'önkorm ÖNMAGA'!F101+Óvoda!F54</f>
        <v>0</v>
      </c>
    </row>
    <row r="102" spans="1:6" ht="12" customHeight="1">
      <c r="A102" s="522" t="s">
        <v>112</v>
      </c>
      <c r="B102" s="516" t="s">
        <v>354</v>
      </c>
      <c r="C102" s="321">
        <f t="shared" si="5"/>
        <v>0</v>
      </c>
      <c r="D102" s="321">
        <f>'önkorm ÖNMAGA'!D102+Óvoda!D55</f>
        <v>0</v>
      </c>
      <c r="E102" s="321">
        <f>'önkorm ÖNMAGA'!E102+Óvoda!E55</f>
        <v>0</v>
      </c>
      <c r="F102" s="321">
        <f>'önkorm ÖNMAGA'!F102+Óvoda!F55</f>
        <v>0</v>
      </c>
    </row>
    <row r="103" spans="1:6" ht="12" customHeight="1">
      <c r="A103" s="523" t="s">
        <v>159</v>
      </c>
      <c r="B103" s="516" t="s">
        <v>355</v>
      </c>
      <c r="C103" s="321">
        <f t="shared" si="5"/>
        <v>0</v>
      </c>
      <c r="D103" s="321"/>
      <c r="E103" s="321">
        <f>'önkorm ÖNMAGA'!E103+Óvoda!E56</f>
        <v>0</v>
      </c>
      <c r="F103" s="321">
        <f>'önkorm ÖNMAGA'!F103+Óvoda!F56</f>
        <v>0</v>
      </c>
    </row>
    <row r="104" spans="1:6" ht="12" customHeight="1">
      <c r="A104" s="522" t="s">
        <v>345</v>
      </c>
      <c r="B104" s="516" t="s">
        <v>356</v>
      </c>
      <c r="C104" s="321">
        <f t="shared" si="5"/>
        <v>0</v>
      </c>
      <c r="D104" s="321">
        <f>'önkorm ÖNMAGA'!D104+Óvoda!D57</f>
        <v>0</v>
      </c>
      <c r="E104" s="321">
        <f>'önkorm ÖNMAGA'!E104+Óvoda!E57</f>
        <v>0</v>
      </c>
      <c r="F104" s="321">
        <f>'önkorm ÖNMAGA'!F104+Óvoda!F57</f>
        <v>0</v>
      </c>
    </row>
    <row r="105" spans="1:6" ht="12" customHeight="1" thickBot="1">
      <c r="A105" s="524" t="s">
        <v>346</v>
      </c>
      <c r="B105" s="517" t="s">
        <v>357</v>
      </c>
      <c r="C105" s="726">
        <f t="shared" si="5"/>
        <v>500</v>
      </c>
      <c r="D105" s="726">
        <f>'önkorm ÖNMAGA'!D105+Óvoda!D58</f>
        <v>0</v>
      </c>
      <c r="E105" s="726">
        <f>'önkorm ÖNMAGA'!E105+Óvoda!E58</f>
        <v>500</v>
      </c>
      <c r="F105" s="726">
        <f>'önkorm ÖNMAGA'!F105+Óvoda!F58</f>
        <v>0</v>
      </c>
    </row>
    <row r="106" spans="1:6" ht="12" customHeight="1" thickBot="1">
      <c r="A106" s="15" t="s">
        <v>18</v>
      </c>
      <c r="B106" s="725" t="s">
        <v>358</v>
      </c>
      <c r="C106" s="727">
        <f aca="true" t="shared" si="6" ref="C106:C111">D106+E106+F106</f>
        <v>0</v>
      </c>
      <c r="D106" s="235">
        <f>+D107+D109+D111</f>
        <v>0</v>
      </c>
      <c r="E106" s="235">
        <f>+E107+E109+E111</f>
        <v>0</v>
      </c>
      <c r="F106" s="235">
        <f>+F107+F109+F111</f>
        <v>0</v>
      </c>
    </row>
    <row r="107" spans="1:6" ht="12" customHeight="1">
      <c r="A107" s="13" t="s">
        <v>98</v>
      </c>
      <c r="B107" s="7" t="s">
        <v>206</v>
      </c>
      <c r="C107" s="238">
        <f t="shared" si="6"/>
        <v>0</v>
      </c>
      <c r="D107" s="238"/>
      <c r="E107" s="238"/>
      <c r="F107" s="238"/>
    </row>
    <row r="108" spans="1:6" ht="12" customHeight="1">
      <c r="A108" s="13" t="s">
        <v>99</v>
      </c>
      <c r="B108" s="10" t="s">
        <v>362</v>
      </c>
      <c r="C108" s="238">
        <f t="shared" si="6"/>
        <v>0</v>
      </c>
      <c r="D108" s="238"/>
      <c r="E108" s="238"/>
      <c r="F108" s="238"/>
    </row>
    <row r="109" spans="1:6" ht="12" customHeight="1">
      <c r="A109" s="13" t="s">
        <v>100</v>
      </c>
      <c r="B109" s="10" t="s">
        <v>160</v>
      </c>
      <c r="C109" s="238">
        <f t="shared" si="6"/>
        <v>0</v>
      </c>
      <c r="D109" s="238"/>
      <c r="E109" s="238"/>
      <c r="F109" s="238"/>
    </row>
    <row r="110" spans="1:6" ht="12" customHeight="1">
      <c r="A110" s="13" t="s">
        <v>101</v>
      </c>
      <c r="B110" s="10" t="s">
        <v>363</v>
      </c>
      <c r="C110" s="238">
        <f t="shared" si="6"/>
        <v>0</v>
      </c>
      <c r="D110" s="238"/>
      <c r="E110" s="238"/>
      <c r="F110" s="238"/>
    </row>
    <row r="111" spans="1:6" ht="12" customHeight="1">
      <c r="A111" s="13" t="s">
        <v>102</v>
      </c>
      <c r="B111" s="232" t="s">
        <v>208</v>
      </c>
      <c r="C111" s="238">
        <f t="shared" si="6"/>
        <v>0</v>
      </c>
      <c r="D111" s="238"/>
      <c r="E111" s="238"/>
      <c r="F111" s="238"/>
    </row>
    <row r="112" spans="1:6" ht="12" customHeight="1">
      <c r="A112" s="13" t="s">
        <v>111</v>
      </c>
      <c r="B112" s="231" t="s">
        <v>459</v>
      </c>
      <c r="C112" s="207"/>
      <c r="D112" s="207"/>
      <c r="E112" s="207"/>
      <c r="F112" s="207"/>
    </row>
    <row r="113" spans="1:6" ht="12" customHeight="1">
      <c r="A113" s="13" t="s">
        <v>113</v>
      </c>
      <c r="B113" s="327" t="s">
        <v>368</v>
      </c>
      <c r="C113" s="207"/>
      <c r="D113" s="207"/>
      <c r="E113" s="207"/>
      <c r="F113" s="207"/>
    </row>
    <row r="114" spans="1:6" ht="15">
      <c r="A114" s="13" t="s">
        <v>161</v>
      </c>
      <c r="B114" s="109" t="s">
        <v>351</v>
      </c>
      <c r="C114" s="207"/>
      <c r="D114" s="207"/>
      <c r="E114" s="207"/>
      <c r="F114" s="207"/>
    </row>
    <row r="115" spans="1:6" ht="12" customHeight="1">
      <c r="A115" s="13" t="s">
        <v>162</v>
      </c>
      <c r="B115" s="109" t="s">
        <v>367</v>
      </c>
      <c r="C115" s="207"/>
      <c r="D115" s="207"/>
      <c r="E115" s="207"/>
      <c r="F115" s="207"/>
    </row>
    <row r="116" spans="1:6" ht="12" customHeight="1">
      <c r="A116" s="13" t="s">
        <v>163</v>
      </c>
      <c r="B116" s="109" t="s">
        <v>366</v>
      </c>
      <c r="C116" s="207"/>
      <c r="D116" s="207"/>
      <c r="E116" s="207"/>
      <c r="F116" s="207"/>
    </row>
    <row r="117" spans="1:6" ht="12" customHeight="1">
      <c r="A117" s="13" t="s">
        <v>359</v>
      </c>
      <c r="B117" s="109" t="s">
        <v>354</v>
      </c>
      <c r="C117" s="207"/>
      <c r="D117" s="207"/>
      <c r="E117" s="207"/>
      <c r="F117" s="207"/>
    </row>
    <row r="118" spans="1:6" ht="12" customHeight="1">
      <c r="A118" s="13" t="s">
        <v>360</v>
      </c>
      <c r="B118" s="109" t="s">
        <v>365</v>
      </c>
      <c r="C118" s="207"/>
      <c r="D118" s="207"/>
      <c r="E118" s="207"/>
      <c r="F118" s="207"/>
    </row>
    <row r="119" spans="1:6" ht="15.75" thickBot="1">
      <c r="A119" s="11" t="s">
        <v>361</v>
      </c>
      <c r="B119" s="109" t="s">
        <v>364</v>
      </c>
      <c r="C119" s="208"/>
      <c r="D119" s="208"/>
      <c r="E119" s="208"/>
      <c r="F119" s="208"/>
    </row>
    <row r="120" spans="1:6" ht="12" customHeight="1" thickBot="1">
      <c r="A120" s="15" t="s">
        <v>19</v>
      </c>
      <c r="B120" s="103" t="s">
        <v>369</v>
      </c>
      <c r="C120" s="235">
        <f>D120+E120+F120</f>
        <v>4055</v>
      </c>
      <c r="D120" s="235">
        <f>+D121+D122</f>
        <v>4055</v>
      </c>
      <c r="E120" s="235">
        <f>+E121+E122</f>
        <v>0</v>
      </c>
      <c r="F120" s="235">
        <f>+F121+F122</f>
        <v>0</v>
      </c>
    </row>
    <row r="121" spans="1:6" ht="12" customHeight="1">
      <c r="A121" s="13" t="s">
        <v>81</v>
      </c>
      <c r="B121" s="8" t="s">
        <v>57</v>
      </c>
      <c r="C121" s="239">
        <f>D121+E121+F121</f>
        <v>2540</v>
      </c>
      <c r="D121" s="238">
        <f>'önkorm ÖNMAGA'!D121</f>
        <v>2540</v>
      </c>
      <c r="E121" s="238"/>
      <c r="F121" s="238"/>
    </row>
    <row r="122" spans="1:6" ht="12" customHeight="1" thickBot="1">
      <c r="A122" s="14" t="s">
        <v>82</v>
      </c>
      <c r="B122" s="10" t="s">
        <v>58</v>
      </c>
      <c r="C122" s="239">
        <f>D122+E122+F122</f>
        <v>1515</v>
      </c>
      <c r="D122" s="239">
        <f>'önkorm ÖNMAGA'!D122</f>
        <v>1515</v>
      </c>
      <c r="E122" s="239">
        <f>'önkorm ÖNMAGA'!E122</f>
        <v>0</v>
      </c>
      <c r="F122" s="239"/>
    </row>
    <row r="123" spans="1:6" ht="12" customHeight="1" thickBot="1">
      <c r="A123" s="15" t="s">
        <v>20</v>
      </c>
      <c r="B123" s="103" t="s">
        <v>370</v>
      </c>
      <c r="C123" s="235">
        <f>SUM(C90+C106+C120)</f>
        <v>119365</v>
      </c>
      <c r="D123" s="235">
        <f>+D90+D106+D120</f>
        <v>118865</v>
      </c>
      <c r="E123" s="235">
        <f>+E90+E106+E120</f>
        <v>500</v>
      </c>
      <c r="F123" s="235">
        <f>+F90+F106+F120</f>
        <v>0</v>
      </c>
    </row>
    <row r="124" spans="1:6" ht="12" customHeight="1" thickBot="1">
      <c r="A124" s="15" t="s">
        <v>21</v>
      </c>
      <c r="B124" s="103" t="s">
        <v>371</v>
      </c>
      <c r="C124" s="235"/>
      <c r="D124" s="235">
        <f>+D125+D126+D127</f>
        <v>0</v>
      </c>
      <c r="E124" s="235">
        <f>+E125+E126+E127</f>
        <v>0</v>
      </c>
      <c r="F124" s="235">
        <f>+F125+F126+F127</f>
        <v>0</v>
      </c>
    </row>
    <row r="125" spans="1:6" ht="12" customHeight="1">
      <c r="A125" s="13" t="s">
        <v>85</v>
      </c>
      <c r="B125" s="8" t="s">
        <v>372</v>
      </c>
      <c r="C125" s="207"/>
      <c r="D125" s="207"/>
      <c r="E125" s="207"/>
      <c r="F125" s="207"/>
    </row>
    <row r="126" spans="1:6" ht="12" customHeight="1">
      <c r="A126" s="13" t="s">
        <v>86</v>
      </c>
      <c r="B126" s="8" t="s">
        <v>373</v>
      </c>
      <c r="C126" s="207"/>
      <c r="D126" s="207"/>
      <c r="E126" s="207"/>
      <c r="F126" s="207"/>
    </row>
    <row r="127" spans="1:6" ht="12" customHeight="1" thickBot="1">
      <c r="A127" s="11" t="s">
        <v>87</v>
      </c>
      <c r="B127" s="6" t="s">
        <v>374</v>
      </c>
      <c r="C127" s="207"/>
      <c r="D127" s="207"/>
      <c r="E127" s="207"/>
      <c r="F127" s="207"/>
    </row>
    <row r="128" spans="1:6" ht="12" customHeight="1" thickBot="1">
      <c r="A128" s="15" t="s">
        <v>22</v>
      </c>
      <c r="B128" s="103" t="s">
        <v>421</v>
      </c>
      <c r="C128" s="235"/>
      <c r="D128" s="235">
        <f>+D129+D130+D131+D132</f>
        <v>0</v>
      </c>
      <c r="E128" s="235">
        <f>+E129+E130+E131+E132</f>
        <v>0</v>
      </c>
      <c r="F128" s="235">
        <f>+F129+F130+F131+F132</f>
        <v>0</v>
      </c>
    </row>
    <row r="129" spans="1:6" ht="12" customHeight="1">
      <c r="A129" s="13" t="s">
        <v>88</v>
      </c>
      <c r="B129" s="8" t="s">
        <v>375</v>
      </c>
      <c r="C129" s="207"/>
      <c r="D129" s="207"/>
      <c r="E129" s="207"/>
      <c r="F129" s="207"/>
    </row>
    <row r="130" spans="1:6" ht="12" customHeight="1">
      <c r="A130" s="13" t="s">
        <v>89</v>
      </c>
      <c r="B130" s="8" t="s">
        <v>376</v>
      </c>
      <c r="C130" s="207"/>
      <c r="D130" s="207"/>
      <c r="E130" s="207"/>
      <c r="F130" s="207"/>
    </row>
    <row r="131" spans="1:6" ht="12" customHeight="1">
      <c r="A131" s="13" t="s">
        <v>279</v>
      </c>
      <c r="B131" s="8" t="s">
        <v>377</v>
      </c>
      <c r="C131" s="207"/>
      <c r="D131" s="207"/>
      <c r="E131" s="207"/>
      <c r="F131" s="207"/>
    </row>
    <row r="132" spans="1:6" ht="12" customHeight="1" thickBot="1">
      <c r="A132" s="11" t="s">
        <v>280</v>
      </c>
      <c r="B132" s="6" t="s">
        <v>378</v>
      </c>
      <c r="C132" s="207"/>
      <c r="D132" s="207"/>
      <c r="E132" s="207"/>
      <c r="F132" s="207"/>
    </row>
    <row r="133" spans="1:6" ht="12" customHeight="1" thickBot="1">
      <c r="A133" s="15" t="s">
        <v>23</v>
      </c>
      <c r="B133" s="103" t="s">
        <v>379</v>
      </c>
      <c r="C133" s="241"/>
      <c r="D133" s="241">
        <f>+D134+D135+D136+D137</f>
        <v>0</v>
      </c>
      <c r="E133" s="241">
        <f>+E134+E135+E136+E137</f>
        <v>0</v>
      </c>
      <c r="F133" s="241">
        <f>+F134+F135+F136+F137</f>
        <v>0</v>
      </c>
    </row>
    <row r="134" spans="1:6" ht="12" customHeight="1">
      <c r="A134" s="13" t="s">
        <v>90</v>
      </c>
      <c r="B134" s="8" t="s">
        <v>380</v>
      </c>
      <c r="C134" s="207"/>
      <c r="D134" s="207"/>
      <c r="E134" s="207"/>
      <c r="F134" s="207"/>
    </row>
    <row r="135" spans="1:6" ht="12" customHeight="1">
      <c r="A135" s="13" t="s">
        <v>91</v>
      </c>
      <c r="B135" s="8" t="s">
        <v>390</v>
      </c>
      <c r="C135" s="207"/>
      <c r="D135" s="207"/>
      <c r="E135" s="207"/>
      <c r="F135" s="207"/>
    </row>
    <row r="136" spans="1:6" ht="12" customHeight="1">
      <c r="A136" s="13" t="s">
        <v>291</v>
      </c>
      <c r="B136" s="8" t="s">
        <v>381</v>
      </c>
      <c r="C136" s="207"/>
      <c r="D136" s="207"/>
      <c r="E136" s="207"/>
      <c r="F136" s="207"/>
    </row>
    <row r="137" spans="1:6" ht="12" customHeight="1" thickBot="1">
      <c r="A137" s="11" t="s">
        <v>292</v>
      </c>
      <c r="B137" s="6" t="s">
        <v>382</v>
      </c>
      <c r="C137" s="207"/>
      <c r="D137" s="207"/>
      <c r="E137" s="207"/>
      <c r="F137" s="207"/>
    </row>
    <row r="138" spans="1:6" ht="12" customHeight="1" thickBot="1">
      <c r="A138" s="15" t="s">
        <v>24</v>
      </c>
      <c r="B138" s="103" t="s">
        <v>383</v>
      </c>
      <c r="C138" s="244"/>
      <c r="D138" s="244">
        <f>+D139+D140+D141+D142</f>
        <v>0</v>
      </c>
      <c r="E138" s="244">
        <f>+E139+E140+E141+E142</f>
        <v>0</v>
      </c>
      <c r="F138" s="244">
        <f>+F139+F140+F141+F142</f>
        <v>0</v>
      </c>
    </row>
    <row r="139" spans="1:6" ht="12" customHeight="1">
      <c r="A139" s="13" t="s">
        <v>154</v>
      </c>
      <c r="B139" s="8" t="s">
        <v>384</v>
      </c>
      <c r="C139" s="207"/>
      <c r="D139" s="207"/>
      <c r="E139" s="207"/>
      <c r="F139" s="207"/>
    </row>
    <row r="140" spans="1:6" ht="12" customHeight="1">
      <c r="A140" s="13" t="s">
        <v>155</v>
      </c>
      <c r="B140" s="8" t="s">
        <v>385</v>
      </c>
      <c r="C140" s="207"/>
      <c r="D140" s="207"/>
      <c r="E140" s="207"/>
      <c r="F140" s="207"/>
    </row>
    <row r="141" spans="1:6" ht="12" customHeight="1">
      <c r="A141" s="13" t="s">
        <v>207</v>
      </c>
      <c r="B141" s="8" t="s">
        <v>386</v>
      </c>
      <c r="C141" s="207"/>
      <c r="D141" s="207"/>
      <c r="E141" s="207"/>
      <c r="F141" s="207"/>
    </row>
    <row r="142" spans="1:6" ht="12" customHeight="1" thickBot="1">
      <c r="A142" s="13" t="s">
        <v>294</v>
      </c>
      <c r="B142" s="8" t="s">
        <v>387</v>
      </c>
      <c r="C142" s="207"/>
      <c r="D142" s="207"/>
      <c r="E142" s="207"/>
      <c r="F142" s="207"/>
    </row>
    <row r="143" spans="1:9" ht="15" customHeight="1" thickBot="1">
      <c r="A143" s="15" t="s">
        <v>25</v>
      </c>
      <c r="B143" s="103" t="s">
        <v>388</v>
      </c>
      <c r="C143" s="343"/>
      <c r="D143" s="343">
        <f>+D124+D128+D133+D138</f>
        <v>0</v>
      </c>
      <c r="E143" s="343">
        <f>+E124+E128+E133+E138</f>
        <v>0</v>
      </c>
      <c r="F143" s="343">
        <f>+F124+F128+F133+F138</f>
        <v>0</v>
      </c>
      <c r="G143" s="344"/>
      <c r="H143" s="344"/>
      <c r="I143" s="344"/>
    </row>
    <row r="144" spans="1:7" s="330" customFormat="1" ht="12.75" customHeight="1" thickBot="1">
      <c r="A144" s="233" t="s">
        <v>26</v>
      </c>
      <c r="B144" s="306" t="s">
        <v>389</v>
      </c>
      <c r="C144" s="343">
        <f>SUM(+C123)</f>
        <v>119365</v>
      </c>
      <c r="D144" s="343">
        <f>+D123+D143</f>
        <v>118865</v>
      </c>
      <c r="E144" s="343">
        <f>+E123+E143</f>
        <v>500</v>
      </c>
      <c r="F144" s="343">
        <f>+F123+F143</f>
        <v>0</v>
      </c>
      <c r="G144" s="525"/>
    </row>
    <row r="145" ht="7.5" customHeight="1" thickBot="1"/>
    <row r="146" spans="1:6" ht="16.5" customHeight="1" thickBot="1">
      <c r="A146" s="598" t="s">
        <v>391</v>
      </c>
      <c r="B146" s="599"/>
      <c r="C146" s="23"/>
      <c r="D146" s="328"/>
      <c r="E146" s="328"/>
      <c r="F146" s="328"/>
    </row>
    <row r="147" spans="1:6" ht="15" customHeight="1" thickBot="1">
      <c r="A147" s="596" t="s">
        <v>128</v>
      </c>
      <c r="B147" s="596"/>
      <c r="C147" s="245"/>
      <c r="D147" s="245"/>
      <c r="E147" s="245"/>
      <c r="F147" s="245" t="s">
        <v>491</v>
      </c>
    </row>
    <row r="148" spans="1:6" ht="24.75" customHeight="1" thickBot="1">
      <c r="A148" s="15">
        <v>1</v>
      </c>
      <c r="B148" s="23" t="s">
        <v>392</v>
      </c>
      <c r="C148" s="235">
        <f>+C60-C123</f>
        <v>0</v>
      </c>
      <c r="D148" s="235">
        <f>+D60-D123</f>
        <v>0</v>
      </c>
      <c r="E148" s="235">
        <f>+E60-E123</f>
        <v>0</v>
      </c>
      <c r="F148" s="235">
        <f>+F60-F123</f>
        <v>0</v>
      </c>
    </row>
    <row r="149" spans="1:6" ht="27.75" customHeight="1" thickBot="1">
      <c r="A149" s="15" t="s">
        <v>18</v>
      </c>
      <c r="B149" s="23" t="s">
        <v>393</v>
      </c>
      <c r="C149" s="235">
        <f>+C83-C143</f>
        <v>0</v>
      </c>
      <c r="D149" s="235">
        <f>+D83-D143</f>
        <v>0</v>
      </c>
      <c r="E149" s="235">
        <f>+E83-E143</f>
        <v>0</v>
      </c>
      <c r="F149" s="235">
        <f>+F83-F143</f>
        <v>0</v>
      </c>
    </row>
  </sheetData>
  <sheetProtection/>
  <mergeCells count="12">
    <mergeCell ref="A147:B147"/>
    <mergeCell ref="A146:B146"/>
    <mergeCell ref="A1:F1"/>
    <mergeCell ref="A86:F86"/>
    <mergeCell ref="A3:A4"/>
    <mergeCell ref="B3:B4"/>
    <mergeCell ref="C3:F3"/>
    <mergeCell ref="B88:B89"/>
    <mergeCell ref="A88:A89"/>
    <mergeCell ref="C88:F88"/>
    <mergeCell ref="A2:B2"/>
    <mergeCell ref="A87:B87"/>
  </mergeCells>
  <printOptions horizontalCentered="1"/>
  <pageMargins left="0.7874015748031497" right="0.7874015748031497" top="1.1811023622047245" bottom="0.2755905511811024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Pusztamonostor Község Önkormányzat
2015. ÉVI KÖLTSÉGVETÉSÉNEK ÖSSZEVONT MÉRLEGE&amp;10
&amp;R&amp;"Times New Roman CE,Félkövér dőlt"&amp;11 2. Melléklet a ........./2015. (.......) önkormányzati rendelethez</oddHeader>
  </headerFooter>
  <rowBreaks count="1" manualBreakCount="1">
    <brk id="85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9">
      <selection activeCell="D41" sqref="D41"/>
    </sheetView>
  </sheetViews>
  <sheetFormatPr defaultColWidth="9.125" defaultRowHeight="12.75"/>
  <cols>
    <col min="1" max="1" width="44.375" style="502" customWidth="1"/>
    <col min="2" max="2" width="12.125" style="502" customWidth="1"/>
    <col min="3" max="3" width="11.625" style="502" customWidth="1"/>
    <col min="4" max="4" width="12.625" style="502" customWidth="1"/>
    <col min="5" max="16384" width="9.125" style="502" customWidth="1"/>
  </cols>
  <sheetData>
    <row r="1" spans="3:4" ht="12.75">
      <c r="C1" s="661" t="s">
        <v>559</v>
      </c>
      <c r="D1" s="661"/>
    </row>
    <row r="3" ht="12.75">
      <c r="D3" s="502" t="s">
        <v>491</v>
      </c>
    </row>
    <row r="4" ht="13.5" thickBot="1"/>
    <row r="5" spans="1:4" ht="15.75" thickTop="1">
      <c r="A5" s="503"/>
      <c r="B5" s="504"/>
      <c r="C5" s="504"/>
      <c r="D5" s="505"/>
    </row>
    <row r="6" spans="1:4" ht="15">
      <c r="A6" s="552" t="s">
        <v>53</v>
      </c>
      <c r="B6" s="553" t="s">
        <v>538</v>
      </c>
      <c r="C6" s="553" t="s">
        <v>539</v>
      </c>
      <c r="D6" s="554" t="s">
        <v>560</v>
      </c>
    </row>
    <row r="7" spans="1:4" ht="15">
      <c r="A7" s="558"/>
      <c r="B7" s="395"/>
      <c r="C7" s="395"/>
      <c r="D7" s="559"/>
    </row>
    <row r="8" spans="1:4" ht="12.75">
      <c r="A8" s="560" t="s">
        <v>540</v>
      </c>
      <c r="B8" s="561">
        <f>SUM(B9:B11)</f>
        <v>116245</v>
      </c>
      <c r="C8" s="561">
        <f>SUM(C9:C11)</f>
        <v>117745</v>
      </c>
      <c r="D8" s="561">
        <f>SUM(D9:D11)</f>
        <v>117736</v>
      </c>
    </row>
    <row r="9" spans="1:4" ht="12.75">
      <c r="A9" s="562" t="s">
        <v>541</v>
      </c>
      <c r="B9" s="563">
        <f>'önkorm összesen'!C5+'önkorm összesen'!C26-'önkorm összesen'!C30</f>
        <v>95709</v>
      </c>
      <c r="C9" s="563">
        <v>97209</v>
      </c>
      <c r="D9" s="563">
        <v>97200</v>
      </c>
    </row>
    <row r="10" spans="1:4" ht="12.75">
      <c r="A10" s="562" t="s">
        <v>542</v>
      </c>
      <c r="B10" s="563">
        <f>'önkorm összesen'!C33</f>
        <v>17536</v>
      </c>
      <c r="C10" s="563">
        <v>17536</v>
      </c>
      <c r="D10" s="563">
        <v>17536</v>
      </c>
    </row>
    <row r="11" spans="1:4" ht="12.75">
      <c r="A11" s="562" t="s">
        <v>543</v>
      </c>
      <c r="B11" s="563">
        <f>'önkorm összesen'!C30</f>
        <v>3000</v>
      </c>
      <c r="C11" s="563">
        <v>3000</v>
      </c>
      <c r="D11" s="563">
        <v>3000</v>
      </c>
    </row>
    <row r="12" spans="1:4" ht="12.75">
      <c r="A12" s="562" t="s">
        <v>544</v>
      </c>
      <c r="B12" s="563"/>
      <c r="C12" s="563"/>
      <c r="D12" s="563"/>
    </row>
    <row r="13" spans="1:4" ht="12.75">
      <c r="A13" s="562" t="s">
        <v>545</v>
      </c>
      <c r="B13" s="563">
        <f>B14+B15</f>
        <v>3120</v>
      </c>
      <c r="C13" s="563">
        <f>SUM(C14:C15)</f>
        <v>3150</v>
      </c>
      <c r="D13" s="563">
        <f>SUM(D14:D15)</f>
        <v>3170</v>
      </c>
    </row>
    <row r="14" spans="1:4" ht="12.75">
      <c r="A14" s="562" t="s">
        <v>546</v>
      </c>
      <c r="B14" s="563">
        <f>'önkorm összesen'!C50+'önkorm összesen'!C12</f>
        <v>3120</v>
      </c>
      <c r="C14" s="563">
        <v>3150</v>
      </c>
      <c r="D14" s="563">
        <v>3170</v>
      </c>
    </row>
    <row r="15" spans="1:4" ht="12.75">
      <c r="A15" s="562" t="s">
        <v>547</v>
      </c>
      <c r="B15" s="563">
        <f>'önkorm összesen'!C19</f>
        <v>0</v>
      </c>
      <c r="C15" s="563"/>
      <c r="D15" s="563"/>
    </row>
    <row r="16" spans="1:4" ht="12.75">
      <c r="A16" s="562"/>
      <c r="B16" s="563"/>
      <c r="C16" s="563"/>
      <c r="D16" s="563"/>
    </row>
    <row r="17" spans="1:4" ht="12.75">
      <c r="A17" s="562" t="s">
        <v>548</v>
      </c>
      <c r="B17" s="563"/>
      <c r="C17" s="563"/>
      <c r="D17" s="563"/>
    </row>
    <row r="18" spans="1:4" ht="12.75">
      <c r="A18" s="562" t="s">
        <v>549</v>
      </c>
      <c r="B18" s="563">
        <f>SUM(B19:B20)</f>
        <v>0</v>
      </c>
      <c r="C18" s="563">
        <f>SUM(C19:C20)</f>
        <v>0</v>
      </c>
      <c r="D18" s="563">
        <f>SUM(D19:D20)</f>
        <v>0</v>
      </c>
    </row>
    <row r="19" spans="1:4" ht="12.75">
      <c r="A19" s="562" t="s">
        <v>546</v>
      </c>
      <c r="B19" s="563"/>
      <c r="C19" s="563"/>
      <c r="D19" s="563"/>
    </row>
    <row r="20" spans="1:4" ht="12.75">
      <c r="A20" s="562" t="s">
        <v>547</v>
      </c>
      <c r="B20" s="563"/>
      <c r="C20" s="563"/>
      <c r="D20" s="563"/>
    </row>
    <row r="21" spans="1:4" ht="12.75">
      <c r="A21" s="562" t="s">
        <v>550</v>
      </c>
      <c r="B21" s="563"/>
      <c r="C21" s="563"/>
      <c r="D21" s="563"/>
    </row>
    <row r="22" spans="1:4" ht="12.75">
      <c r="A22" s="562" t="s">
        <v>551</v>
      </c>
      <c r="B22" s="563">
        <f>'önkorm összesen'!C71</f>
        <v>0</v>
      </c>
      <c r="C22" s="563"/>
      <c r="D22" s="563"/>
    </row>
    <row r="23" spans="1:4" ht="12.75">
      <c r="A23" s="562" t="s">
        <v>546</v>
      </c>
      <c r="B23" s="563"/>
      <c r="C23" s="562"/>
      <c r="D23" s="562"/>
    </row>
    <row r="24" spans="1:4" ht="12.75">
      <c r="A24" s="562" t="s">
        <v>547</v>
      </c>
      <c r="B24" s="563"/>
      <c r="C24" s="562"/>
      <c r="D24" s="562"/>
    </row>
    <row r="25" spans="1:4" ht="12.75">
      <c r="A25" s="562" t="s">
        <v>11</v>
      </c>
      <c r="B25" s="563">
        <f>SUM(B26:B27)</f>
        <v>0</v>
      </c>
      <c r="C25" s="562">
        <f>SUM(C26:C27)</f>
        <v>0</v>
      </c>
      <c r="D25" s="562">
        <f>SUM(D26:D27)</f>
        <v>0</v>
      </c>
    </row>
    <row r="26" spans="1:4" ht="12.75">
      <c r="A26" s="562" t="s">
        <v>546</v>
      </c>
      <c r="B26" s="563"/>
      <c r="C26" s="562"/>
      <c r="D26" s="562"/>
    </row>
    <row r="27" spans="1:4" ht="12.75">
      <c r="A27" s="562" t="s">
        <v>547</v>
      </c>
      <c r="B27" s="563"/>
      <c r="C27" s="562"/>
      <c r="D27" s="562"/>
    </row>
    <row r="28" spans="1:4" ht="12.75">
      <c r="A28" s="564" t="s">
        <v>552</v>
      </c>
      <c r="B28" s="565">
        <f>SUM(B8,B12,B13,B17,B18,B21,B22,B25)</f>
        <v>119365</v>
      </c>
      <c r="C28" s="565">
        <f>SUM(C8,C12,C13,C17,C18,C21,C22,C25)</f>
        <v>120895</v>
      </c>
      <c r="D28" s="565">
        <f>SUM(D8,D12,D13,D17,D18,D21,D22,D25)</f>
        <v>120906</v>
      </c>
    </row>
    <row r="29" spans="1:4" ht="12.75">
      <c r="A29" s="507"/>
      <c r="B29" s="555"/>
      <c r="C29" s="556"/>
      <c r="D29" s="557"/>
    </row>
    <row r="30" spans="1:4" ht="12.75">
      <c r="A30" s="507"/>
      <c r="B30" s="555"/>
      <c r="C30" s="556"/>
      <c r="D30" s="557"/>
    </row>
    <row r="31" spans="1:4" ht="15">
      <c r="A31" s="506" t="s">
        <v>55</v>
      </c>
      <c r="B31" s="555"/>
      <c r="C31" s="556"/>
      <c r="D31" s="557"/>
    </row>
    <row r="32" spans="1:4" ht="12.75">
      <c r="A32" s="507"/>
      <c r="B32" s="555"/>
      <c r="C32" s="556"/>
      <c r="D32" s="557"/>
    </row>
    <row r="33" spans="1:4" ht="12.75">
      <c r="A33" s="562" t="s">
        <v>60</v>
      </c>
      <c r="B33" s="563">
        <f>'önkorm összesen'!C91</f>
        <v>49817</v>
      </c>
      <c r="C33" s="563">
        <v>49817</v>
      </c>
      <c r="D33" s="563">
        <v>49817</v>
      </c>
    </row>
    <row r="34" spans="1:4" ht="12.75">
      <c r="A34" s="562" t="s">
        <v>553</v>
      </c>
      <c r="B34" s="563">
        <f>'önkorm összesen'!C92</f>
        <v>13152</v>
      </c>
      <c r="C34" s="563">
        <v>13152</v>
      </c>
      <c r="D34" s="563">
        <v>13152</v>
      </c>
    </row>
    <row r="35" spans="1:4" ht="12.75">
      <c r="A35" s="562" t="s">
        <v>554</v>
      </c>
      <c r="B35" s="563">
        <f>'önkorm összesen'!C93</f>
        <v>38279</v>
      </c>
      <c r="C35" s="563">
        <v>38279</v>
      </c>
      <c r="D35" s="563">
        <v>38279</v>
      </c>
    </row>
    <row r="36" spans="1:4" ht="12.75">
      <c r="A36" s="562" t="s">
        <v>555</v>
      </c>
      <c r="B36" s="563">
        <f>'önkorm összesen'!C94</f>
        <v>12471</v>
      </c>
      <c r="C36" s="563">
        <v>12471</v>
      </c>
      <c r="D36" s="563">
        <v>12471</v>
      </c>
    </row>
    <row r="37" spans="1:4" ht="12.75">
      <c r="A37" s="562" t="s">
        <v>556</v>
      </c>
      <c r="B37" s="563">
        <f>'önkorm összesen'!C95</f>
        <v>1591</v>
      </c>
      <c r="C37" s="563">
        <v>1591</v>
      </c>
      <c r="D37" s="563">
        <v>1591</v>
      </c>
    </row>
    <row r="38" spans="1:4" ht="12.75">
      <c r="A38" s="562" t="s">
        <v>557</v>
      </c>
      <c r="B38" s="563">
        <f>'önkorm összesen'!C106</f>
        <v>0</v>
      </c>
      <c r="C38" s="563"/>
      <c r="D38" s="563"/>
    </row>
    <row r="39" spans="1:4" ht="12.75">
      <c r="A39" s="562" t="s">
        <v>550</v>
      </c>
      <c r="B39" s="563"/>
      <c r="C39" s="563"/>
      <c r="D39" s="563"/>
    </row>
    <row r="40" spans="1:4" ht="12.75">
      <c r="A40" s="562" t="s">
        <v>48</v>
      </c>
      <c r="B40" s="563">
        <f>'önkorm összesen'!C120</f>
        <v>4055</v>
      </c>
      <c r="C40" s="563">
        <v>5585</v>
      </c>
      <c r="D40" s="563">
        <v>5596</v>
      </c>
    </row>
    <row r="41" spans="1:4" ht="12.75">
      <c r="A41" s="562" t="s">
        <v>13</v>
      </c>
      <c r="B41" s="563">
        <f>SUM(B42:B43)</f>
        <v>0</v>
      </c>
      <c r="C41" s="562">
        <f>SUM(C42:C43)</f>
        <v>0</v>
      </c>
      <c r="D41" s="562">
        <f>SUM(D42:D43)</f>
        <v>0</v>
      </c>
    </row>
    <row r="42" spans="1:4" ht="12.75">
      <c r="A42" s="562" t="s">
        <v>546</v>
      </c>
      <c r="B42" s="563"/>
      <c r="C42" s="562"/>
      <c r="D42" s="562"/>
    </row>
    <row r="43" spans="1:4" ht="12.75">
      <c r="A43" s="562" t="s">
        <v>547</v>
      </c>
      <c r="B43" s="563"/>
      <c r="C43" s="562"/>
      <c r="D43" s="562"/>
    </row>
    <row r="44" spans="1:4" ht="13.5" thickBot="1">
      <c r="A44" s="508" t="s">
        <v>558</v>
      </c>
      <c r="B44" s="551">
        <f>SUM(B33:B41)</f>
        <v>119365</v>
      </c>
      <c r="C44" s="551">
        <f>SUM(C33:C41)</f>
        <v>120895</v>
      </c>
      <c r="D44" s="551">
        <f>SUM(D33:D41)</f>
        <v>120906</v>
      </c>
    </row>
    <row r="45" ht="13.5" thickTop="1"/>
    <row r="48" ht="12.75">
      <c r="B48" s="567"/>
    </row>
  </sheetData>
  <sheetProtection/>
  <mergeCells count="1">
    <mergeCell ref="C1:D1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4">
      <selection activeCell="E24" sqref="E24"/>
    </sheetView>
  </sheetViews>
  <sheetFormatPr defaultColWidth="9.375" defaultRowHeight="12.75"/>
  <cols>
    <col min="1" max="1" width="6.75390625" style="38" customWidth="1"/>
    <col min="2" max="2" width="55.125" style="157" customWidth="1"/>
    <col min="3" max="3" width="16.375" style="38" customWidth="1"/>
    <col min="4" max="4" width="55.125" style="38" customWidth="1"/>
    <col min="5" max="5" width="16.375" style="38" customWidth="1"/>
    <col min="6" max="6" width="4.75390625" style="38" customWidth="1"/>
    <col min="7" max="16384" width="9.375" style="38" customWidth="1"/>
  </cols>
  <sheetData>
    <row r="1" spans="2:6" ht="39.75" customHeight="1">
      <c r="B1" s="257" t="s">
        <v>131</v>
      </c>
      <c r="C1" s="258"/>
      <c r="D1" s="258"/>
      <c r="E1" s="258"/>
      <c r="F1" s="602" t="s">
        <v>567</v>
      </c>
    </row>
    <row r="2" spans="5:6" ht="14.25" thickBot="1">
      <c r="E2" s="259" t="s">
        <v>491</v>
      </c>
      <c r="F2" s="602"/>
    </row>
    <row r="3" spans="1:6" ht="18" customHeight="1" thickBot="1">
      <c r="A3" s="600" t="s">
        <v>62</v>
      </c>
      <c r="B3" s="260" t="s">
        <v>53</v>
      </c>
      <c r="C3" s="261"/>
      <c r="D3" s="260" t="s">
        <v>55</v>
      </c>
      <c r="E3" s="262"/>
      <c r="F3" s="602"/>
    </row>
    <row r="4" spans="1:6" s="263" customFormat="1" ht="35.25" customHeight="1" thickBot="1">
      <c r="A4" s="601"/>
      <c r="B4" s="158" t="s">
        <v>59</v>
      </c>
      <c r="C4" s="159" t="s">
        <v>234</v>
      </c>
      <c r="D4" s="158" t="s">
        <v>59</v>
      </c>
      <c r="E4" s="37" t="s">
        <v>234</v>
      </c>
      <c r="F4" s="602"/>
    </row>
    <row r="5" spans="1:6" s="268" customFormat="1" ht="12" customHeight="1" thickBot="1">
      <c r="A5" s="264">
        <v>1</v>
      </c>
      <c r="B5" s="265">
        <v>2</v>
      </c>
      <c r="C5" s="266" t="s">
        <v>19</v>
      </c>
      <c r="D5" s="265" t="s">
        <v>20</v>
      </c>
      <c r="E5" s="267" t="s">
        <v>21</v>
      </c>
      <c r="F5" s="602"/>
    </row>
    <row r="6" spans="1:6" ht="12.75" customHeight="1">
      <c r="A6" s="269" t="s">
        <v>17</v>
      </c>
      <c r="B6" s="270" t="s">
        <v>394</v>
      </c>
      <c r="C6" s="246">
        <f>'önkorm összesen'!C5</f>
        <v>83209</v>
      </c>
      <c r="D6" s="270" t="s">
        <v>60</v>
      </c>
      <c r="E6" s="252">
        <f>'önkorm összesen'!C91</f>
        <v>49817</v>
      </c>
      <c r="F6" s="602"/>
    </row>
    <row r="7" spans="1:6" ht="12.75" customHeight="1">
      <c r="A7" s="271" t="s">
        <v>18</v>
      </c>
      <c r="B7" s="272" t="s">
        <v>395</v>
      </c>
      <c r="C7" s="247">
        <f>'önkorm összesen'!C12</f>
        <v>0</v>
      </c>
      <c r="D7" s="272" t="s">
        <v>156</v>
      </c>
      <c r="E7" s="253">
        <f>'önkorm összesen'!C92</f>
        <v>13152</v>
      </c>
      <c r="F7" s="602"/>
    </row>
    <row r="8" spans="1:6" ht="12.75" customHeight="1">
      <c r="A8" s="271" t="s">
        <v>19</v>
      </c>
      <c r="B8" s="272" t="s">
        <v>423</v>
      </c>
      <c r="C8" s="247"/>
      <c r="D8" s="272" t="s">
        <v>211</v>
      </c>
      <c r="E8" s="253">
        <f>'önkorm összesen'!C93</f>
        <v>38279</v>
      </c>
      <c r="F8" s="602"/>
    </row>
    <row r="9" spans="1:6" ht="12.75" customHeight="1">
      <c r="A9" s="271" t="s">
        <v>20</v>
      </c>
      <c r="B9" s="272" t="s">
        <v>147</v>
      </c>
      <c r="C9" s="247">
        <f>'önkorm összesen'!C26</f>
        <v>15500</v>
      </c>
      <c r="D9" s="272" t="s">
        <v>157</v>
      </c>
      <c r="E9" s="253">
        <f>'önkorm összesen'!C94</f>
        <v>12471</v>
      </c>
      <c r="F9" s="602"/>
    </row>
    <row r="10" spans="1:6" ht="12.75" customHeight="1">
      <c r="A10" s="271" t="s">
        <v>21</v>
      </c>
      <c r="B10" s="273" t="s">
        <v>396</v>
      </c>
      <c r="C10" s="247">
        <f>'önkorm összesen'!C50</f>
        <v>3120</v>
      </c>
      <c r="D10" s="272" t="s">
        <v>158</v>
      </c>
      <c r="E10" s="253">
        <f>'önkorm összesen'!C95</f>
        <v>1591</v>
      </c>
      <c r="F10" s="602"/>
    </row>
    <row r="11" spans="1:6" ht="12.75" customHeight="1">
      <c r="A11" s="271" t="s">
        <v>22</v>
      </c>
      <c r="B11" s="272" t="s">
        <v>397</v>
      </c>
      <c r="C11" s="248"/>
      <c r="D11" s="272" t="s">
        <v>48</v>
      </c>
      <c r="E11" s="253">
        <f>'önkorm összesen'!C120</f>
        <v>4055</v>
      </c>
      <c r="F11" s="602"/>
    </row>
    <row r="12" spans="1:6" ht="12.75" customHeight="1">
      <c r="A12" s="271" t="s">
        <v>23</v>
      </c>
      <c r="B12" s="272" t="s">
        <v>277</v>
      </c>
      <c r="C12" s="247">
        <f>'önkorm összesen'!C33</f>
        <v>17536</v>
      </c>
      <c r="D12" s="35"/>
      <c r="E12" s="253"/>
      <c r="F12" s="602"/>
    </row>
    <row r="13" spans="1:6" ht="12.75" customHeight="1">
      <c r="A13" s="271" t="s">
        <v>24</v>
      </c>
      <c r="B13" s="35"/>
      <c r="C13" s="247"/>
      <c r="D13" s="35"/>
      <c r="E13" s="253"/>
      <c r="F13" s="602"/>
    </row>
    <row r="14" spans="1:6" ht="12.75" customHeight="1">
      <c r="A14" s="271" t="s">
        <v>25</v>
      </c>
      <c r="B14" s="345"/>
      <c r="C14" s="248"/>
      <c r="D14" s="35"/>
      <c r="E14" s="253"/>
      <c r="F14" s="602"/>
    </row>
    <row r="15" spans="1:6" ht="12.75" customHeight="1">
      <c r="A15" s="271" t="s">
        <v>26</v>
      </c>
      <c r="B15" s="35"/>
      <c r="C15" s="247"/>
      <c r="D15" s="35"/>
      <c r="E15" s="253"/>
      <c r="F15" s="602"/>
    </row>
    <row r="16" spans="1:6" ht="12.75" customHeight="1">
      <c r="A16" s="271" t="s">
        <v>27</v>
      </c>
      <c r="B16" s="35"/>
      <c r="C16" s="247"/>
      <c r="D16" s="35"/>
      <c r="E16" s="253"/>
      <c r="F16" s="602"/>
    </row>
    <row r="17" spans="1:6" ht="12.75" customHeight="1" thickBot="1">
      <c r="A17" s="271" t="s">
        <v>28</v>
      </c>
      <c r="B17" s="39"/>
      <c r="C17" s="249"/>
      <c r="D17" s="35"/>
      <c r="E17" s="254"/>
      <c r="F17" s="602"/>
    </row>
    <row r="18" spans="1:6" ht="15.75" customHeight="1" thickBot="1">
      <c r="A18" s="274" t="s">
        <v>29</v>
      </c>
      <c r="B18" s="104" t="s">
        <v>424</v>
      </c>
      <c r="C18" s="250">
        <f>+C6+C7+C9+C10+C12+C13+C14+C15+C16+C17</f>
        <v>119365</v>
      </c>
      <c r="D18" s="104" t="s">
        <v>405</v>
      </c>
      <c r="E18" s="255">
        <f>SUM(E6:E17)</f>
        <v>119365</v>
      </c>
      <c r="F18" s="602"/>
    </row>
    <row r="19" spans="1:6" ht="12.75" customHeight="1">
      <c r="A19" s="275" t="s">
        <v>30</v>
      </c>
      <c r="B19" s="276" t="s">
        <v>400</v>
      </c>
      <c r="C19" s="382">
        <f>+C20+C21+C22+C23</f>
        <v>0</v>
      </c>
      <c r="D19" s="277" t="s">
        <v>164</v>
      </c>
      <c r="E19" s="256"/>
      <c r="F19" s="602"/>
    </row>
    <row r="20" spans="1:6" ht="12.75" customHeight="1">
      <c r="A20" s="278" t="s">
        <v>31</v>
      </c>
      <c r="B20" s="277" t="s">
        <v>204</v>
      </c>
      <c r="C20" s="61"/>
      <c r="D20" s="277" t="s">
        <v>404</v>
      </c>
      <c r="E20" s="62"/>
      <c r="F20" s="602"/>
    </row>
    <row r="21" spans="1:6" ht="12.75" customHeight="1">
      <c r="A21" s="278" t="s">
        <v>32</v>
      </c>
      <c r="B21" s="277" t="s">
        <v>205</v>
      </c>
      <c r="C21" s="61"/>
      <c r="D21" s="277" t="s">
        <v>129</v>
      </c>
      <c r="E21" s="62"/>
      <c r="F21" s="602"/>
    </row>
    <row r="22" spans="1:6" ht="12.75" customHeight="1">
      <c r="A22" s="278" t="s">
        <v>33</v>
      </c>
      <c r="B22" s="277" t="s">
        <v>209</v>
      </c>
      <c r="C22" s="61"/>
      <c r="D22" s="277" t="s">
        <v>130</v>
      </c>
      <c r="E22" s="62"/>
      <c r="F22" s="602"/>
    </row>
    <row r="23" spans="1:6" ht="12.75" customHeight="1">
      <c r="A23" s="278" t="s">
        <v>34</v>
      </c>
      <c r="B23" s="277" t="s">
        <v>210</v>
      </c>
      <c r="C23" s="61"/>
      <c r="D23" s="276" t="s">
        <v>212</v>
      </c>
      <c r="E23" s="62"/>
      <c r="F23" s="602"/>
    </row>
    <row r="24" spans="1:6" ht="12.75" customHeight="1">
      <c r="A24" s="278" t="s">
        <v>35</v>
      </c>
      <c r="B24" s="277" t="s">
        <v>401</v>
      </c>
      <c r="C24" s="279">
        <f>+C25+C26</f>
        <v>0</v>
      </c>
      <c r="D24" s="277" t="s">
        <v>165</v>
      </c>
      <c r="E24" s="62"/>
      <c r="F24" s="602"/>
    </row>
    <row r="25" spans="1:6" ht="12.75" customHeight="1">
      <c r="A25" s="275" t="s">
        <v>36</v>
      </c>
      <c r="B25" s="276" t="s">
        <v>398</v>
      </c>
      <c r="C25" s="251"/>
      <c r="D25" s="270" t="s">
        <v>166</v>
      </c>
      <c r="E25" s="256"/>
      <c r="F25" s="602"/>
    </row>
    <row r="26" spans="1:6" ht="12.75" customHeight="1" thickBot="1">
      <c r="A26" s="278" t="s">
        <v>37</v>
      </c>
      <c r="B26" s="277" t="s">
        <v>399</v>
      </c>
      <c r="C26" s="61"/>
      <c r="D26" s="35"/>
      <c r="E26" s="62"/>
      <c r="F26" s="602"/>
    </row>
    <row r="27" spans="1:6" ht="15.75" customHeight="1" thickBot="1">
      <c r="A27" s="274" t="s">
        <v>38</v>
      </c>
      <c r="B27" s="104" t="s">
        <v>402</v>
      </c>
      <c r="C27" s="250">
        <f>+C19+C24</f>
        <v>0</v>
      </c>
      <c r="D27" s="104" t="s">
        <v>406</v>
      </c>
      <c r="E27" s="255">
        <f>SUM(E19:E26)</f>
        <v>0</v>
      </c>
      <c r="F27" s="602"/>
    </row>
    <row r="28" spans="1:6" ht="13.5" thickBot="1">
      <c r="A28" s="274" t="s">
        <v>39</v>
      </c>
      <c r="B28" s="280" t="s">
        <v>403</v>
      </c>
      <c r="C28" s="281">
        <f>+C18+C27</f>
        <v>119365</v>
      </c>
      <c r="D28" s="280" t="s">
        <v>407</v>
      </c>
      <c r="E28" s="281">
        <f>+E18+E27</f>
        <v>119365</v>
      </c>
      <c r="F28" s="602"/>
    </row>
    <row r="29" spans="1:6" ht="13.5" thickBot="1">
      <c r="A29" s="274" t="s">
        <v>40</v>
      </c>
      <c r="B29" s="280" t="s">
        <v>142</v>
      </c>
      <c r="C29" s="281" t="str">
        <f>IF(C18-E18&lt;0,E18-C18,"-")</f>
        <v>-</v>
      </c>
      <c r="D29" s="280" t="s">
        <v>143</v>
      </c>
      <c r="E29" s="281" t="str">
        <f>IF(C18-E18&gt;0,C18-E18,"-")</f>
        <v>-</v>
      </c>
      <c r="F29" s="602"/>
    </row>
    <row r="30" spans="1:6" ht="13.5" thickBot="1">
      <c r="A30" s="274" t="s">
        <v>41</v>
      </c>
      <c r="B30" s="280" t="s">
        <v>213</v>
      </c>
      <c r="C30" s="281" t="str">
        <f>IF(C18+C19-E28&lt;0,E28-(C18+C19),"-")</f>
        <v>-</v>
      </c>
      <c r="D30" s="280" t="s">
        <v>214</v>
      </c>
      <c r="E30" s="281" t="str">
        <f>IF(C18+C19-E28&gt;0,C18+C19-E28,"-")</f>
        <v>-</v>
      </c>
      <c r="F30" s="602"/>
    </row>
    <row r="31" spans="2:4" ht="17.25">
      <c r="B31" s="603"/>
      <c r="C31" s="603"/>
      <c r="D31" s="603"/>
    </row>
  </sheetData>
  <sheetProtection/>
  <mergeCells count="3">
    <mergeCell ref="A3:A4"/>
    <mergeCell ref="F1:F30"/>
    <mergeCell ref="B31:D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16" sqref="E16"/>
    </sheetView>
  </sheetViews>
  <sheetFormatPr defaultColWidth="9.375" defaultRowHeight="12.75"/>
  <cols>
    <col min="1" max="1" width="6.75390625" style="38" customWidth="1"/>
    <col min="2" max="2" width="55.125" style="157" customWidth="1"/>
    <col min="3" max="3" width="16.375" style="38" customWidth="1"/>
    <col min="4" max="4" width="55.125" style="38" customWidth="1"/>
    <col min="5" max="5" width="16.375" style="38" customWidth="1"/>
    <col min="6" max="6" width="4.75390625" style="38" customWidth="1"/>
    <col min="7" max="16384" width="9.375" style="38" customWidth="1"/>
  </cols>
  <sheetData>
    <row r="1" spans="2:6" ht="30.75">
      <c r="B1" s="257" t="s">
        <v>132</v>
      </c>
      <c r="C1" s="258"/>
      <c r="D1" s="258"/>
      <c r="E1" s="258"/>
      <c r="F1" s="602" t="s">
        <v>566</v>
      </c>
    </row>
    <row r="2" spans="5:6" ht="14.25" thickBot="1">
      <c r="E2" s="259" t="s">
        <v>491</v>
      </c>
      <c r="F2" s="602"/>
    </row>
    <row r="3" spans="1:6" ht="13.5" thickBot="1">
      <c r="A3" s="604" t="s">
        <v>62</v>
      </c>
      <c r="B3" s="260" t="s">
        <v>53</v>
      </c>
      <c r="C3" s="261"/>
      <c r="D3" s="260" t="s">
        <v>55</v>
      </c>
      <c r="E3" s="262"/>
      <c r="F3" s="602"/>
    </row>
    <row r="4" spans="1:6" s="263" customFormat="1" ht="13.5" thickBot="1">
      <c r="A4" s="605"/>
      <c r="B4" s="158" t="s">
        <v>59</v>
      </c>
      <c r="C4" s="159" t="s">
        <v>535</v>
      </c>
      <c r="D4" s="158" t="s">
        <v>59</v>
      </c>
      <c r="E4" s="159" t="s">
        <v>535</v>
      </c>
      <c r="F4" s="602"/>
    </row>
    <row r="5" spans="1:6" s="263" customFormat="1" ht="13.5" thickBot="1">
      <c r="A5" s="264">
        <v>1</v>
      </c>
      <c r="B5" s="265">
        <v>2</v>
      </c>
      <c r="C5" s="266">
        <v>3</v>
      </c>
      <c r="D5" s="265">
        <v>4</v>
      </c>
      <c r="E5" s="267">
        <v>5</v>
      </c>
      <c r="F5" s="602"/>
    </row>
    <row r="6" spans="1:6" ht="12.75" customHeight="1">
      <c r="A6" s="269" t="s">
        <v>17</v>
      </c>
      <c r="B6" s="270" t="s">
        <v>408</v>
      </c>
      <c r="C6" s="246">
        <f>'önkorm összesen'!C19</f>
        <v>0</v>
      </c>
      <c r="D6" s="270" t="s">
        <v>206</v>
      </c>
      <c r="E6" s="252">
        <f>'önkorm összesen'!C107</f>
        <v>0</v>
      </c>
      <c r="F6" s="602"/>
    </row>
    <row r="7" spans="1:6" ht="12.75">
      <c r="A7" s="271" t="s">
        <v>18</v>
      </c>
      <c r="B7" s="272" t="s">
        <v>409</v>
      </c>
      <c r="C7" s="247"/>
      <c r="D7" s="272" t="s">
        <v>414</v>
      </c>
      <c r="E7" s="253"/>
      <c r="F7" s="602"/>
    </row>
    <row r="8" spans="1:6" ht="12.75" customHeight="1">
      <c r="A8" s="271" t="s">
        <v>19</v>
      </c>
      <c r="B8" s="272" t="s">
        <v>10</v>
      </c>
      <c r="C8" s="247"/>
      <c r="D8" s="272" t="s">
        <v>160</v>
      </c>
      <c r="E8" s="253"/>
      <c r="F8" s="602"/>
    </row>
    <row r="9" spans="1:6" ht="12.75" customHeight="1">
      <c r="A9" s="271" t="s">
        <v>20</v>
      </c>
      <c r="B9" s="272" t="s">
        <v>410</v>
      </c>
      <c r="C9" s="247"/>
      <c r="D9" s="272" t="s">
        <v>415</v>
      </c>
      <c r="E9" s="253"/>
      <c r="F9" s="602"/>
    </row>
    <row r="10" spans="1:6" ht="12.75" customHeight="1">
      <c r="A10" s="271" t="s">
        <v>21</v>
      </c>
      <c r="B10" s="272" t="s">
        <v>411</v>
      </c>
      <c r="C10" s="247"/>
      <c r="D10" s="272" t="s">
        <v>208</v>
      </c>
      <c r="E10" s="253"/>
      <c r="F10" s="602"/>
    </row>
    <row r="11" spans="1:6" ht="12.75" customHeight="1">
      <c r="A11" s="271" t="s">
        <v>22</v>
      </c>
      <c r="B11" s="272" t="s">
        <v>412</v>
      </c>
      <c r="C11" s="248"/>
      <c r="D11" s="272"/>
      <c r="E11" s="253"/>
      <c r="F11" s="602"/>
    </row>
    <row r="12" spans="1:6" ht="12.75" customHeight="1">
      <c r="A12" s="271" t="s">
        <v>23</v>
      </c>
      <c r="B12" s="35"/>
      <c r="C12" s="247"/>
      <c r="D12" s="35"/>
      <c r="E12" s="253"/>
      <c r="F12" s="602"/>
    </row>
    <row r="13" spans="1:6" ht="12.75" customHeight="1">
      <c r="A13" s="271" t="s">
        <v>24</v>
      </c>
      <c r="B13" s="35"/>
      <c r="C13" s="247"/>
      <c r="D13" s="35"/>
      <c r="E13" s="253"/>
      <c r="F13" s="602"/>
    </row>
    <row r="14" spans="1:6" ht="12.75" customHeight="1">
      <c r="A14" s="271" t="s">
        <v>25</v>
      </c>
      <c r="B14" s="35"/>
      <c r="C14" s="248"/>
      <c r="D14" s="35"/>
      <c r="E14" s="253"/>
      <c r="F14" s="602"/>
    </row>
    <row r="15" spans="1:6" ht="12.75">
      <c r="A15" s="271" t="s">
        <v>26</v>
      </c>
      <c r="B15" s="35"/>
      <c r="C15" s="248"/>
      <c r="D15" s="35"/>
      <c r="E15" s="253"/>
      <c r="F15" s="602"/>
    </row>
    <row r="16" spans="1:6" ht="12.75" customHeight="1" thickBot="1">
      <c r="A16" s="318" t="s">
        <v>27</v>
      </c>
      <c r="B16" s="346"/>
      <c r="C16" s="320"/>
      <c r="D16" s="319" t="s">
        <v>48</v>
      </c>
      <c r="E16" s="297"/>
      <c r="F16" s="602"/>
    </row>
    <row r="17" spans="1:6" ht="15.75" customHeight="1" thickBot="1">
      <c r="A17" s="274" t="s">
        <v>28</v>
      </c>
      <c r="B17" s="104" t="s">
        <v>425</v>
      </c>
      <c r="C17" s="250">
        <f>+C6+C8+C9+C11+C12+C13+C14+C15+C16</f>
        <v>0</v>
      </c>
      <c r="D17" s="104" t="s">
        <v>426</v>
      </c>
      <c r="E17" s="255">
        <f>+E6+E8+E10+E11+E12+E13+E14+E15+E16</f>
        <v>0</v>
      </c>
      <c r="F17" s="602"/>
    </row>
    <row r="18" spans="1:6" ht="12.75" customHeight="1">
      <c r="A18" s="269" t="s">
        <v>29</v>
      </c>
      <c r="B18" s="283" t="s">
        <v>226</v>
      </c>
      <c r="C18" s="290">
        <f>+C19+C20+C21+C22+C23</f>
        <v>0</v>
      </c>
      <c r="D18" s="277" t="s">
        <v>164</v>
      </c>
      <c r="E18" s="59"/>
      <c r="F18" s="602"/>
    </row>
    <row r="19" spans="1:6" ht="12.75" customHeight="1">
      <c r="A19" s="271" t="s">
        <v>30</v>
      </c>
      <c r="B19" s="284" t="s">
        <v>215</v>
      </c>
      <c r="C19" s="61"/>
      <c r="D19" s="277" t="s">
        <v>167</v>
      </c>
      <c r="E19" s="62"/>
      <c r="F19" s="602"/>
    </row>
    <row r="20" spans="1:6" ht="12.75" customHeight="1">
      <c r="A20" s="269" t="s">
        <v>31</v>
      </c>
      <c r="B20" s="284" t="s">
        <v>216</v>
      </c>
      <c r="C20" s="61"/>
      <c r="D20" s="277" t="s">
        <v>129</v>
      </c>
      <c r="E20" s="62"/>
      <c r="F20" s="602"/>
    </row>
    <row r="21" spans="1:6" ht="12.75" customHeight="1">
      <c r="A21" s="271" t="s">
        <v>32</v>
      </c>
      <c r="B21" s="284" t="s">
        <v>217</v>
      </c>
      <c r="C21" s="61"/>
      <c r="D21" s="277" t="s">
        <v>130</v>
      </c>
      <c r="E21" s="62"/>
      <c r="F21" s="602"/>
    </row>
    <row r="22" spans="1:6" ht="12.75" customHeight="1">
      <c r="A22" s="269" t="s">
        <v>33</v>
      </c>
      <c r="B22" s="284" t="s">
        <v>218</v>
      </c>
      <c r="C22" s="61"/>
      <c r="D22" s="276" t="s">
        <v>212</v>
      </c>
      <c r="E22" s="62"/>
      <c r="F22" s="602"/>
    </row>
    <row r="23" spans="1:6" ht="12.75" customHeight="1">
      <c r="A23" s="271" t="s">
        <v>34</v>
      </c>
      <c r="B23" s="285" t="s">
        <v>219</v>
      </c>
      <c r="C23" s="61"/>
      <c r="D23" s="277" t="s">
        <v>168</v>
      </c>
      <c r="E23" s="62"/>
      <c r="F23" s="602"/>
    </row>
    <row r="24" spans="1:6" ht="12.75" customHeight="1">
      <c r="A24" s="269" t="s">
        <v>35</v>
      </c>
      <c r="B24" s="286" t="s">
        <v>220</v>
      </c>
      <c r="C24" s="279">
        <f>+C25+C26+C27+C28+C29</f>
        <v>0</v>
      </c>
      <c r="D24" s="287" t="s">
        <v>166</v>
      </c>
      <c r="E24" s="62"/>
      <c r="F24" s="602"/>
    </row>
    <row r="25" spans="1:6" ht="12.75" customHeight="1">
      <c r="A25" s="271" t="s">
        <v>36</v>
      </c>
      <c r="B25" s="285" t="s">
        <v>221</v>
      </c>
      <c r="C25" s="61"/>
      <c r="D25" s="287" t="s">
        <v>416</v>
      </c>
      <c r="E25" s="62"/>
      <c r="F25" s="602"/>
    </row>
    <row r="26" spans="1:6" ht="12.75" customHeight="1">
      <c r="A26" s="269" t="s">
        <v>37</v>
      </c>
      <c r="B26" s="285" t="s">
        <v>222</v>
      </c>
      <c r="C26" s="61"/>
      <c r="D26" s="282"/>
      <c r="E26" s="62"/>
      <c r="F26" s="602"/>
    </row>
    <row r="27" spans="1:6" ht="12.75" customHeight="1">
      <c r="A27" s="271" t="s">
        <v>38</v>
      </c>
      <c r="B27" s="284" t="s">
        <v>223</v>
      </c>
      <c r="C27" s="61"/>
      <c r="D27" s="101"/>
      <c r="E27" s="62"/>
      <c r="F27" s="602"/>
    </row>
    <row r="28" spans="1:6" ht="12.75" customHeight="1">
      <c r="A28" s="269" t="s">
        <v>39</v>
      </c>
      <c r="B28" s="288" t="s">
        <v>224</v>
      </c>
      <c r="C28" s="61"/>
      <c r="D28" s="35"/>
      <c r="E28" s="62"/>
      <c r="F28" s="602"/>
    </row>
    <row r="29" spans="1:6" ht="12.75" customHeight="1" thickBot="1">
      <c r="A29" s="271" t="s">
        <v>40</v>
      </c>
      <c r="B29" s="289" t="s">
        <v>225</v>
      </c>
      <c r="C29" s="61"/>
      <c r="D29" s="101"/>
      <c r="E29" s="62"/>
      <c r="F29" s="602"/>
    </row>
    <row r="30" spans="1:6" ht="21.75" customHeight="1" thickBot="1">
      <c r="A30" s="274" t="s">
        <v>41</v>
      </c>
      <c r="B30" s="104" t="s">
        <v>413</v>
      </c>
      <c r="C30" s="250">
        <f>+C18+C24</f>
        <v>0</v>
      </c>
      <c r="D30" s="104" t="s">
        <v>417</v>
      </c>
      <c r="E30" s="255">
        <f>SUM(E18:E29)</f>
        <v>0</v>
      </c>
      <c r="F30" s="602"/>
    </row>
    <row r="31" spans="1:6" ht="13.5" thickBot="1">
      <c r="A31" s="274" t="s">
        <v>42</v>
      </c>
      <c r="B31" s="280" t="s">
        <v>418</v>
      </c>
      <c r="C31" s="281">
        <f>+C17+C30</f>
        <v>0</v>
      </c>
      <c r="D31" s="280" t="s">
        <v>419</v>
      </c>
      <c r="E31" s="281">
        <f>+E17+E30</f>
        <v>0</v>
      </c>
      <c r="F31" s="602"/>
    </row>
    <row r="32" spans="1:6" ht="13.5" thickBot="1">
      <c r="A32" s="274" t="s">
        <v>43</v>
      </c>
      <c r="B32" s="280" t="s">
        <v>142</v>
      </c>
      <c r="C32" s="281" t="str">
        <f>IF(C17-E17&lt;0,E17-C17,"-")</f>
        <v>-</v>
      </c>
      <c r="D32" s="280" t="s">
        <v>143</v>
      </c>
      <c r="E32" s="281" t="str">
        <f>IF(C17-E17&gt;0,C17-E17,"-")</f>
        <v>-</v>
      </c>
      <c r="F32" s="602"/>
    </row>
    <row r="33" spans="1:6" ht="13.5" thickBot="1">
      <c r="A33" s="274" t="s">
        <v>44</v>
      </c>
      <c r="B33" s="280" t="s">
        <v>213</v>
      </c>
      <c r="C33" s="281" t="str">
        <f>IF(C17+C18-E31&lt;0,E31-(C17+C18),"-")</f>
        <v>-</v>
      </c>
      <c r="D33" s="280" t="s">
        <v>214</v>
      </c>
      <c r="E33" s="281" t="str">
        <f>IF(C17+C18-E31&gt;0,C17+C18-E31,"-")</f>
        <v>-</v>
      </c>
      <c r="F33" s="60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1" sqref="A1:F1"/>
    </sheetView>
  </sheetViews>
  <sheetFormatPr defaultColWidth="9.375" defaultRowHeight="12.75"/>
  <cols>
    <col min="1" max="1" width="5.625" style="110" customWidth="1"/>
    <col min="2" max="2" width="27.50390625" style="110" customWidth="1"/>
    <col min="3" max="3" width="11.50390625" style="110" customWidth="1"/>
    <col min="4" max="4" width="10.625" style="110" customWidth="1"/>
    <col min="5" max="5" width="11.375" style="110" customWidth="1"/>
    <col min="6" max="6" width="10.50390625" style="110" customWidth="1"/>
    <col min="7" max="16384" width="9.375" style="110" customWidth="1"/>
  </cols>
  <sheetData>
    <row r="1" spans="1:6" ht="33" customHeight="1">
      <c r="A1" s="606" t="s">
        <v>592</v>
      </c>
      <c r="B1" s="606"/>
      <c r="C1" s="606"/>
      <c r="D1" s="606"/>
      <c r="E1" s="606"/>
      <c r="F1" s="606"/>
    </row>
    <row r="2" spans="1:7" ht="15.75" customHeight="1" thickBot="1">
      <c r="A2" s="111"/>
      <c r="B2" s="111"/>
      <c r="C2" s="607"/>
      <c r="D2" s="607"/>
      <c r="E2" s="614" t="s">
        <v>491</v>
      </c>
      <c r="F2" s="614"/>
      <c r="G2" s="118"/>
    </row>
    <row r="3" spans="1:6" ht="63" customHeight="1">
      <c r="A3" s="610" t="s">
        <v>15</v>
      </c>
      <c r="B3" s="612" t="s">
        <v>171</v>
      </c>
      <c r="C3" s="612" t="s">
        <v>233</v>
      </c>
      <c r="D3" s="612"/>
      <c r="E3" s="612"/>
      <c r="F3" s="608" t="s">
        <v>229</v>
      </c>
    </row>
    <row r="4" spans="1:6" ht="14.25" thickBot="1">
      <c r="A4" s="611"/>
      <c r="B4" s="613"/>
      <c r="C4" s="113" t="s">
        <v>227</v>
      </c>
      <c r="D4" s="113" t="s">
        <v>228</v>
      </c>
      <c r="E4" s="113" t="s">
        <v>420</v>
      </c>
      <c r="F4" s="609"/>
    </row>
    <row r="5" spans="1:6" ht="14.25" thickBot="1">
      <c r="A5" s="115">
        <v>1</v>
      </c>
      <c r="B5" s="116">
        <v>2</v>
      </c>
      <c r="C5" s="116">
        <v>3</v>
      </c>
      <c r="D5" s="116">
        <v>4</v>
      </c>
      <c r="E5" s="116">
        <v>5</v>
      </c>
      <c r="F5" s="117">
        <v>6</v>
      </c>
    </row>
    <row r="6" spans="1:6" ht="13.5">
      <c r="A6" s="114" t="s">
        <v>17</v>
      </c>
      <c r="B6" s="135"/>
      <c r="C6" s="136"/>
      <c r="D6" s="136"/>
      <c r="E6" s="136"/>
      <c r="F6" s="121">
        <f>SUM(C6:E6)</f>
        <v>0</v>
      </c>
    </row>
    <row r="7" spans="1:6" ht="13.5">
      <c r="A7" s="112" t="s">
        <v>18</v>
      </c>
      <c r="B7" s="137"/>
      <c r="C7" s="138"/>
      <c r="D7" s="138"/>
      <c r="E7" s="138"/>
      <c r="F7" s="122">
        <f>SUM(C7:E7)</f>
        <v>0</v>
      </c>
    </row>
    <row r="8" spans="1:6" ht="13.5">
      <c r="A8" s="112" t="s">
        <v>19</v>
      </c>
      <c r="B8" s="137"/>
      <c r="C8" s="138"/>
      <c r="D8" s="138"/>
      <c r="E8" s="138"/>
      <c r="F8" s="122">
        <f>SUM(C8:E8)</f>
        <v>0</v>
      </c>
    </row>
    <row r="9" spans="1:6" ht="13.5">
      <c r="A9" s="112" t="s">
        <v>20</v>
      </c>
      <c r="B9" s="137"/>
      <c r="C9" s="138"/>
      <c r="D9" s="138"/>
      <c r="E9" s="138"/>
      <c r="F9" s="122">
        <f>SUM(C9:E9)</f>
        <v>0</v>
      </c>
    </row>
    <row r="10" spans="1:6" ht="14.25" thickBot="1">
      <c r="A10" s="119" t="s">
        <v>21</v>
      </c>
      <c r="B10" s="139"/>
      <c r="C10" s="140"/>
      <c r="D10" s="140"/>
      <c r="E10" s="140"/>
      <c r="F10" s="122">
        <f>SUM(C10:E10)</f>
        <v>0</v>
      </c>
    </row>
    <row r="11" spans="1:6" s="370" customFormat="1" ht="14.25" thickBot="1">
      <c r="A11" s="367" t="s">
        <v>22</v>
      </c>
      <c r="B11" s="120" t="s">
        <v>172</v>
      </c>
      <c r="C11" s="368">
        <f>SUM(C6:C10)</f>
        <v>0</v>
      </c>
      <c r="D11" s="368">
        <f>SUM(D6:D10)</f>
        <v>0</v>
      </c>
      <c r="E11" s="368">
        <f>SUM(E6:E10)</f>
        <v>0</v>
      </c>
      <c r="F11" s="36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" sqref="A1:C1"/>
    </sheetView>
  </sheetViews>
  <sheetFormatPr defaultColWidth="9.375" defaultRowHeight="12.75"/>
  <cols>
    <col min="1" max="1" width="5.625" style="110" customWidth="1"/>
    <col min="2" max="2" width="68.625" style="110" customWidth="1"/>
    <col min="3" max="3" width="19.50390625" style="110" customWidth="1"/>
    <col min="4" max="16384" width="9.375" style="110" customWidth="1"/>
  </cols>
  <sheetData>
    <row r="1" spans="1:3" ht="33" customHeight="1">
      <c r="A1" s="606" t="s">
        <v>593</v>
      </c>
      <c r="B1" s="606"/>
      <c r="C1" s="606"/>
    </row>
    <row r="2" spans="1:4" ht="15.75" customHeight="1" thickBot="1">
      <c r="A2" s="111"/>
      <c r="B2" s="111"/>
      <c r="C2" s="123" t="s">
        <v>491</v>
      </c>
      <c r="D2" s="118"/>
    </row>
    <row r="3" spans="1:3" ht="26.25" customHeight="1" thickBot="1">
      <c r="A3" s="141" t="s">
        <v>15</v>
      </c>
      <c r="B3" s="142" t="s">
        <v>169</v>
      </c>
      <c r="C3" s="143" t="s">
        <v>535</v>
      </c>
    </row>
    <row r="4" spans="1:3" ht="14.25" thickBot="1">
      <c r="A4" s="144">
        <v>1</v>
      </c>
      <c r="B4" s="145">
        <v>2</v>
      </c>
      <c r="C4" s="146">
        <v>3</v>
      </c>
    </row>
    <row r="5" spans="1:3" ht="13.5">
      <c r="A5" s="147" t="s">
        <v>17</v>
      </c>
      <c r="B5" s="294" t="s">
        <v>54</v>
      </c>
      <c r="C5" s="291">
        <f>'önkorm összesen'!C27</f>
        <v>12500</v>
      </c>
    </row>
    <row r="6" spans="1:3" ht="24">
      <c r="A6" s="148" t="s">
        <v>18</v>
      </c>
      <c r="B6" s="309" t="s">
        <v>230</v>
      </c>
      <c r="C6" s="292"/>
    </row>
    <row r="7" spans="1:3" ht="13.5">
      <c r="A7" s="148" t="s">
        <v>19</v>
      </c>
      <c r="B7" s="310" t="s">
        <v>460</v>
      </c>
      <c r="C7" s="292"/>
    </row>
    <row r="8" spans="1:3" ht="24">
      <c r="A8" s="148" t="s">
        <v>20</v>
      </c>
      <c r="B8" s="310" t="s">
        <v>232</v>
      </c>
      <c r="C8" s="292"/>
    </row>
    <row r="9" spans="1:3" ht="13.5">
      <c r="A9" s="149" t="s">
        <v>21</v>
      </c>
      <c r="B9" s="310" t="s">
        <v>231</v>
      </c>
      <c r="C9" s="293"/>
    </row>
    <row r="10" spans="1:3" ht="14.25" thickBot="1">
      <c r="A10" s="148" t="s">
        <v>22</v>
      </c>
      <c r="B10" s="311" t="s">
        <v>170</v>
      </c>
      <c r="C10" s="292"/>
    </row>
    <row r="11" spans="1:3" ht="14.25" thickBot="1">
      <c r="A11" s="615" t="s">
        <v>173</v>
      </c>
      <c r="B11" s="616"/>
      <c r="C11" s="150">
        <f>SUM(C5:C10)</f>
        <v>12500</v>
      </c>
    </row>
    <row r="12" spans="1:3" ht="23.25" customHeight="1">
      <c r="A12" s="617" t="s">
        <v>203</v>
      </c>
      <c r="B12" s="617"/>
      <c r="C12" s="61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375" defaultRowHeight="12.75"/>
  <cols>
    <col min="1" max="1" width="5.625" style="110" customWidth="1"/>
    <col min="2" max="2" width="40.375" style="110" customWidth="1"/>
    <col min="3" max="3" width="15.50390625" style="110" customWidth="1"/>
    <col min="4" max="16384" width="9.375" style="110" customWidth="1"/>
  </cols>
  <sheetData>
    <row r="1" spans="1:3" ht="33" customHeight="1">
      <c r="A1" s="606" t="s">
        <v>594</v>
      </c>
      <c r="B1" s="606"/>
      <c r="C1" s="606"/>
    </row>
    <row r="2" spans="1:4" ht="15.75" customHeight="1" thickBot="1">
      <c r="A2" s="111"/>
      <c r="B2" s="111"/>
      <c r="C2" s="123" t="s">
        <v>491</v>
      </c>
      <c r="D2" s="118"/>
    </row>
    <row r="3" spans="1:3" ht="26.25" customHeight="1" thickBot="1">
      <c r="A3" s="141" t="s">
        <v>15</v>
      </c>
      <c r="B3" s="142" t="s">
        <v>174</v>
      </c>
      <c r="C3" s="143" t="s">
        <v>201</v>
      </c>
    </row>
    <row r="4" spans="1:3" ht="14.25" thickBot="1">
      <c r="A4" s="144">
        <v>1</v>
      </c>
      <c r="B4" s="145">
        <v>2</v>
      </c>
      <c r="C4" s="146">
        <v>3</v>
      </c>
    </row>
    <row r="5" spans="1:3" ht="13.5">
      <c r="A5" s="147" t="s">
        <v>17</v>
      </c>
      <c r="B5" s="154"/>
      <c r="C5" s="151"/>
    </row>
    <row r="6" spans="1:3" ht="13.5">
      <c r="A6" s="148" t="s">
        <v>18</v>
      </c>
      <c r="B6" s="155"/>
      <c r="C6" s="152"/>
    </row>
    <row r="7" spans="1:3" ht="14.25" thickBot="1">
      <c r="A7" s="149" t="s">
        <v>19</v>
      </c>
      <c r="B7" s="156"/>
      <c r="C7" s="153"/>
    </row>
    <row r="8" spans="1:3" s="370" customFormat="1" ht="21" customHeight="1" thickBot="1">
      <c r="A8" s="371" t="s">
        <v>20</v>
      </c>
      <c r="B8" s="105" t="s">
        <v>175</v>
      </c>
      <c r="C8" s="15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6"/>
  <sheetViews>
    <sheetView workbookViewId="0" topLeftCell="A1">
      <selection activeCell="A6" sqref="A6:IV6"/>
    </sheetView>
  </sheetViews>
  <sheetFormatPr defaultColWidth="9.375" defaultRowHeight="12.75"/>
  <cols>
    <col min="1" max="1" width="6.75390625" style="33" customWidth="1"/>
    <col min="2" max="2" width="7.625" style="32" customWidth="1"/>
    <col min="3" max="3" width="60.75390625" style="32" customWidth="1"/>
    <col min="4" max="4" width="12.125" style="32" customWidth="1"/>
    <col min="5" max="6" width="12.75390625" style="32" customWidth="1"/>
    <col min="7" max="7" width="13.75390625" style="32" customWidth="1"/>
    <col min="8" max="16384" width="9.375" style="32" customWidth="1"/>
  </cols>
  <sheetData>
    <row r="1" spans="1:6" ht="24.75" customHeight="1">
      <c r="A1" s="663" t="s">
        <v>601</v>
      </c>
      <c r="B1" s="663"/>
      <c r="C1" s="663"/>
      <c r="D1" s="663"/>
      <c r="E1" s="664"/>
      <c r="F1" s="664"/>
    </row>
    <row r="2" spans="1:6" ht="24.75" customHeight="1" thickBot="1">
      <c r="A2" s="665"/>
      <c r="B2" s="665"/>
      <c r="C2" s="665"/>
      <c r="D2" s="665" t="s">
        <v>491</v>
      </c>
      <c r="E2" s="664"/>
      <c r="F2" s="664"/>
    </row>
    <row r="3" spans="1:4" ht="26.25" customHeight="1" thickBot="1">
      <c r="A3" s="618" t="s">
        <v>15</v>
      </c>
      <c r="B3" s="666"/>
      <c r="C3" s="582" t="s">
        <v>598</v>
      </c>
      <c r="D3" s="582" t="s">
        <v>599</v>
      </c>
    </row>
    <row r="4" spans="1:4" ht="30.75" customHeight="1">
      <c r="A4" s="400" t="s">
        <v>17</v>
      </c>
      <c r="B4" s="667"/>
      <c r="C4" s="668" t="s">
        <v>602</v>
      </c>
      <c r="D4" s="669">
        <v>1515</v>
      </c>
    </row>
    <row r="5" spans="1:6" ht="21" customHeight="1">
      <c r="A5" s="401"/>
      <c r="B5" s="399"/>
      <c r="C5" s="670"/>
      <c r="D5" s="671"/>
      <c r="E5" s="672"/>
      <c r="F5" s="672"/>
    </row>
    <row r="6" spans="1:4" ht="21" customHeight="1">
      <c r="A6" s="673"/>
      <c r="B6" s="674"/>
      <c r="C6" s="675" t="s">
        <v>600</v>
      </c>
      <c r="D6" s="676">
        <f>SUM(D4:D5)</f>
        <v>1515</v>
      </c>
    </row>
  </sheetData>
  <sheetProtection/>
  <mergeCells count="2">
    <mergeCell ref="A1:D1"/>
    <mergeCell ref="A3:B3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portrait" paperSize="9" scale="88" r:id="rId1"/>
  <headerFooter alignWithMargins="0">
    <oddHeader xml:space="preserve">&amp;R&amp;"Times New Roman CE,Félkövér dőlt"&amp;12 &amp;11 6. melléklet a ……/2015. (….)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SheetLayoutView="100" workbookViewId="0" topLeftCell="A118">
      <selection activeCell="C147" sqref="C147"/>
    </sheetView>
  </sheetViews>
  <sheetFormatPr defaultColWidth="9.375" defaultRowHeight="12.75"/>
  <cols>
    <col min="1" max="1" width="12.75390625" style="315" customWidth="1"/>
    <col min="2" max="2" width="66.125" style="316" customWidth="1"/>
    <col min="3" max="3" width="12.75390625" style="317" customWidth="1"/>
    <col min="4" max="5" width="12.75390625" style="2" customWidth="1"/>
    <col min="6" max="6" width="9.875" style="2" customWidth="1"/>
    <col min="7" max="16384" width="9.375" style="2" customWidth="1"/>
  </cols>
  <sheetData>
    <row r="1" spans="1:6" s="1" customFormat="1" ht="16.5" customHeight="1" thickBot="1">
      <c r="A1" s="178"/>
      <c r="B1" s="678" t="s">
        <v>603</v>
      </c>
      <c r="C1" s="678"/>
      <c r="D1" s="678"/>
      <c r="E1" s="678"/>
      <c r="F1" s="678"/>
    </row>
    <row r="2" spans="1:6" s="69" customFormat="1" ht="36.75" customHeight="1">
      <c r="A2" s="387" t="s">
        <v>177</v>
      </c>
      <c r="B2" s="295" t="s">
        <v>202</v>
      </c>
      <c r="C2" s="619" t="s">
        <v>51</v>
      </c>
      <c r="D2" s="619"/>
      <c r="E2" s="619"/>
      <c r="F2" s="620"/>
    </row>
    <row r="3" spans="1:6" s="69" customFormat="1" ht="23.25" thickBot="1">
      <c r="A3" s="385" t="s">
        <v>176</v>
      </c>
      <c r="B3" s="296" t="s">
        <v>427</v>
      </c>
      <c r="C3" s="388" t="s">
        <v>49</v>
      </c>
      <c r="D3" s="385" t="s">
        <v>461</v>
      </c>
      <c r="E3" s="385" t="s">
        <v>462</v>
      </c>
      <c r="F3" s="386" t="s">
        <v>463</v>
      </c>
    </row>
    <row r="4" spans="1:6" s="70" customFormat="1" ht="15.75" customHeight="1" thickBot="1">
      <c r="A4" s="180"/>
      <c r="B4" s="621" t="s">
        <v>491</v>
      </c>
      <c r="C4" s="621"/>
      <c r="D4" s="621"/>
      <c r="E4" s="621"/>
      <c r="F4" s="621"/>
    </row>
    <row r="5" spans="1:6" ht="24.75" customHeight="1" thickBot="1">
      <c r="A5" s="323" t="s">
        <v>178</v>
      </c>
      <c r="B5" s="407" t="s">
        <v>52</v>
      </c>
      <c r="C5" s="622" t="s">
        <v>509</v>
      </c>
      <c r="D5" s="623"/>
      <c r="E5" s="623"/>
      <c r="F5" s="624"/>
    </row>
    <row r="6" spans="1:6" s="40" customFormat="1" ht="15.75" customHeight="1" thickBot="1">
      <c r="A6" s="625" t="s">
        <v>53</v>
      </c>
      <c r="B6" s="626"/>
      <c r="C6" s="626"/>
      <c r="D6" s="626"/>
      <c r="E6" s="626"/>
      <c r="F6" s="627"/>
    </row>
    <row r="7" spans="1:6" s="40" customFormat="1" ht="12" customHeight="1" thickBot="1">
      <c r="A7" s="28" t="s">
        <v>17</v>
      </c>
      <c r="B7" s="16" t="s">
        <v>235</v>
      </c>
      <c r="C7" s="235">
        <f>+C8+C9+C10+C11+C12+C13</f>
        <v>83209</v>
      </c>
      <c r="D7" s="235">
        <f>+D8+D9+D10+D11+D12+D13</f>
        <v>83209</v>
      </c>
      <c r="E7" s="235">
        <f>+E8+E9+E10+E11+E12+E13</f>
        <v>0</v>
      </c>
      <c r="F7" s="235">
        <f>+F8+F9+F10+F11+F12+F13</f>
        <v>0</v>
      </c>
    </row>
    <row r="8" spans="1:6" s="71" customFormat="1" ht="12" customHeight="1">
      <c r="A8" s="347" t="s">
        <v>92</v>
      </c>
      <c r="B8" s="331" t="s">
        <v>236</v>
      </c>
      <c r="C8" s="237">
        <f>SUM(D8:F8)</f>
        <v>21382</v>
      </c>
      <c r="D8" s="238">
        <v>21382</v>
      </c>
      <c r="E8" s="238"/>
      <c r="F8" s="238"/>
    </row>
    <row r="9" spans="1:6" s="72" customFormat="1" ht="12" customHeight="1">
      <c r="A9" s="348" t="s">
        <v>93</v>
      </c>
      <c r="B9" s="332" t="s">
        <v>237</v>
      </c>
      <c r="C9" s="237">
        <f>SUM(D9:F9)</f>
        <v>33259</v>
      </c>
      <c r="D9" s="237">
        <v>33259</v>
      </c>
      <c r="E9" s="237"/>
      <c r="F9" s="237"/>
    </row>
    <row r="10" spans="1:6" s="72" customFormat="1" ht="12" customHeight="1">
      <c r="A10" s="348" t="s">
        <v>94</v>
      </c>
      <c r="B10" s="332" t="s">
        <v>238</v>
      </c>
      <c r="C10" s="237">
        <f>SUM(D10:F10)</f>
        <v>26456</v>
      </c>
      <c r="D10" s="237">
        <v>26456</v>
      </c>
      <c r="E10" s="237"/>
      <c r="F10" s="237"/>
    </row>
    <row r="11" spans="1:6" s="72" customFormat="1" ht="12" customHeight="1">
      <c r="A11" s="348" t="s">
        <v>95</v>
      </c>
      <c r="B11" s="332" t="s">
        <v>239</v>
      </c>
      <c r="C11" s="237">
        <f>SUM(D11:F11)</f>
        <v>1851</v>
      </c>
      <c r="D11" s="237">
        <v>1851</v>
      </c>
      <c r="E11" s="237"/>
      <c r="F11" s="237"/>
    </row>
    <row r="12" spans="1:6" s="72" customFormat="1" ht="12" customHeight="1">
      <c r="A12" s="348" t="s">
        <v>123</v>
      </c>
      <c r="B12" s="332" t="s">
        <v>240</v>
      </c>
      <c r="C12" s="237">
        <f>SUM(D12:F12)</f>
        <v>0</v>
      </c>
      <c r="D12" s="237">
        <v>0</v>
      </c>
      <c r="E12" s="237"/>
      <c r="F12" s="237"/>
    </row>
    <row r="13" spans="1:6" s="71" customFormat="1" ht="12" customHeight="1" thickBot="1">
      <c r="A13" s="349" t="s">
        <v>96</v>
      </c>
      <c r="B13" s="333" t="s">
        <v>241</v>
      </c>
      <c r="C13" s="237">
        <f>SUM(D13:F13)</f>
        <v>261</v>
      </c>
      <c r="D13" s="237">
        <v>261</v>
      </c>
      <c r="E13" s="237"/>
      <c r="F13" s="237"/>
    </row>
    <row r="14" spans="1:6" s="71" customFormat="1" ht="12" customHeight="1" thickBot="1">
      <c r="A14" s="28" t="s">
        <v>18</v>
      </c>
      <c r="B14" s="230" t="s">
        <v>242</v>
      </c>
      <c r="C14" s="235">
        <f>+C15+C16+C17+C18+C19</f>
        <v>0</v>
      </c>
      <c r="D14" s="235">
        <f>+D15+D16+D17+D18+D19</f>
        <v>0</v>
      </c>
      <c r="E14" s="235">
        <f>+E15+E16+E17+E18+E19</f>
        <v>0</v>
      </c>
      <c r="F14" s="235">
        <f>+F15+F16+F17+F18+F19</f>
        <v>0</v>
      </c>
    </row>
    <row r="15" spans="1:6" s="71" customFormat="1" ht="12" customHeight="1">
      <c r="A15" s="347" t="s">
        <v>98</v>
      </c>
      <c r="B15" s="331" t="s">
        <v>243</v>
      </c>
      <c r="C15" s="238"/>
      <c r="D15" s="238"/>
      <c r="E15" s="238"/>
      <c r="F15" s="238"/>
    </row>
    <row r="16" spans="1:6" s="71" customFormat="1" ht="12" customHeight="1">
      <c r="A16" s="348" t="s">
        <v>99</v>
      </c>
      <c r="B16" s="332" t="s">
        <v>244</v>
      </c>
      <c r="C16" s="237"/>
      <c r="D16" s="237"/>
      <c r="E16" s="237"/>
      <c r="F16" s="237"/>
    </row>
    <row r="17" spans="1:6" s="71" customFormat="1" ht="12" customHeight="1">
      <c r="A17" s="348" t="s">
        <v>100</v>
      </c>
      <c r="B17" s="332" t="s">
        <v>453</v>
      </c>
      <c r="C17" s="237"/>
      <c r="D17" s="237"/>
      <c r="E17" s="237"/>
      <c r="F17" s="237"/>
    </row>
    <row r="18" spans="1:6" s="71" customFormat="1" ht="12" customHeight="1">
      <c r="A18" s="348" t="s">
        <v>101</v>
      </c>
      <c r="B18" s="332" t="s">
        <v>454</v>
      </c>
      <c r="C18" s="237"/>
      <c r="D18" s="237"/>
      <c r="E18" s="237"/>
      <c r="F18" s="237"/>
    </row>
    <row r="19" spans="1:6" s="71" customFormat="1" ht="12" customHeight="1">
      <c r="A19" s="348" t="s">
        <v>102</v>
      </c>
      <c r="B19" s="332" t="s">
        <v>245</v>
      </c>
      <c r="C19" s="237">
        <f>SUM(D19:F19)</f>
        <v>0</v>
      </c>
      <c r="D19" s="237"/>
      <c r="E19" s="237"/>
      <c r="F19" s="237"/>
    </row>
    <row r="20" spans="1:6" s="72" customFormat="1" ht="12" customHeight="1" thickBot="1">
      <c r="A20" s="349" t="s">
        <v>111</v>
      </c>
      <c r="B20" s="333" t="s">
        <v>246</v>
      </c>
      <c r="C20" s="237">
        <f>SUM(D20:F20)</f>
        <v>0</v>
      </c>
      <c r="D20" s="239"/>
      <c r="E20" s="239"/>
      <c r="F20" s="239"/>
    </row>
    <row r="21" spans="1:6" s="72" customFormat="1" ht="12" customHeight="1" thickBot="1">
      <c r="A21" s="28" t="s">
        <v>19</v>
      </c>
      <c r="B21" s="16" t="s">
        <v>247</v>
      </c>
      <c r="C21" s="235">
        <f>SUM(C22:C26)</f>
        <v>0</v>
      </c>
      <c r="D21" s="235">
        <f>SUM(D22:D26)</f>
        <v>0</v>
      </c>
      <c r="E21" s="235">
        <f>SUM(E22:E26)</f>
        <v>0</v>
      </c>
      <c r="F21" s="235">
        <f>+F22+F23+F24+F25+F26</f>
        <v>0</v>
      </c>
    </row>
    <row r="22" spans="1:6" s="72" customFormat="1" ht="12" customHeight="1">
      <c r="A22" s="347" t="s">
        <v>81</v>
      </c>
      <c r="B22" s="331" t="s">
        <v>248</v>
      </c>
      <c r="C22" s="238"/>
      <c r="D22" s="238"/>
      <c r="E22" s="238"/>
      <c r="F22" s="238"/>
    </row>
    <row r="23" spans="1:6" s="71" customFormat="1" ht="12" customHeight="1">
      <c r="A23" s="348" t="s">
        <v>82</v>
      </c>
      <c r="B23" s="332" t="s">
        <v>249</v>
      </c>
      <c r="C23" s="237"/>
      <c r="D23" s="237"/>
      <c r="E23" s="237"/>
      <c r="F23" s="237"/>
    </row>
    <row r="24" spans="1:6" s="72" customFormat="1" ht="12" customHeight="1">
      <c r="A24" s="348" t="s">
        <v>83</v>
      </c>
      <c r="B24" s="332" t="s">
        <v>455</v>
      </c>
      <c r="C24" s="237"/>
      <c r="D24" s="237"/>
      <c r="E24" s="237"/>
      <c r="F24" s="237"/>
    </row>
    <row r="25" spans="1:6" s="72" customFormat="1" ht="12" customHeight="1">
      <c r="A25" s="348" t="s">
        <v>84</v>
      </c>
      <c r="B25" s="332" t="s">
        <v>456</v>
      </c>
      <c r="C25" s="237"/>
      <c r="D25" s="237"/>
      <c r="E25" s="237"/>
      <c r="F25" s="237"/>
    </row>
    <row r="26" spans="1:6" s="72" customFormat="1" ht="12" customHeight="1">
      <c r="A26" s="348" t="s">
        <v>144</v>
      </c>
      <c r="B26" s="332" t="s">
        <v>250</v>
      </c>
      <c r="C26" s="237">
        <f>SUM(D26:F26)</f>
        <v>0</v>
      </c>
      <c r="D26" s="237"/>
      <c r="E26" s="237"/>
      <c r="F26" s="237"/>
    </row>
    <row r="27" spans="1:6" s="72" customFormat="1" ht="12" customHeight="1" thickBot="1">
      <c r="A27" s="349" t="s">
        <v>145</v>
      </c>
      <c r="B27" s="333" t="s">
        <v>251</v>
      </c>
      <c r="C27" s="239">
        <f>SUM(D27:F27)</f>
        <v>0</v>
      </c>
      <c r="D27" s="239"/>
      <c r="E27" s="239"/>
      <c r="F27" s="239"/>
    </row>
    <row r="28" spans="1:6" s="72" customFormat="1" ht="12" customHeight="1" thickBot="1">
      <c r="A28" s="28" t="s">
        <v>146</v>
      </c>
      <c r="B28" s="16" t="s">
        <v>252</v>
      </c>
      <c r="C28" s="241">
        <f>+C29+C32+C33+C34</f>
        <v>15500</v>
      </c>
      <c r="D28" s="241">
        <f>+D29+D32+D33+D34</f>
        <v>15000</v>
      </c>
      <c r="E28" s="241">
        <f>+E29+E32+E33+E34</f>
        <v>500</v>
      </c>
      <c r="F28" s="241">
        <f>+F29+F32+F33+F34</f>
        <v>0</v>
      </c>
    </row>
    <row r="29" spans="1:6" s="72" customFormat="1" ht="12" customHeight="1">
      <c r="A29" s="347" t="s">
        <v>253</v>
      </c>
      <c r="B29" s="331" t="s">
        <v>259</v>
      </c>
      <c r="C29" s="326">
        <f>D29+E29+F29</f>
        <v>12500</v>
      </c>
      <c r="D29" s="326">
        <f>D30+D31</f>
        <v>12000</v>
      </c>
      <c r="E29" s="326">
        <f>+E30+E31</f>
        <v>500</v>
      </c>
      <c r="F29" s="326">
        <f>+F30+F31</f>
        <v>0</v>
      </c>
    </row>
    <row r="30" spans="1:6" s="72" customFormat="1" ht="12" customHeight="1">
      <c r="A30" s="348" t="s">
        <v>254</v>
      </c>
      <c r="B30" s="332" t="s">
        <v>260</v>
      </c>
      <c r="C30" s="326">
        <f>D30+E30+F30</f>
        <v>500</v>
      </c>
      <c r="D30" s="237">
        <v>500</v>
      </c>
      <c r="E30" s="237"/>
      <c r="F30" s="237"/>
    </row>
    <row r="31" spans="1:6" s="72" customFormat="1" ht="12" customHeight="1">
      <c r="A31" s="348" t="s">
        <v>255</v>
      </c>
      <c r="B31" s="332" t="s">
        <v>261</v>
      </c>
      <c r="C31" s="326">
        <f>D31+E31+F31</f>
        <v>12000</v>
      </c>
      <c r="D31" s="237">
        <v>11500</v>
      </c>
      <c r="E31" s="237">
        <v>500</v>
      </c>
      <c r="F31" s="237"/>
    </row>
    <row r="32" spans="1:6" s="72" customFormat="1" ht="12" customHeight="1">
      <c r="A32" s="348" t="s">
        <v>256</v>
      </c>
      <c r="B32" s="332" t="s">
        <v>262</v>
      </c>
      <c r="C32" s="326">
        <f>D32+E32+F32</f>
        <v>3000</v>
      </c>
      <c r="D32" s="237">
        <v>3000</v>
      </c>
      <c r="E32" s="237"/>
      <c r="F32" s="237"/>
    </row>
    <row r="33" spans="1:6" s="72" customFormat="1" ht="12" customHeight="1">
      <c r="A33" s="348" t="s">
        <v>257</v>
      </c>
      <c r="B33" s="332" t="s">
        <v>263</v>
      </c>
      <c r="C33" s="326">
        <f>D33+E33+F33</f>
        <v>0</v>
      </c>
      <c r="D33" s="237"/>
      <c r="E33" s="237"/>
      <c r="F33" s="237"/>
    </row>
    <row r="34" spans="1:6" s="72" customFormat="1" ht="12" customHeight="1" thickBot="1">
      <c r="A34" s="349" t="s">
        <v>258</v>
      </c>
      <c r="B34" s="333" t="s">
        <v>264</v>
      </c>
      <c r="C34" s="326">
        <f>D34+E34+F34</f>
        <v>0</v>
      </c>
      <c r="D34" s="239"/>
      <c r="E34" s="239"/>
      <c r="F34" s="239"/>
    </row>
    <row r="35" spans="1:6" s="72" customFormat="1" ht="12" customHeight="1" thickBot="1">
      <c r="A35" s="28" t="s">
        <v>21</v>
      </c>
      <c r="B35" s="16" t="s">
        <v>265</v>
      </c>
      <c r="C35" s="235">
        <f>SUM(C36:C45)</f>
        <v>17536</v>
      </c>
      <c r="D35" s="235">
        <f>SUM(D36:D45)</f>
        <v>17536</v>
      </c>
      <c r="E35" s="235">
        <f>SUM(E36:E45)</f>
        <v>0</v>
      </c>
      <c r="F35" s="235">
        <f>SUM(F36:F45)</f>
        <v>0</v>
      </c>
    </row>
    <row r="36" spans="1:6" s="72" customFormat="1" ht="12" customHeight="1">
      <c r="A36" s="347" t="s">
        <v>85</v>
      </c>
      <c r="B36" s="331" t="s">
        <v>268</v>
      </c>
      <c r="C36" s="238">
        <f>SUM(D36:F36)</f>
        <v>0</v>
      </c>
      <c r="D36" s="238"/>
      <c r="E36" s="238"/>
      <c r="F36" s="238"/>
    </row>
    <row r="37" spans="1:6" s="72" customFormat="1" ht="12" customHeight="1">
      <c r="A37" s="348" t="s">
        <v>86</v>
      </c>
      <c r="B37" s="332" t="s">
        <v>269</v>
      </c>
      <c r="C37" s="238">
        <f aca="true" t="shared" si="0" ref="C37:C45">SUM(D37:F37)</f>
        <v>2500</v>
      </c>
      <c r="D37" s="237">
        <v>2500</v>
      </c>
      <c r="E37" s="237"/>
      <c r="F37" s="237"/>
    </row>
    <row r="38" spans="1:6" s="72" customFormat="1" ht="12" customHeight="1">
      <c r="A38" s="348" t="s">
        <v>87</v>
      </c>
      <c r="B38" s="332" t="s">
        <v>270</v>
      </c>
      <c r="C38" s="238">
        <f t="shared" si="0"/>
        <v>0</v>
      </c>
      <c r="D38" s="237"/>
      <c r="E38" s="237"/>
      <c r="F38" s="237"/>
    </row>
    <row r="39" spans="1:6" s="72" customFormat="1" ht="12" customHeight="1">
      <c r="A39" s="348" t="s">
        <v>148</v>
      </c>
      <c r="B39" s="332" t="s">
        <v>271</v>
      </c>
      <c r="C39" s="238">
        <f t="shared" si="0"/>
        <v>410</v>
      </c>
      <c r="D39" s="237">
        <v>410</v>
      </c>
      <c r="E39" s="237"/>
      <c r="F39" s="237"/>
    </row>
    <row r="40" spans="1:6" s="72" customFormat="1" ht="12" customHeight="1">
      <c r="A40" s="348" t="s">
        <v>149</v>
      </c>
      <c r="B40" s="332" t="s">
        <v>272</v>
      </c>
      <c r="C40" s="238">
        <f t="shared" si="0"/>
        <v>9570</v>
      </c>
      <c r="D40" s="237">
        <v>9570</v>
      </c>
      <c r="E40" s="237"/>
      <c r="F40" s="237"/>
    </row>
    <row r="41" spans="1:6" s="72" customFormat="1" ht="12" customHeight="1">
      <c r="A41" s="348" t="s">
        <v>150</v>
      </c>
      <c r="B41" s="332" t="s">
        <v>273</v>
      </c>
      <c r="C41" s="238">
        <f t="shared" si="0"/>
        <v>2590</v>
      </c>
      <c r="D41" s="237">
        <v>2590</v>
      </c>
      <c r="E41" s="237"/>
      <c r="F41" s="237"/>
    </row>
    <row r="42" spans="1:6" s="72" customFormat="1" ht="12" customHeight="1">
      <c r="A42" s="348" t="s">
        <v>151</v>
      </c>
      <c r="B42" s="332" t="s">
        <v>274</v>
      </c>
      <c r="C42" s="238">
        <f t="shared" si="0"/>
        <v>0</v>
      </c>
      <c r="D42" s="237"/>
      <c r="E42" s="237"/>
      <c r="F42" s="237"/>
    </row>
    <row r="43" spans="1:6" s="72" customFormat="1" ht="12" customHeight="1">
      <c r="A43" s="348" t="s">
        <v>152</v>
      </c>
      <c r="B43" s="332" t="s">
        <v>275</v>
      </c>
      <c r="C43" s="238">
        <f t="shared" si="0"/>
        <v>0</v>
      </c>
      <c r="D43" s="237"/>
      <c r="E43" s="237"/>
      <c r="F43" s="237"/>
    </row>
    <row r="44" spans="1:6" s="72" customFormat="1" ht="12" customHeight="1">
      <c r="A44" s="348" t="s">
        <v>266</v>
      </c>
      <c r="B44" s="332" t="s">
        <v>276</v>
      </c>
      <c r="C44" s="238">
        <f t="shared" si="0"/>
        <v>0</v>
      </c>
      <c r="D44" s="240"/>
      <c r="E44" s="240"/>
      <c r="F44" s="240"/>
    </row>
    <row r="45" spans="1:6" s="72" customFormat="1" ht="12" customHeight="1" thickBot="1">
      <c r="A45" s="349" t="s">
        <v>267</v>
      </c>
      <c r="B45" s="232" t="s">
        <v>277</v>
      </c>
      <c r="C45" s="238">
        <f t="shared" si="0"/>
        <v>2466</v>
      </c>
      <c r="D45" s="322">
        <v>2466</v>
      </c>
      <c r="E45" s="322"/>
      <c r="F45" s="322"/>
    </row>
    <row r="46" spans="1:6" s="72" customFormat="1" ht="12" customHeight="1" thickBot="1">
      <c r="A46" s="28" t="s">
        <v>22</v>
      </c>
      <c r="B46" s="16" t="s">
        <v>278</v>
      </c>
      <c r="C46" s="235">
        <f>SUM(C47:C51)</f>
        <v>0</v>
      </c>
      <c r="D46" s="235">
        <f>SUM(D47:D51)</f>
        <v>0</v>
      </c>
      <c r="E46" s="235">
        <f>SUM(E47:E51)</f>
        <v>0</v>
      </c>
      <c r="F46" s="235">
        <f>SUM(F47:F51)</f>
        <v>0</v>
      </c>
    </row>
    <row r="47" spans="1:6" s="72" customFormat="1" ht="12" customHeight="1">
      <c r="A47" s="347" t="s">
        <v>88</v>
      </c>
      <c r="B47" s="331" t="s">
        <v>282</v>
      </c>
      <c r="C47" s="365"/>
      <c r="D47" s="365"/>
      <c r="E47" s="365"/>
      <c r="F47" s="365"/>
    </row>
    <row r="48" spans="1:6" s="72" customFormat="1" ht="12" customHeight="1">
      <c r="A48" s="348" t="s">
        <v>89</v>
      </c>
      <c r="B48" s="332" t="s">
        <v>283</v>
      </c>
      <c r="C48" s="240"/>
      <c r="D48" s="240"/>
      <c r="E48" s="240"/>
      <c r="F48" s="240"/>
    </row>
    <row r="49" spans="1:6" s="72" customFormat="1" ht="12" customHeight="1">
      <c r="A49" s="348" t="s">
        <v>279</v>
      </c>
      <c r="B49" s="332" t="s">
        <v>284</v>
      </c>
      <c r="C49" s="240"/>
      <c r="D49" s="240"/>
      <c r="E49" s="240"/>
      <c r="F49" s="240"/>
    </row>
    <row r="50" spans="1:6" s="72" customFormat="1" ht="12" customHeight="1">
      <c r="A50" s="348" t="s">
        <v>280</v>
      </c>
      <c r="B50" s="332" t="s">
        <v>285</v>
      </c>
      <c r="C50" s="240"/>
      <c r="D50" s="240"/>
      <c r="E50" s="240"/>
      <c r="F50" s="240"/>
    </row>
    <row r="51" spans="1:6" s="72" customFormat="1" ht="12" customHeight="1" thickBot="1">
      <c r="A51" s="349" t="s">
        <v>281</v>
      </c>
      <c r="B51" s="333" t="s">
        <v>286</v>
      </c>
      <c r="C51" s="322"/>
      <c r="D51" s="322"/>
      <c r="E51" s="322"/>
      <c r="F51" s="322"/>
    </row>
    <row r="52" spans="1:6" s="72" customFormat="1" ht="12" customHeight="1" thickBot="1">
      <c r="A52" s="28" t="s">
        <v>153</v>
      </c>
      <c r="B52" s="16" t="s">
        <v>287</v>
      </c>
      <c r="C52" s="235">
        <f>SUM(C53:C55)</f>
        <v>3120</v>
      </c>
      <c r="D52" s="235">
        <f>SUM(D53:D55)</f>
        <v>3120</v>
      </c>
      <c r="E52" s="235">
        <f>SUM(E53:E55)</f>
        <v>0</v>
      </c>
      <c r="F52" s="235">
        <f>SUM(F53:F55)</f>
        <v>0</v>
      </c>
    </row>
    <row r="53" spans="1:6" s="72" customFormat="1" ht="12" customHeight="1">
      <c r="A53" s="347" t="s">
        <v>90</v>
      </c>
      <c r="B53" s="331" t="s">
        <v>288</v>
      </c>
      <c r="C53" s="238"/>
      <c r="D53" s="238"/>
      <c r="E53" s="238"/>
      <c r="F53" s="238"/>
    </row>
    <row r="54" spans="1:6" s="72" customFormat="1" ht="12" customHeight="1">
      <c r="A54" s="348" t="s">
        <v>91</v>
      </c>
      <c r="B54" s="332" t="s">
        <v>457</v>
      </c>
      <c r="C54" s="237"/>
      <c r="D54" s="237"/>
      <c r="E54" s="237"/>
      <c r="F54" s="237"/>
    </row>
    <row r="55" spans="1:6" s="72" customFormat="1" ht="12" customHeight="1">
      <c r="A55" s="348" t="s">
        <v>291</v>
      </c>
      <c r="B55" s="332" t="s">
        <v>289</v>
      </c>
      <c r="C55" s="237">
        <f>D55+E55+F55</f>
        <v>3120</v>
      </c>
      <c r="D55" s="237">
        <v>3120</v>
      </c>
      <c r="E55" s="237"/>
      <c r="F55" s="237"/>
    </row>
    <row r="56" spans="1:6" s="72" customFormat="1" ht="12" customHeight="1" thickBot="1">
      <c r="A56" s="349" t="s">
        <v>292</v>
      </c>
      <c r="B56" s="333" t="s">
        <v>290</v>
      </c>
      <c r="C56" s="239"/>
      <c r="D56" s="239"/>
      <c r="E56" s="239"/>
      <c r="F56" s="239"/>
    </row>
    <row r="57" spans="1:6" s="72" customFormat="1" ht="12" customHeight="1" thickBot="1">
      <c r="A57" s="28" t="s">
        <v>24</v>
      </c>
      <c r="B57" s="230" t="s">
        <v>293</v>
      </c>
      <c r="C57" s="235">
        <f>SUM(C58:C60)</f>
        <v>0</v>
      </c>
      <c r="D57" s="235">
        <f>SUM(D58:D60)</f>
        <v>0</v>
      </c>
      <c r="E57" s="235">
        <f>SUM(E58:E60)</f>
        <v>0</v>
      </c>
      <c r="F57" s="235">
        <f>SUM(F58:F60)</f>
        <v>0</v>
      </c>
    </row>
    <row r="58" spans="1:6" s="72" customFormat="1" ht="12" customHeight="1">
      <c r="A58" s="347" t="s">
        <v>154</v>
      </c>
      <c r="B58" s="331" t="s">
        <v>295</v>
      </c>
      <c r="C58" s="240"/>
      <c r="D58" s="240"/>
      <c r="E58" s="240"/>
      <c r="F58" s="240"/>
    </row>
    <row r="59" spans="1:6" s="72" customFormat="1" ht="12" customHeight="1">
      <c r="A59" s="348" t="s">
        <v>155</v>
      </c>
      <c r="B59" s="332" t="s">
        <v>458</v>
      </c>
      <c r="C59" s="240"/>
      <c r="D59" s="240"/>
      <c r="E59" s="240"/>
      <c r="F59" s="240"/>
    </row>
    <row r="60" spans="1:6" s="72" customFormat="1" ht="12" customHeight="1">
      <c r="A60" s="348" t="s">
        <v>207</v>
      </c>
      <c r="B60" s="332" t="s">
        <v>296</v>
      </c>
      <c r="C60" s="240"/>
      <c r="D60" s="240"/>
      <c r="E60" s="240"/>
      <c r="F60" s="240"/>
    </row>
    <row r="61" spans="1:6" s="72" customFormat="1" ht="12" customHeight="1" thickBot="1">
      <c r="A61" s="349" t="s">
        <v>294</v>
      </c>
      <c r="B61" s="333" t="s">
        <v>297</v>
      </c>
      <c r="C61" s="240"/>
      <c r="D61" s="240"/>
      <c r="E61" s="240"/>
      <c r="F61" s="240"/>
    </row>
    <row r="62" spans="1:6" s="72" customFormat="1" ht="12" customHeight="1" thickBot="1">
      <c r="A62" s="28" t="s">
        <v>25</v>
      </c>
      <c r="B62" s="16" t="s">
        <v>298</v>
      </c>
      <c r="C62" s="241">
        <f>+C7+C14+C21+C28+C35+C46+C52+C57</f>
        <v>119365</v>
      </c>
      <c r="D62" s="241">
        <f>+D7+D14+D21+D28+D35+D46+D52+D57</f>
        <v>118865</v>
      </c>
      <c r="E62" s="241">
        <f>+E7+E14+E21+E28+E35+E46+E52+E57</f>
        <v>500</v>
      </c>
      <c r="F62" s="241">
        <f>+F7+F14+F21+F28+F35+F46+F52+F57</f>
        <v>0</v>
      </c>
    </row>
    <row r="63" spans="1:6" s="72" customFormat="1" ht="12" customHeight="1" thickBot="1">
      <c r="A63" s="350" t="s">
        <v>422</v>
      </c>
      <c r="B63" s="230" t="s">
        <v>300</v>
      </c>
      <c r="C63" s="235">
        <f>SUM(C64:C66)</f>
        <v>0</v>
      </c>
      <c r="D63" s="235">
        <f>SUM(D64:D66)</f>
        <v>0</v>
      </c>
      <c r="E63" s="235">
        <f>SUM(E64:E66)</f>
        <v>0</v>
      </c>
      <c r="F63" s="235">
        <f>SUM(F64:F66)</f>
        <v>0</v>
      </c>
    </row>
    <row r="64" spans="1:6" s="72" customFormat="1" ht="12" customHeight="1">
      <c r="A64" s="347" t="s">
        <v>333</v>
      </c>
      <c r="B64" s="331" t="s">
        <v>301</v>
      </c>
      <c r="C64" s="240"/>
      <c r="D64" s="240"/>
      <c r="E64" s="240"/>
      <c r="F64" s="240"/>
    </row>
    <row r="65" spans="1:6" s="72" customFormat="1" ht="12" customHeight="1">
      <c r="A65" s="348" t="s">
        <v>342</v>
      </c>
      <c r="B65" s="332" t="s">
        <v>302</v>
      </c>
      <c r="C65" s="240"/>
      <c r="D65" s="240"/>
      <c r="E65" s="240"/>
      <c r="F65" s="240"/>
    </row>
    <row r="66" spans="1:6" s="72" customFormat="1" ht="12" customHeight="1" thickBot="1">
      <c r="A66" s="349" t="s">
        <v>343</v>
      </c>
      <c r="B66" s="335" t="s">
        <v>303</v>
      </c>
      <c r="C66" s="240"/>
      <c r="D66" s="240"/>
      <c r="E66" s="240"/>
      <c r="F66" s="240"/>
    </row>
    <row r="67" spans="1:6" s="72" customFormat="1" ht="12" customHeight="1" thickBot="1">
      <c r="A67" s="350" t="s">
        <v>304</v>
      </c>
      <c r="B67" s="230" t="s">
        <v>305</v>
      </c>
      <c r="C67" s="235">
        <f>SUM(C68:C71)</f>
        <v>0</v>
      </c>
      <c r="D67" s="235">
        <f>SUM(D68:D71)</f>
        <v>0</v>
      </c>
      <c r="E67" s="235">
        <f>SUM(E68:E71)</f>
        <v>0</v>
      </c>
      <c r="F67" s="235">
        <f>SUM(F68:F71)</f>
        <v>0</v>
      </c>
    </row>
    <row r="68" spans="1:6" s="72" customFormat="1" ht="12" customHeight="1">
      <c r="A68" s="347" t="s">
        <v>124</v>
      </c>
      <c r="B68" s="331" t="s">
        <v>306</v>
      </c>
      <c r="C68" s="240"/>
      <c r="D68" s="240"/>
      <c r="E68" s="240"/>
      <c r="F68" s="240"/>
    </row>
    <row r="69" spans="1:6" s="72" customFormat="1" ht="12" customHeight="1">
      <c r="A69" s="348" t="s">
        <v>125</v>
      </c>
      <c r="B69" s="332" t="s">
        <v>307</v>
      </c>
      <c r="C69" s="240"/>
      <c r="D69" s="240"/>
      <c r="E69" s="240"/>
      <c r="F69" s="240"/>
    </row>
    <row r="70" spans="1:6" s="72" customFormat="1" ht="12" customHeight="1">
      <c r="A70" s="348" t="s">
        <v>334</v>
      </c>
      <c r="B70" s="332" t="s">
        <v>308</v>
      </c>
      <c r="C70" s="240"/>
      <c r="D70" s="240"/>
      <c r="E70" s="240"/>
      <c r="F70" s="240"/>
    </row>
    <row r="71" spans="1:6" s="72" customFormat="1" ht="12" customHeight="1" thickBot="1">
      <c r="A71" s="349" t="s">
        <v>335</v>
      </c>
      <c r="B71" s="333" t="s">
        <v>309</v>
      </c>
      <c r="C71" s="240"/>
      <c r="D71" s="240"/>
      <c r="E71" s="240"/>
      <c r="F71" s="240"/>
    </row>
    <row r="72" spans="1:6" s="72" customFormat="1" ht="12" customHeight="1" thickBot="1">
      <c r="A72" s="350" t="s">
        <v>310</v>
      </c>
      <c r="B72" s="230" t="s">
        <v>311</v>
      </c>
      <c r="C72" s="235">
        <f>SUM(C73:C74)</f>
        <v>0</v>
      </c>
      <c r="D72" s="235">
        <f>SUM(D73:D74)</f>
        <v>0</v>
      </c>
      <c r="E72" s="235">
        <f>SUM(E73:E74)</f>
        <v>0</v>
      </c>
      <c r="F72" s="235">
        <f>SUM(F73:F74)</f>
        <v>0</v>
      </c>
    </row>
    <row r="73" spans="1:6" s="72" customFormat="1" ht="12" customHeight="1">
      <c r="A73" s="347" t="s">
        <v>336</v>
      </c>
      <c r="B73" s="331" t="s">
        <v>312</v>
      </c>
      <c r="C73" s="240">
        <f>SUM(D73:F73)</f>
        <v>0</v>
      </c>
      <c r="D73" s="240"/>
      <c r="E73" s="240"/>
      <c r="F73" s="240"/>
    </row>
    <row r="74" spans="1:6" s="72" customFormat="1" ht="12" customHeight="1" thickBot="1">
      <c r="A74" s="349" t="s">
        <v>337</v>
      </c>
      <c r="B74" s="333" t="s">
        <v>313</v>
      </c>
      <c r="C74" s="240"/>
      <c r="D74" s="240"/>
      <c r="E74" s="240"/>
      <c r="F74" s="240"/>
    </row>
    <row r="75" spans="1:6" s="71" customFormat="1" ht="12" customHeight="1" thickBot="1">
      <c r="A75" s="350" t="s">
        <v>314</v>
      </c>
      <c r="B75" s="230" t="s">
        <v>315</v>
      </c>
      <c r="C75" s="235">
        <f>SUM(C76:C78)</f>
        <v>0</v>
      </c>
      <c r="D75" s="235">
        <f>SUM(D76:D78)</f>
        <v>0</v>
      </c>
      <c r="E75" s="235">
        <f>SUM(E76:E78)</f>
        <v>0</v>
      </c>
      <c r="F75" s="235">
        <f>SUM(F76:F78)</f>
        <v>0</v>
      </c>
    </row>
    <row r="76" spans="1:6" s="72" customFormat="1" ht="12" customHeight="1">
      <c r="A76" s="347" t="s">
        <v>338</v>
      </c>
      <c r="B76" s="331" t="s">
        <v>316</v>
      </c>
      <c r="C76" s="240"/>
      <c r="D76" s="240"/>
      <c r="E76" s="240"/>
      <c r="F76" s="240"/>
    </row>
    <row r="77" spans="1:6" s="72" customFormat="1" ht="12" customHeight="1">
      <c r="A77" s="348" t="s">
        <v>339</v>
      </c>
      <c r="B77" s="332" t="s">
        <v>317</v>
      </c>
      <c r="C77" s="240"/>
      <c r="D77" s="240"/>
      <c r="E77" s="240"/>
      <c r="F77" s="240"/>
    </row>
    <row r="78" spans="1:6" s="72" customFormat="1" ht="12" customHeight="1" thickBot="1">
      <c r="A78" s="349" t="s">
        <v>340</v>
      </c>
      <c r="B78" s="333" t="s">
        <v>318</v>
      </c>
      <c r="C78" s="240"/>
      <c r="D78" s="240"/>
      <c r="E78" s="240"/>
      <c r="F78" s="240"/>
    </row>
    <row r="79" spans="1:6" s="72" customFormat="1" ht="12" customHeight="1" thickBot="1">
      <c r="A79" s="350" t="s">
        <v>319</v>
      </c>
      <c r="B79" s="230" t="s">
        <v>341</v>
      </c>
      <c r="C79" s="235">
        <f>SUM(C80:C83)</f>
        <v>0</v>
      </c>
      <c r="D79" s="235">
        <f>SUM(D80:D83)</f>
        <v>0</v>
      </c>
      <c r="E79" s="235">
        <f>SUM(E80:E83)</f>
        <v>0</v>
      </c>
      <c r="F79" s="235">
        <f>SUM(F80:F83)</f>
        <v>0</v>
      </c>
    </row>
    <row r="80" spans="1:6" s="72" customFormat="1" ht="12" customHeight="1">
      <c r="A80" s="351" t="s">
        <v>320</v>
      </c>
      <c r="B80" s="331" t="s">
        <v>321</v>
      </c>
      <c r="C80" s="240"/>
      <c r="D80" s="240"/>
      <c r="E80" s="240"/>
      <c r="F80" s="240"/>
    </row>
    <row r="81" spans="1:6" s="72" customFormat="1" ht="12" customHeight="1">
      <c r="A81" s="352" t="s">
        <v>322</v>
      </c>
      <c r="B81" s="332" t="s">
        <v>323</v>
      </c>
      <c r="C81" s="240"/>
      <c r="D81" s="240"/>
      <c r="E81" s="240"/>
      <c r="F81" s="240"/>
    </row>
    <row r="82" spans="1:6" s="72" customFormat="1" ht="12" customHeight="1">
      <c r="A82" s="352" t="s">
        <v>324</v>
      </c>
      <c r="B82" s="332" t="s">
        <v>325</v>
      </c>
      <c r="C82" s="240"/>
      <c r="D82" s="240"/>
      <c r="E82" s="240"/>
      <c r="F82" s="240"/>
    </row>
    <row r="83" spans="1:6" s="71" customFormat="1" ht="12" customHeight="1" thickBot="1">
      <c r="A83" s="353" t="s">
        <v>326</v>
      </c>
      <c r="B83" s="333" t="s">
        <v>327</v>
      </c>
      <c r="C83" s="240"/>
      <c r="D83" s="240"/>
      <c r="E83" s="240"/>
      <c r="F83" s="240"/>
    </row>
    <row r="84" spans="1:6" s="71" customFormat="1" ht="12" customHeight="1" thickBot="1">
      <c r="A84" s="350" t="s">
        <v>328</v>
      </c>
      <c r="B84" s="230" t="s">
        <v>329</v>
      </c>
      <c r="C84" s="366"/>
      <c r="D84" s="366"/>
      <c r="E84" s="366"/>
      <c r="F84" s="366"/>
    </row>
    <row r="85" spans="1:6" s="71" customFormat="1" ht="12" customHeight="1" thickBot="1">
      <c r="A85" s="350" t="s">
        <v>330</v>
      </c>
      <c r="B85" s="339" t="s">
        <v>331</v>
      </c>
      <c r="C85" s="241">
        <f>+C63+C67+C72+C75+C79+C84</f>
        <v>0</v>
      </c>
      <c r="D85" s="241">
        <f>+D63+D67+D72+D75+D79+D84</f>
        <v>0</v>
      </c>
      <c r="E85" s="241">
        <f>+E63+E67+E72+E75+E79+E84</f>
        <v>0</v>
      </c>
      <c r="F85" s="241">
        <f>+F63+F67+F72+F75+F79+F84</f>
        <v>0</v>
      </c>
    </row>
    <row r="86" spans="1:6" s="71" customFormat="1" ht="12" customHeight="1" thickBot="1">
      <c r="A86" s="354" t="s">
        <v>344</v>
      </c>
      <c r="B86" s="341" t="s">
        <v>449</v>
      </c>
      <c r="C86" s="241">
        <f>+C62+C85</f>
        <v>119365</v>
      </c>
      <c r="D86" s="241">
        <f>+D62+D85</f>
        <v>118865</v>
      </c>
      <c r="E86" s="241">
        <f>+E62+E85</f>
        <v>500</v>
      </c>
      <c r="F86" s="241">
        <f>+F62+F85</f>
        <v>0</v>
      </c>
    </row>
    <row r="87" spans="1:6" s="72" customFormat="1" ht="15" customHeight="1">
      <c r="A87" s="182"/>
      <c r="B87" s="183"/>
      <c r="C87" s="298"/>
      <c r="D87" s="298"/>
      <c r="E87" s="298"/>
      <c r="F87" s="298"/>
    </row>
    <row r="88" spans="1:6" ht="13.5" thickBot="1">
      <c r="A88" s="355"/>
      <c r="B88" s="185"/>
      <c r="C88" s="299"/>
      <c r="D88" s="299"/>
      <c r="E88" s="299"/>
      <c r="F88" s="299"/>
    </row>
    <row r="89" spans="1:6" s="40" customFormat="1" ht="16.5" customHeight="1" thickBot="1">
      <c r="A89" s="628" t="s">
        <v>55</v>
      </c>
      <c r="B89" s="629"/>
      <c r="C89" s="629"/>
      <c r="D89" s="629"/>
      <c r="E89" s="629"/>
      <c r="F89" s="630"/>
    </row>
    <row r="90" spans="1:6" s="73" customFormat="1" ht="12" customHeight="1" thickBot="1">
      <c r="A90" s="324" t="s">
        <v>17</v>
      </c>
      <c r="B90" s="24" t="s">
        <v>347</v>
      </c>
      <c r="C90" s="234">
        <f>SUM(C91:C95)</f>
        <v>82051</v>
      </c>
      <c r="D90" s="234">
        <f>SUM(D91:D95)</f>
        <v>81551</v>
      </c>
      <c r="E90" s="234">
        <f>SUM(E91:E95)</f>
        <v>500</v>
      </c>
      <c r="F90" s="234">
        <f>SUM(F91:F95)</f>
        <v>0</v>
      </c>
    </row>
    <row r="91" spans="1:6" ht="12" customHeight="1">
      <c r="A91" s="509" t="s">
        <v>92</v>
      </c>
      <c r="B91" s="513" t="s">
        <v>47</v>
      </c>
      <c r="C91" s="383">
        <f>SUM(D91:F91)</f>
        <v>25569</v>
      </c>
      <c r="D91" s="383">
        <v>25569</v>
      </c>
      <c r="E91" s="383"/>
      <c r="F91" s="236"/>
    </row>
    <row r="92" spans="1:6" ht="12" customHeight="1">
      <c r="A92" s="510" t="s">
        <v>93</v>
      </c>
      <c r="B92" s="514" t="s">
        <v>156</v>
      </c>
      <c r="C92" s="321">
        <f aca="true" t="shared" si="1" ref="C92:C105">SUM(D92:F92)</f>
        <v>6662</v>
      </c>
      <c r="D92" s="321">
        <v>6662</v>
      </c>
      <c r="E92" s="321"/>
      <c r="F92" s="237"/>
    </row>
    <row r="93" spans="1:6" ht="12" customHeight="1">
      <c r="A93" s="510" t="s">
        <v>94</v>
      </c>
      <c r="B93" s="514" t="s">
        <v>121</v>
      </c>
      <c r="C93" s="321">
        <f t="shared" si="1"/>
        <v>35758</v>
      </c>
      <c r="D93" s="321">
        <v>35758</v>
      </c>
      <c r="E93" s="321"/>
      <c r="F93" s="237"/>
    </row>
    <row r="94" spans="1:6" ht="12" customHeight="1">
      <c r="A94" s="510" t="s">
        <v>95</v>
      </c>
      <c r="B94" s="514" t="s">
        <v>157</v>
      </c>
      <c r="C94" s="321">
        <f t="shared" si="1"/>
        <v>12471</v>
      </c>
      <c r="D94" s="321">
        <v>12471</v>
      </c>
      <c r="E94" s="321"/>
      <c r="F94" s="237"/>
    </row>
    <row r="95" spans="1:6" ht="12" customHeight="1">
      <c r="A95" s="510" t="s">
        <v>106</v>
      </c>
      <c r="B95" s="514" t="s">
        <v>158</v>
      </c>
      <c r="C95" s="321">
        <f>SUM(C96:C105)</f>
        <v>1591</v>
      </c>
      <c r="D95" s="321">
        <f>SUM(D96:D105)</f>
        <v>1091</v>
      </c>
      <c r="E95" s="321">
        <f>SUM(E96:E105)</f>
        <v>500</v>
      </c>
      <c r="F95" s="237"/>
    </row>
    <row r="96" spans="1:6" ht="12" customHeight="1">
      <c r="A96" s="510" t="s">
        <v>96</v>
      </c>
      <c r="B96" s="514" t="s">
        <v>348</v>
      </c>
      <c r="C96" s="321">
        <f t="shared" si="1"/>
        <v>0</v>
      </c>
      <c r="D96" s="321"/>
      <c r="E96" s="321"/>
      <c r="F96" s="237"/>
    </row>
    <row r="97" spans="1:6" ht="12" customHeight="1">
      <c r="A97" s="510" t="s">
        <v>97</v>
      </c>
      <c r="B97" s="515" t="s">
        <v>349</v>
      </c>
      <c r="C97" s="321">
        <f t="shared" si="1"/>
        <v>0</v>
      </c>
      <c r="D97" s="321"/>
      <c r="E97" s="321"/>
      <c r="F97" s="237"/>
    </row>
    <row r="98" spans="1:6" ht="12" customHeight="1">
      <c r="A98" s="510" t="s">
        <v>107</v>
      </c>
      <c r="B98" s="516" t="s">
        <v>350</v>
      </c>
      <c r="C98" s="321">
        <f t="shared" si="1"/>
        <v>0</v>
      </c>
      <c r="D98" s="321"/>
      <c r="E98" s="321"/>
      <c r="F98" s="237"/>
    </row>
    <row r="99" spans="1:6" ht="12" customHeight="1">
      <c r="A99" s="510" t="s">
        <v>108</v>
      </c>
      <c r="B99" s="516" t="s">
        <v>351</v>
      </c>
      <c r="C99" s="321">
        <f t="shared" si="1"/>
        <v>1091</v>
      </c>
      <c r="D99" s="321">
        <v>1091</v>
      </c>
      <c r="E99" s="321"/>
      <c r="F99" s="237"/>
    </row>
    <row r="100" spans="1:6" ht="12" customHeight="1">
      <c r="A100" s="510" t="s">
        <v>109</v>
      </c>
      <c r="B100" s="515" t="s">
        <v>352</v>
      </c>
      <c r="C100" s="321">
        <f t="shared" si="1"/>
        <v>0</v>
      </c>
      <c r="D100" s="321"/>
      <c r="E100" s="321"/>
      <c r="F100" s="237"/>
    </row>
    <row r="101" spans="1:6" ht="12" customHeight="1">
      <c r="A101" s="510" t="s">
        <v>110</v>
      </c>
      <c r="B101" s="515" t="s">
        <v>353</v>
      </c>
      <c r="C101" s="321">
        <f t="shared" si="1"/>
        <v>0</v>
      </c>
      <c r="D101" s="321"/>
      <c r="E101" s="321"/>
      <c r="F101" s="237"/>
    </row>
    <row r="102" spans="1:6" ht="12" customHeight="1">
      <c r="A102" s="510" t="s">
        <v>112</v>
      </c>
      <c r="B102" s="516" t="s">
        <v>354</v>
      </c>
      <c r="C102" s="321">
        <f t="shared" si="1"/>
        <v>0</v>
      </c>
      <c r="D102" s="321"/>
      <c r="E102" s="321"/>
      <c r="F102" s="237"/>
    </row>
    <row r="103" spans="1:6" ht="12" customHeight="1">
      <c r="A103" s="511" t="s">
        <v>159</v>
      </c>
      <c r="B103" s="516" t="s">
        <v>355</v>
      </c>
      <c r="C103" s="321">
        <f t="shared" si="1"/>
        <v>0</v>
      </c>
      <c r="D103" s="321"/>
      <c r="E103" s="321"/>
      <c r="F103" s="237"/>
    </row>
    <row r="104" spans="1:6" ht="12" customHeight="1">
      <c r="A104" s="510" t="s">
        <v>345</v>
      </c>
      <c r="B104" s="516" t="s">
        <v>356</v>
      </c>
      <c r="C104" s="321">
        <f t="shared" si="1"/>
        <v>0</v>
      </c>
      <c r="D104" s="321"/>
      <c r="E104" s="321"/>
      <c r="F104" s="237"/>
    </row>
    <row r="105" spans="1:6" ht="12" customHeight="1" thickBot="1">
      <c r="A105" s="512" t="s">
        <v>346</v>
      </c>
      <c r="B105" s="517" t="s">
        <v>357</v>
      </c>
      <c r="C105" s="384">
        <v>500</v>
      </c>
      <c r="D105" s="384"/>
      <c r="E105" s="384">
        <v>500</v>
      </c>
      <c r="F105" s="243"/>
    </row>
    <row r="106" spans="1:6" ht="12" customHeight="1" thickBot="1">
      <c r="A106" s="28" t="s">
        <v>18</v>
      </c>
      <c r="B106" s="518" t="s">
        <v>358</v>
      </c>
      <c r="C106" s="519">
        <f>+C107+C109+C111</f>
        <v>0</v>
      </c>
      <c r="D106" s="519">
        <f>+D107+D109+D111</f>
        <v>0</v>
      </c>
      <c r="E106" s="519">
        <f>+E107+E109+E111</f>
        <v>0</v>
      </c>
      <c r="F106" s="519">
        <f>+F107+F109+F111</f>
        <v>0</v>
      </c>
    </row>
    <row r="107" spans="1:6" ht="12" customHeight="1">
      <c r="A107" s="347" t="s">
        <v>98</v>
      </c>
      <c r="B107" s="7" t="s">
        <v>206</v>
      </c>
      <c r="C107" s="238">
        <f>D107+E107+F107</f>
        <v>0</v>
      </c>
      <c r="D107" s="238"/>
      <c r="E107" s="238"/>
      <c r="F107" s="238"/>
    </row>
    <row r="108" spans="1:6" ht="12" customHeight="1">
      <c r="A108" s="347" t="s">
        <v>99</v>
      </c>
      <c r="B108" s="10" t="s">
        <v>362</v>
      </c>
      <c r="C108" s="238">
        <f>D108+E108+F108</f>
        <v>0</v>
      </c>
      <c r="D108" s="238"/>
      <c r="E108" s="238"/>
      <c r="F108" s="238"/>
    </row>
    <row r="109" spans="1:6" ht="12" customHeight="1">
      <c r="A109" s="347" t="s">
        <v>100</v>
      </c>
      <c r="B109" s="10" t="s">
        <v>160</v>
      </c>
      <c r="C109" s="238">
        <f>D109+E109+F109</f>
        <v>0</v>
      </c>
      <c r="D109" s="237"/>
      <c r="E109" s="237"/>
      <c r="F109" s="237"/>
    </row>
    <row r="110" spans="1:6" ht="12" customHeight="1">
      <c r="A110" s="347" t="s">
        <v>101</v>
      </c>
      <c r="B110" s="10" t="s">
        <v>363</v>
      </c>
      <c r="C110" s="238">
        <f>D110+E110+F110</f>
        <v>0</v>
      </c>
      <c r="D110" s="207"/>
      <c r="E110" s="207"/>
      <c r="F110" s="207"/>
    </row>
    <row r="111" spans="1:6" ht="12" customHeight="1">
      <c r="A111" s="347" t="s">
        <v>102</v>
      </c>
      <c r="B111" s="232" t="s">
        <v>208</v>
      </c>
      <c r="C111" s="207"/>
      <c r="D111" s="207"/>
      <c r="E111" s="207"/>
      <c r="F111" s="207"/>
    </row>
    <row r="112" spans="1:6" ht="12" customHeight="1">
      <c r="A112" s="347" t="s">
        <v>111</v>
      </c>
      <c r="B112" s="231" t="s">
        <v>459</v>
      </c>
      <c r="C112" s="207"/>
      <c r="D112" s="207"/>
      <c r="E112" s="207"/>
      <c r="F112" s="207"/>
    </row>
    <row r="113" spans="1:6" ht="12" customHeight="1">
      <c r="A113" s="347" t="s">
        <v>113</v>
      </c>
      <c r="B113" s="327" t="s">
        <v>368</v>
      </c>
      <c r="C113" s="207"/>
      <c r="D113" s="207"/>
      <c r="E113" s="207"/>
      <c r="F113" s="207"/>
    </row>
    <row r="114" spans="1:6" ht="12" customHeight="1">
      <c r="A114" s="347" t="s">
        <v>161</v>
      </c>
      <c r="B114" s="109" t="s">
        <v>351</v>
      </c>
      <c r="C114" s="207"/>
      <c r="D114" s="207"/>
      <c r="E114" s="207"/>
      <c r="F114" s="207"/>
    </row>
    <row r="115" spans="1:6" ht="12" customHeight="1">
      <c r="A115" s="347" t="s">
        <v>162</v>
      </c>
      <c r="B115" s="109" t="s">
        <v>367</v>
      </c>
      <c r="C115" s="207"/>
      <c r="D115" s="207"/>
      <c r="E115" s="207"/>
      <c r="F115" s="207"/>
    </row>
    <row r="116" spans="1:6" ht="12" customHeight="1">
      <c r="A116" s="347" t="s">
        <v>163</v>
      </c>
      <c r="B116" s="109" t="s">
        <v>366</v>
      </c>
      <c r="C116" s="207"/>
      <c r="D116" s="207"/>
      <c r="E116" s="207"/>
      <c r="F116" s="207"/>
    </row>
    <row r="117" spans="1:6" ht="12" customHeight="1">
      <c r="A117" s="347" t="s">
        <v>359</v>
      </c>
      <c r="B117" s="109" t="s">
        <v>354</v>
      </c>
      <c r="C117" s="207"/>
      <c r="D117" s="207"/>
      <c r="E117" s="207"/>
      <c r="F117" s="207"/>
    </row>
    <row r="118" spans="1:6" ht="12" customHeight="1">
      <c r="A118" s="347" t="s">
        <v>360</v>
      </c>
      <c r="B118" s="109" t="s">
        <v>365</v>
      </c>
      <c r="C118" s="207"/>
      <c r="D118" s="207"/>
      <c r="E118" s="207"/>
      <c r="F118" s="207"/>
    </row>
    <row r="119" spans="1:6" ht="12" customHeight="1" thickBot="1">
      <c r="A119" s="356" t="s">
        <v>361</v>
      </c>
      <c r="B119" s="109" t="s">
        <v>364</v>
      </c>
      <c r="C119" s="208"/>
      <c r="D119" s="208"/>
      <c r="E119" s="208"/>
      <c r="F119" s="208"/>
    </row>
    <row r="120" spans="1:6" ht="12" customHeight="1" thickBot="1">
      <c r="A120" s="28" t="s">
        <v>19</v>
      </c>
      <c r="B120" s="103" t="s">
        <v>369</v>
      </c>
      <c r="C120" s="235">
        <f>+C121+C122</f>
        <v>4055</v>
      </c>
      <c r="D120" s="235">
        <f>+D121+D122</f>
        <v>4055</v>
      </c>
      <c r="E120" s="235">
        <f>+E121+E122</f>
        <v>0</v>
      </c>
      <c r="F120" s="235">
        <f>+F121+F122</f>
        <v>0</v>
      </c>
    </row>
    <row r="121" spans="1:6" ht="12" customHeight="1">
      <c r="A121" s="347" t="s">
        <v>81</v>
      </c>
      <c r="B121" s="8" t="s">
        <v>57</v>
      </c>
      <c r="C121" s="239">
        <f>D121+E121</f>
        <v>2540</v>
      </c>
      <c r="D121" s="238">
        <v>2540</v>
      </c>
      <c r="E121" s="238"/>
      <c r="F121" s="238"/>
    </row>
    <row r="122" spans="1:6" ht="12" customHeight="1" thickBot="1">
      <c r="A122" s="349" t="s">
        <v>82</v>
      </c>
      <c r="B122" s="10" t="s">
        <v>58</v>
      </c>
      <c r="C122" s="239">
        <f>D122+E122</f>
        <v>1515</v>
      </c>
      <c r="D122" s="239">
        <v>1515</v>
      </c>
      <c r="E122" s="239"/>
      <c r="F122" s="239"/>
    </row>
    <row r="123" spans="1:6" ht="12" customHeight="1" thickBot="1">
      <c r="A123" s="28" t="s">
        <v>20</v>
      </c>
      <c r="B123" s="103" t="s">
        <v>370</v>
      </c>
      <c r="C123" s="235">
        <f>+C90+C106+C120</f>
        <v>86106</v>
      </c>
      <c r="D123" s="235">
        <f>+D90+D106+D120</f>
        <v>85606</v>
      </c>
      <c r="E123" s="235">
        <f>+E90+E106+E120</f>
        <v>500</v>
      </c>
      <c r="F123" s="235">
        <f>+F90+F106+F120</f>
        <v>0</v>
      </c>
    </row>
    <row r="124" spans="1:6" ht="12" customHeight="1" thickBot="1">
      <c r="A124" s="28" t="s">
        <v>21</v>
      </c>
      <c r="B124" s="103" t="s">
        <v>371</v>
      </c>
      <c r="C124" s="235">
        <f>+C125+C126+C127</f>
        <v>0</v>
      </c>
      <c r="D124" s="235">
        <f>+D125+D126+D127</f>
        <v>0</v>
      </c>
      <c r="E124" s="235">
        <f>+E125+E126+E127</f>
        <v>0</v>
      </c>
      <c r="F124" s="235">
        <f>+F125+F126+F127</f>
        <v>0</v>
      </c>
    </row>
    <row r="125" spans="1:6" s="73" customFormat="1" ht="12" customHeight="1">
      <c r="A125" s="347" t="s">
        <v>85</v>
      </c>
      <c r="B125" s="8" t="s">
        <v>372</v>
      </c>
      <c r="C125" s="207"/>
      <c r="D125" s="207"/>
      <c r="E125" s="207"/>
      <c r="F125" s="207"/>
    </row>
    <row r="126" spans="1:6" ht="12" customHeight="1">
      <c r="A126" s="347" t="s">
        <v>86</v>
      </c>
      <c r="B126" s="8" t="s">
        <v>373</v>
      </c>
      <c r="C126" s="207"/>
      <c r="D126" s="207"/>
      <c r="E126" s="207"/>
      <c r="F126" s="207"/>
    </row>
    <row r="127" spans="1:6" ht="12" customHeight="1" thickBot="1">
      <c r="A127" s="356" t="s">
        <v>87</v>
      </c>
      <c r="B127" s="6" t="s">
        <v>374</v>
      </c>
      <c r="C127" s="207"/>
      <c r="D127" s="207"/>
      <c r="E127" s="207"/>
      <c r="F127" s="207"/>
    </row>
    <row r="128" spans="1:6" ht="12" customHeight="1" thickBot="1">
      <c r="A128" s="28" t="s">
        <v>22</v>
      </c>
      <c r="B128" s="103" t="s">
        <v>421</v>
      </c>
      <c r="C128" s="235">
        <f>+C129+C130+C131+C132</f>
        <v>0</v>
      </c>
      <c r="D128" s="235">
        <f>+D129+D130+D131+D132</f>
        <v>0</v>
      </c>
      <c r="E128" s="235">
        <f>+E129+E130+E131+E132</f>
        <v>0</v>
      </c>
      <c r="F128" s="235">
        <f>+F129+F130+F131+F132</f>
        <v>0</v>
      </c>
    </row>
    <row r="129" spans="1:6" ht="12" customHeight="1">
      <c r="A129" s="347" t="s">
        <v>88</v>
      </c>
      <c r="B129" s="8" t="s">
        <v>375</v>
      </c>
      <c r="C129" s="207"/>
      <c r="D129" s="207"/>
      <c r="E129" s="207"/>
      <c r="F129" s="207"/>
    </row>
    <row r="130" spans="1:6" ht="12" customHeight="1">
      <c r="A130" s="347" t="s">
        <v>89</v>
      </c>
      <c r="B130" s="8" t="s">
        <v>376</v>
      </c>
      <c r="C130" s="207"/>
      <c r="D130" s="207"/>
      <c r="E130" s="207"/>
      <c r="F130" s="207"/>
    </row>
    <row r="131" spans="1:6" ht="12" customHeight="1">
      <c r="A131" s="347" t="s">
        <v>279</v>
      </c>
      <c r="B131" s="8" t="s">
        <v>377</v>
      </c>
      <c r="C131" s="207"/>
      <c r="D131" s="207"/>
      <c r="E131" s="207"/>
      <c r="F131" s="207"/>
    </row>
    <row r="132" spans="1:6" s="73" customFormat="1" ht="12" customHeight="1" thickBot="1">
      <c r="A132" s="356" t="s">
        <v>280</v>
      </c>
      <c r="B132" s="6" t="s">
        <v>378</v>
      </c>
      <c r="C132" s="207"/>
      <c r="D132" s="207"/>
      <c r="E132" s="207"/>
      <c r="F132" s="207"/>
    </row>
    <row r="133" spans="1:11" ht="12" customHeight="1" thickBot="1">
      <c r="A133" s="28" t="s">
        <v>23</v>
      </c>
      <c r="B133" s="103" t="s">
        <v>379</v>
      </c>
      <c r="C133" s="241">
        <f>+C134+C135+C136+C137</f>
        <v>0</v>
      </c>
      <c r="D133" s="241">
        <f>+D134+D135+D136+D137</f>
        <v>0</v>
      </c>
      <c r="E133" s="241">
        <f>+E134+E135+E136+E137</f>
        <v>0</v>
      </c>
      <c r="F133" s="241">
        <f>+F134+F135+F136+F137</f>
        <v>0</v>
      </c>
      <c r="K133" s="190"/>
    </row>
    <row r="134" spans="1:6" ht="12.75">
      <c r="A134" s="347" t="s">
        <v>90</v>
      </c>
      <c r="B134" s="8" t="s">
        <v>380</v>
      </c>
      <c r="C134" s="207"/>
      <c r="D134" s="207"/>
      <c r="E134" s="207"/>
      <c r="F134" s="207"/>
    </row>
    <row r="135" spans="1:6" ht="12" customHeight="1">
      <c r="A135" s="347" t="s">
        <v>91</v>
      </c>
      <c r="B135" s="8" t="s">
        <v>390</v>
      </c>
      <c r="C135" s="207"/>
      <c r="D135" s="207"/>
      <c r="E135" s="207"/>
      <c r="F135" s="207"/>
    </row>
    <row r="136" spans="1:6" s="73" customFormat="1" ht="12" customHeight="1">
      <c r="A136" s="347" t="s">
        <v>291</v>
      </c>
      <c r="B136" s="8" t="s">
        <v>381</v>
      </c>
      <c r="C136" s="207"/>
      <c r="D136" s="207"/>
      <c r="E136" s="207"/>
      <c r="F136" s="207"/>
    </row>
    <row r="137" spans="1:6" s="73" customFormat="1" ht="12" customHeight="1" thickBot="1">
      <c r="A137" s="356" t="s">
        <v>292</v>
      </c>
      <c r="B137" s="6" t="s">
        <v>382</v>
      </c>
      <c r="C137" s="207"/>
      <c r="D137" s="207"/>
      <c r="E137" s="207"/>
      <c r="F137" s="207"/>
    </row>
    <row r="138" spans="1:6" s="73" customFormat="1" ht="12" customHeight="1" thickBot="1">
      <c r="A138" s="28" t="s">
        <v>24</v>
      </c>
      <c r="B138" s="103" t="s">
        <v>383</v>
      </c>
      <c r="C138" s="244">
        <f>+C139+C140+C141+C142</f>
        <v>0</v>
      </c>
      <c r="D138" s="244">
        <f>+D139+D140+D141+D142</f>
        <v>0</v>
      </c>
      <c r="E138" s="244">
        <f>+E139+E140+E141+E142</f>
        <v>0</v>
      </c>
      <c r="F138" s="244">
        <f>+F139+F140+F141+F142</f>
        <v>0</v>
      </c>
    </row>
    <row r="139" spans="1:6" s="73" customFormat="1" ht="12" customHeight="1">
      <c r="A139" s="347" t="s">
        <v>154</v>
      </c>
      <c r="B139" s="8" t="s">
        <v>384</v>
      </c>
      <c r="C139" s="207"/>
      <c r="D139" s="207"/>
      <c r="E139" s="207"/>
      <c r="F139" s="207"/>
    </row>
    <row r="140" spans="1:6" s="73" customFormat="1" ht="12" customHeight="1">
      <c r="A140" s="347" t="s">
        <v>155</v>
      </c>
      <c r="B140" s="8" t="s">
        <v>385</v>
      </c>
      <c r="C140" s="207"/>
      <c r="D140" s="207"/>
      <c r="E140" s="207"/>
      <c r="F140" s="207"/>
    </row>
    <row r="141" spans="1:6" s="73" customFormat="1" ht="12" customHeight="1">
      <c r="A141" s="347" t="s">
        <v>207</v>
      </c>
      <c r="B141" s="8" t="s">
        <v>386</v>
      </c>
      <c r="C141" s="207"/>
      <c r="D141" s="207"/>
      <c r="E141" s="207"/>
      <c r="F141" s="207"/>
    </row>
    <row r="142" spans="1:6" ht="12.75" customHeight="1" thickBot="1">
      <c r="A142" s="347" t="s">
        <v>294</v>
      </c>
      <c r="B142" s="8" t="s">
        <v>387</v>
      </c>
      <c r="C142" s="207"/>
      <c r="D142" s="207"/>
      <c r="E142" s="207"/>
      <c r="F142" s="207"/>
    </row>
    <row r="143" spans="1:6" ht="12" customHeight="1" thickBot="1">
      <c r="A143" s="28" t="s">
        <v>25</v>
      </c>
      <c r="B143" s="103" t="s">
        <v>388</v>
      </c>
      <c r="C143" s="343">
        <f>+C124+C128+C133+C138</f>
        <v>0</v>
      </c>
      <c r="D143" s="343">
        <f>+D124+D128+D133+D138</f>
        <v>0</v>
      </c>
      <c r="E143" s="343">
        <f>+E124+E128+E133+E138</f>
        <v>0</v>
      </c>
      <c r="F143" s="343">
        <f>+F124+F128+F133+F138</f>
        <v>0</v>
      </c>
    </row>
    <row r="144" spans="1:6" ht="15" customHeight="1" thickBot="1">
      <c r="A144" s="357" t="s">
        <v>26</v>
      </c>
      <c r="B144" s="306" t="s">
        <v>389</v>
      </c>
      <c r="C144" s="343">
        <f>+C123+C143</f>
        <v>86106</v>
      </c>
      <c r="D144" s="343">
        <f>+D123+D143</f>
        <v>85606</v>
      </c>
      <c r="E144" s="343">
        <f>+E123+E143</f>
        <v>500</v>
      </c>
      <c r="F144" s="343">
        <f>+F123+F143</f>
        <v>0</v>
      </c>
    </row>
    <row r="145" spans="1:6" ht="13.5" thickBot="1">
      <c r="A145" s="312"/>
      <c r="B145" s="313"/>
      <c r="C145" s="314"/>
      <c r="D145" s="314"/>
      <c r="E145" s="314"/>
      <c r="F145" s="314"/>
    </row>
    <row r="146" spans="1:6" ht="15" customHeight="1" thickBot="1">
      <c r="A146" s="188" t="s">
        <v>179</v>
      </c>
      <c r="B146" s="189"/>
      <c r="C146" s="100">
        <v>11</v>
      </c>
      <c r="D146" s="100">
        <v>11</v>
      </c>
      <c r="E146" s="100"/>
      <c r="F146" s="100"/>
    </row>
    <row r="147" spans="1:6" ht="14.25" customHeight="1" thickBot="1">
      <c r="A147" s="188" t="s">
        <v>180</v>
      </c>
      <c r="B147" s="189"/>
      <c r="C147" s="100"/>
      <c r="D147" s="100"/>
      <c r="E147" s="100"/>
      <c r="F147" s="100"/>
    </row>
    <row r="150" spans="2:3" ht="12.75">
      <c r="B150" s="446"/>
      <c r="C150" s="455"/>
    </row>
  </sheetData>
  <sheetProtection formatCells="0"/>
  <mergeCells count="6">
    <mergeCell ref="B1:F1"/>
    <mergeCell ref="C2:F2"/>
    <mergeCell ref="B4:F4"/>
    <mergeCell ref="C5:F5"/>
    <mergeCell ref="A6:F6"/>
    <mergeCell ref="A89:F8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2" manualBreakCount="2">
    <brk id="74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Tamus Mária</cp:lastModifiedBy>
  <cp:lastPrinted>2015-02-16T12:57:27Z</cp:lastPrinted>
  <dcterms:created xsi:type="dcterms:W3CDTF">1999-10-30T10:30:45Z</dcterms:created>
  <dcterms:modified xsi:type="dcterms:W3CDTF">2015-02-16T13:31:26Z</dcterms:modified>
  <cp:category/>
  <cp:version/>
  <cp:contentType/>
  <cp:contentStatus/>
</cp:coreProperties>
</file>