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1700" windowHeight="6420" tabRatio="727" firstSheet="11" activeTab="19"/>
  </bookViews>
  <sheets>
    <sheet name="ÖSSZEFÜGGÉSEK" sheetId="1" r:id="rId1"/>
    <sheet name="1.1.sz.mell." sheetId="2" r:id="rId2"/>
    <sheet name="1.2.sz.mell. 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 sz. mell. " sheetId="11" r:id="rId11"/>
    <sheet name="6. sz. mell" sheetId="12" r:id="rId12"/>
    <sheet name="7.1. sz. mell" sheetId="13" r:id="rId13"/>
    <sheet name="7.2. sz. mell" sheetId="14" r:id="rId14"/>
    <sheet name="7.3. sz. mell" sheetId="15" r:id="rId15"/>
    <sheet name="7.4. sz. mell" sheetId="16" r:id="rId16"/>
    <sheet name="7.5. sz. mell" sheetId="17" r:id="rId17"/>
    <sheet name="8. sz. mell" sheetId="18" r:id="rId18"/>
    <sheet name="9. sz. mell." sheetId="19" r:id="rId19"/>
    <sheet name="10. sz. mell" sheetId="20" r:id="rId20"/>
    <sheet name="1.tájékoztató" sheetId="21" r:id="rId21"/>
    <sheet name="2. tájékoztató tábla" sheetId="22" r:id="rId22"/>
    <sheet name="3. tájékoztató tábla" sheetId="23" r:id="rId23"/>
    <sheet name="4. tájékoztató tábla" sheetId="24" r:id="rId24"/>
    <sheet name="5.1. tájékoztató tábla" sheetId="25" r:id="rId25"/>
    <sheet name="5.2. tájékoztató tábla" sheetId="26" r:id="rId26"/>
    <sheet name="6. tájékoztató tábla" sheetId="27" r:id="rId27"/>
    <sheet name="Munka1" sheetId="28" r:id="rId28"/>
    <sheet name="Munka2" sheetId="29" r:id="rId29"/>
  </sheets>
  <externalReferences>
    <externalReference r:id="rId32"/>
  </externalReferences>
  <definedNames>
    <definedName name="_xlnm.Print_Titles" localSheetId="24">'5.1. tájékoztató tábla'!$2:$6</definedName>
    <definedName name="_xlnm.Print_Titles" localSheetId="11">'6. sz. mell'!$1:$6</definedName>
    <definedName name="_xlnm.Print_Titles" localSheetId="12">'7.1. sz. mell'!$1:$6</definedName>
    <definedName name="_xlnm.Print_Titles" localSheetId="13">'7.2. sz. mell'!$1:$6</definedName>
    <definedName name="_xlnm.Print_Titles" localSheetId="14">'7.3. sz. mell'!$1:$6</definedName>
    <definedName name="_xlnm.Print_Titles" localSheetId="15">'7.4. sz. mell'!$1:$6</definedName>
    <definedName name="_xlnm.Print_Titles" localSheetId="16">'7.5. sz. mell'!$1:$6</definedName>
    <definedName name="_xlnm.Print_Titles" localSheetId="17">'8. sz. mell'!$1:$6</definedName>
    <definedName name="_xlnm.Print_Titles" localSheetId="18">'9. sz. mell.'!$1:$6</definedName>
    <definedName name="_xlnm.Print_Area" localSheetId="1">'1.1.sz.mell.'!$A$1:$E$129</definedName>
    <definedName name="_xlnm.Print_Area" localSheetId="2">'1.2.sz.mell. '!$A$1:$E$128</definedName>
    <definedName name="_xlnm.Print_Area" localSheetId="3">'1.3.sz.mell.'!$A$1:$E$128</definedName>
    <definedName name="_xlnm.Print_Area" localSheetId="4">'1.4.sz.mell.'!$A$1:$E$128</definedName>
    <definedName name="_xlnm.Print_Area" localSheetId="20">'1.tájékoztató'!$A$1:$F$126</definedName>
    <definedName name="_xlnm.Print_Area" localSheetId="5">'2.1.sz.mell  '!$A$1:$J$34</definedName>
  </definedNames>
  <calcPr fullCalcOnLoad="1"/>
</workbook>
</file>

<file path=xl/sharedStrings.xml><?xml version="1.0" encoding="utf-8"?>
<sst xmlns="http://schemas.openxmlformats.org/spreadsheetml/2006/main" count="3210" uniqueCount="1141">
  <si>
    <t xml:space="preserve">2013. évi </t>
  </si>
  <si>
    <t>2013. évi eredeti előirányzat</t>
  </si>
  <si>
    <t>2013. évi módosított előirányzat</t>
  </si>
  <si>
    <t>2013. évi eredeti előirányzat BEVÉTELEK</t>
  </si>
  <si>
    <t>2013. évi eredeti előirányzat KIADÁSOK</t>
  </si>
  <si>
    <t>2013. évi módosított előirányzat BEVÉTELEK</t>
  </si>
  <si>
    <t>2013. évi módosított előirányzat KIADÁSOK</t>
  </si>
  <si>
    <t>1. sz. melléklet Kiadások táblázat 4. oszlop 7 sora =</t>
  </si>
  <si>
    <t>1. sz. melléklet Kiadások táblázat 4. oszlop 9 sora =</t>
  </si>
  <si>
    <t>1. sz. melléklet Kiadások táblázat 5. oszlop 9 sora =</t>
  </si>
  <si>
    <t>1. sz. melléklet Kiadások táblázat 5. oszlop 7 sora =</t>
  </si>
  <si>
    <r>
      <t>EU-s projekt neve, azonosítója:</t>
    </r>
    <r>
      <rPr>
        <sz val="12"/>
        <rFont val="Times New Roman"/>
        <family val="1"/>
      </rPr>
      <t>*</t>
    </r>
  </si>
  <si>
    <t>2013. előtt</t>
  </si>
  <si>
    <t>2013.után</t>
  </si>
  <si>
    <t>Felhasználás
2012. XII.31-ig</t>
  </si>
  <si>
    <t>Beruházási (felhalmozási) kiadások előirányzata beruházásonként</t>
  </si>
  <si>
    <t>Felújítási kiadások előirányzata felújításonként</t>
  </si>
  <si>
    <t>I/1. Közhatalmi bevételek (2.1.+…+2.4.)</t>
  </si>
  <si>
    <t>III. Támogatások, kiegészítések (5.1+…+5.7.)</t>
  </si>
  <si>
    <t>Ált. működéshez és ágazati feladathoz kapcsolódó támogatások</t>
  </si>
  <si>
    <t>VI. Felhalmozási célú bevételek (8.1+8.2.+8.3.)</t>
  </si>
  <si>
    <t>Felhalmozási célú pénzeszköz átvétel államháztartáson kívülről</t>
  </si>
  <si>
    <t>Működési célú finanszírozási bevételek</t>
  </si>
  <si>
    <t xml:space="preserve">  Felhalmozási célú finanszírozási bevételek</t>
  </si>
  <si>
    <t>BEVÉTELEK ÖSSZESEN: (10+11)</t>
  </si>
  <si>
    <t xml:space="preserve"> - Szociális, rászorultság jellegű ellátások</t>
  </si>
  <si>
    <t xml:space="preserve">     - Működési célú pénzeszköz átadás államháztartáson kívülre</t>
  </si>
  <si>
    <t xml:space="preserve">     - Garancia és kezességvállalásból származó kifizetés</t>
  </si>
  <si>
    <t xml:space="preserve">     - Kamatkiadások</t>
  </si>
  <si>
    <t xml:space="preserve">     - Pénzforgalom nélküli kiadások</t>
  </si>
  <si>
    <t xml:space="preserve">Beruházások </t>
  </si>
  <si>
    <t xml:space="preserve">     2.3-ból  - Felhalmozási célú pénzeszköz átadás államháztartáson kívülre</t>
  </si>
  <si>
    <t xml:space="preserve">  - EU-s forrásból finanszírozott támogatással megvalósuló programok, projektek kiadásai</t>
  </si>
  <si>
    <t xml:space="preserve">  - Lakásépítés</t>
  </si>
  <si>
    <t xml:space="preserve">  - Lakástámogatás</t>
  </si>
  <si>
    <t xml:space="preserve">  - Pénzügyi befektetések kiadásai</t>
  </si>
  <si>
    <t xml:space="preserve">  - Felhalmozási célú pénzeszközátadás államháztartáson belülre</t>
  </si>
  <si>
    <t xml:space="preserve">  - EU-s forrásból finanszírozott támogatással megvalósuló programok, projektek
    önkormányzati hozzájárulásának kiadásai</t>
  </si>
  <si>
    <t>III. Tartalékok (3.1.+3.2)</t>
  </si>
  <si>
    <t>KÖLTSÉGVETÉSI KIADÁSOK ÖSSZESEN: (1+2+3+4+5)</t>
  </si>
  <si>
    <t>Felhalmozási célú pénzügyi műveletek kiadások</t>
  </si>
  <si>
    <t>Működési célú finanszírozási kiadások</t>
  </si>
  <si>
    <t>V. Finanszírozási kiadások (7.1.+7.2.)</t>
  </si>
  <si>
    <t>II. Felhalmozási költségvetés kiadásai (2.1+…+2.7)</t>
  </si>
  <si>
    <t>I. Működési költségvetés kiadásai (1.1+…+1.5.)</t>
  </si>
  <si>
    <t>Működési támogatás államháztartáson belülről</t>
  </si>
  <si>
    <t xml:space="preserve"> - ebből EU támogatás</t>
  </si>
  <si>
    <t>Felhalmozási támogatás államháztartáson belülről</t>
  </si>
  <si>
    <t>Osztalék,  hozambevétel</t>
  </si>
  <si>
    <t>III. Átvett pénzeszköz államháztartáson kívülről (3.1.+3.2.)</t>
  </si>
  <si>
    <t>V. Önkormányzati támogatás</t>
  </si>
  <si>
    <t>VI. Finanszírozási bevételek (7.1.+7.2.)</t>
  </si>
  <si>
    <t>Vállalkozási maradvány igénybevétele</t>
  </si>
  <si>
    <t>VII. Függő, átfutó, kiegyenlítő bevételek</t>
  </si>
  <si>
    <t>BEVÉTELEK ÖSSZESEN: (6+7+8)</t>
  </si>
  <si>
    <t>Költségvetési bevételek összesen (1+…+5)</t>
  </si>
  <si>
    <t xml:space="preserve"> - ebből EU-s forrásból tám. megvalósuló programok, projektek kiadásai</t>
  </si>
  <si>
    <t>III. Kölcsön nyújtása</t>
  </si>
  <si>
    <t>KIADÁSOK ÖSSZESEN: (1+2+3+4)</t>
  </si>
  <si>
    <t>IV. Függő, átfutó, kiegyenlítő kiadások</t>
  </si>
  <si>
    <t>Költségvetési bevételek összesen (1+…+4)</t>
  </si>
  <si>
    <t>BEVÉTELEK ÖSSZESEN: (5+6+7)</t>
  </si>
  <si>
    <t>V. Finanszírozási bevételek (6.1.+6.2.)</t>
  </si>
  <si>
    <t>VI. Függő, átfutó, kiegyenlítő bevételek</t>
  </si>
  <si>
    <t>IV. Önkormányzati támogatás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</si>
  <si>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</si>
  <si>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</si>
  <si>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</si>
  <si>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</si>
  <si>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</si>
  <si>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</si>
  <si>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</si>
  <si>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</si>
  <si>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</si>
  <si>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</si>
  <si>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</si>
  <si>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</si>
  <si>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</si>
  <si>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</si>
  <si>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</si>
  <si>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</si>
  <si>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</si>
  <si>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</si>
  <si>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</si>
  <si>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</si>
  <si>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</si>
  <si>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</si>
  <si>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</si>
  <si>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</si>
  <si>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</si>
  <si>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</si>
  <si>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</si>
  <si>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</si>
  <si>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</si>
  <si>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</si>
  <si>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</si>
  <si>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</si>
  <si>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</si>
  <si>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</si>
  <si>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</si>
  <si>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</t>
  </si>
  <si>
    <t>Összesen:</t>
  </si>
  <si>
    <t>01</t>
  </si>
  <si>
    <t xml:space="preserve">  ………...…………        </t>
  </si>
  <si>
    <t>--------</t>
  </si>
  <si>
    <t>Ezer forintban !</t>
  </si>
  <si>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</si>
  <si>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</si>
  <si>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</si>
  <si>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</si>
  <si>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</si>
  <si>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Kiadások</t>
  </si>
  <si>
    <t>Egyéb fejlesztési célú kiadások</t>
  </si>
  <si>
    <t>Általános tartalék</t>
  </si>
  <si>
    <t>Céltartalék</t>
  </si>
  <si>
    <t>Szociális gondoskodás</t>
  </si>
  <si>
    <t>02</t>
  </si>
  <si>
    <t>03</t>
  </si>
  <si>
    <t>Egészségügyi ellátás</t>
  </si>
  <si>
    <t>04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</si>
  <si>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</si>
  <si>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</si>
  <si>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</si>
  <si>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</si>
  <si>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</si>
  <si>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</si>
  <si>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</si>
  <si>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</si>
  <si>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</si>
  <si>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Illetékek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</si>
  <si>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</si>
  <si>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</si>
  <si>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</si>
  <si>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</si>
  <si>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</si>
  <si>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</si>
  <si>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</si>
  <si>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</si>
  <si>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</si>
  <si>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Kiegészítő támogatás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</si>
  <si>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</si>
  <si>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</si>
  <si>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</si>
  <si>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</si>
  <si>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</si>
  <si>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</si>
  <si>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</si>
  <si>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</si>
  <si>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</si>
  <si>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</si>
  <si>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</si>
  <si>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</si>
  <si>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</si>
  <si>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</si>
  <si>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</si>
  <si>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</si>
  <si>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</si>
  <si>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</si>
  <si>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</si>
  <si>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</si>
  <si>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</si>
  <si>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</si>
  <si>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</si>
  <si>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</si>
  <si>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</si>
  <si>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</si>
  <si>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</si>
  <si>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</si>
  <si>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</si>
  <si>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</si>
  <si>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</si>
  <si>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</si>
  <si>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</si>
  <si>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</si>
  <si>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</si>
  <si>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</si>
  <si>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</si>
  <si>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</si>
  <si>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Támogatott neve</t>
  </si>
  <si>
    <t>Dologi  kiadások</t>
  </si>
  <si>
    <t>Működési célú pénzeszköz átvétel államháztartáson kívülről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</si>
  <si>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</si>
  <si>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</si>
  <si>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</si>
  <si>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</si>
  <si>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</si>
  <si>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</si>
  <si>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</si>
  <si>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</si>
  <si>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</si>
  <si>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</si>
  <si>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</si>
  <si>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</si>
  <si>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</si>
  <si>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7 sora =</t>
  </si>
  <si>
    <t>1. sz. táblázat</t>
  </si>
  <si>
    <t>2. sz. táblázat</t>
  </si>
  <si>
    <t>3. sz. táblázat</t>
  </si>
  <si>
    <t>ELTÉRÉS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</si>
  <si>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</si>
  <si>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</si>
  <si>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</si>
  <si>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</si>
  <si>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</si>
  <si>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</si>
  <si>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</si>
  <si>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</si>
  <si>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</si>
  <si>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</si>
  <si>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</si>
  <si>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t>Bírságok, díjak, pótlékok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</si>
  <si>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</si>
  <si>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</si>
  <si>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</si>
  <si>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</si>
  <si>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</si>
  <si>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</si>
  <si>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</si>
  <si>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</si>
  <si>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</si>
  <si>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</si>
  <si>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</si>
  <si>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</si>
  <si>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</si>
  <si>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</si>
  <si>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</si>
  <si>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</si>
  <si>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</si>
  <si>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t>5.4.</t>
  </si>
  <si>
    <t>5.5.</t>
  </si>
  <si>
    <t>5.6.</t>
  </si>
  <si>
    <t>5.7.</t>
  </si>
  <si>
    <t>5.8.</t>
  </si>
  <si>
    <t>Normatív hozzájárulások</t>
  </si>
  <si>
    <t>Felhasználási kötöttséggel járó normatív támogatás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</si>
  <si>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</si>
  <si>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</si>
  <si>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</si>
  <si>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</si>
  <si>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Egyéb támogatás</t>
  </si>
  <si>
    <t>6.1.5.</t>
  </si>
  <si>
    <t>6.2.5.</t>
  </si>
  <si>
    <t xml:space="preserve">7. </t>
  </si>
  <si>
    <t>Tárgyi eszközök és immateriális javak értékesítése (vagyonhasznosítás)</t>
  </si>
  <si>
    <t>Önkormányzatot megillető vagyoni értékű jog értékesítése, hasznosítása</t>
  </si>
  <si>
    <t>8.1.</t>
  </si>
  <si>
    <t>8.2.</t>
  </si>
  <si>
    <t xml:space="preserve">9. </t>
  </si>
  <si>
    <t>KÖLTSÉGVETÉSI BEVÉTELEK ÖSSZESEN: (2+…+9)</t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</si>
  <si>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</si>
  <si>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</si>
  <si>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</si>
  <si>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</si>
  <si>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</si>
  <si>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</si>
  <si>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</si>
  <si>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</si>
  <si>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</si>
  <si>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</si>
  <si>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</si>
  <si>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</si>
  <si>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</si>
  <si>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</si>
  <si>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</si>
  <si>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</si>
  <si>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</si>
  <si>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</si>
  <si>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</si>
  <si>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</si>
  <si>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</si>
  <si>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 xml:space="preserve"> - az 1.5-ből: - Lakosságnak juttatott támogatások</t>
  </si>
  <si>
    <t xml:space="preserve">   - Szociális, rászorultság jellegű ellátások</t>
  </si>
  <si>
    <t xml:space="preserve">   - Működési célú pénzeszköz átadás államháztartáson kívülre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</si>
  <si>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</si>
  <si>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</si>
  <si>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</si>
  <si>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1. sz. melléklet Bevételek táblázat 3. oszlop 10 sora =</t>
  </si>
  <si>
    <t>Kamatbevétel</t>
  </si>
  <si>
    <t>Feladat megnevezése</t>
  </si>
  <si>
    <t>Költségvetési szerv megnevezése</t>
  </si>
  <si>
    <t>Száma</t>
  </si>
  <si>
    <t>I. Önkormányzatok működési bevételei</t>
  </si>
  <si>
    <t>Egyéb támogatás, kiegészítés</t>
  </si>
  <si>
    <t>Éves engedélyezett létszám előirányzat (fő)</t>
  </si>
  <si>
    <t>Közfoglalkoztatottak létszáma (fő)</t>
  </si>
  <si>
    <t>I. Intézményi működési bevételek (1.1.+…+1.8.)</t>
  </si>
  <si>
    <t>VI. Önkormányzati támogatás</t>
  </si>
  <si>
    <t>Önkormányzati hivatal</t>
  </si>
  <si>
    <t>Művelődés, sport</t>
  </si>
  <si>
    <t>----------------------------</t>
  </si>
  <si>
    <t>Költségvetési szerv I.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</si>
  <si>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</si>
  <si>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</si>
  <si>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</si>
  <si>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</si>
  <si>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Önkormányzat</t>
  </si>
  <si>
    <t>megnevezése</t>
  </si>
  <si>
    <t>7.1</t>
  </si>
  <si>
    <t>V. Költségvetési szervek finanszírozása</t>
  </si>
  <si>
    <t>KIADÁSOK ÖSSZESEN: (6+7)</t>
  </si>
  <si>
    <t>-</t>
  </si>
  <si>
    <t>IV. Közhatalmi bevételek</t>
  </si>
  <si>
    <t>Általános forgalmi adó bevétel, visszatérülések</t>
  </si>
  <si>
    <t>II. Átengedett központi adók</t>
  </si>
  <si>
    <t>Vis maior támogatás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</si>
  <si>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</si>
  <si>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</si>
  <si>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</si>
  <si>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</si>
  <si>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>V. Átvett pénzeszközök államháztartáson kívülről (7.1.+7.2.)</t>
  </si>
  <si>
    <t>Működési célú pénzeszközök átvétele államháztartáson kívülről</t>
  </si>
  <si>
    <t xml:space="preserve">Pénzügyi befektetésekből származó bevétel </t>
  </si>
  <si>
    <t>VII. Kölcsön visszatérülése</t>
  </si>
  <si>
    <t>VI. Felhalmozási célú bevételek (8.1+8.2+8.3.)</t>
  </si>
  <si>
    <t>Felhalmozási célú pénzeszközök átvétele államháztartáson kívülről</t>
  </si>
  <si>
    <t>VIII. Finanszírozási bevételek (11.1.+11.2.)</t>
  </si>
  <si>
    <t xml:space="preserve">   Költségvetési maradvány igénybevétele </t>
  </si>
  <si>
    <t xml:space="preserve">   Vállalkozási maradvány igénybevétele </t>
  </si>
  <si>
    <t xml:space="preserve">   Betét visszavonásából származó bevétel</t>
  </si>
  <si>
    <t xml:space="preserve">   Értékpapír értékesítése</t>
  </si>
  <si>
    <t xml:space="preserve">   Egyéb belső finanszírozási bevétek</t>
  </si>
  <si>
    <t xml:space="preserve">   Hosszú lejáratú hitelek, kölcsönök felvétele </t>
  </si>
  <si>
    <t xml:space="preserve">   Likviditási célú hitelek, kölcsönök felvétele </t>
  </si>
  <si>
    <t xml:space="preserve">   Rövid lejáratú hitelek, kölcsönök felvétele</t>
  </si>
  <si>
    <t xml:space="preserve">   Értékpapírok kibocsátása </t>
  </si>
  <si>
    <t xml:space="preserve">   Egyéb külső finanszírozási bevételek</t>
  </si>
  <si>
    <t>IX. Függő, átfutó, kiegyenlítő bevételek</t>
  </si>
  <si>
    <t>11.1.1.</t>
  </si>
  <si>
    <t>11.1.2.</t>
  </si>
  <si>
    <t>11.1.3.</t>
  </si>
  <si>
    <t>11.1.4.</t>
  </si>
  <si>
    <t>11.1.5.</t>
  </si>
  <si>
    <t>11.2.1.</t>
  </si>
  <si>
    <t>11.2.2.</t>
  </si>
  <si>
    <t>11.2.3.</t>
  </si>
  <si>
    <t>11.2.4.</t>
  </si>
  <si>
    <t>11.2.5.</t>
  </si>
  <si>
    <t xml:space="preserve">   - Működési célú pénzeszköz átadás államháztartáson belülre</t>
  </si>
  <si>
    <t>Beruházások</t>
  </si>
  <si>
    <t xml:space="preserve"> Egyéb felhalmozási kiadások</t>
  </si>
  <si>
    <t>- EU-s forrásból finanszírozott támogatással megvalósuló programok, projektek kiadásai</t>
  </si>
  <si>
    <t>- Lakástámogatás</t>
  </si>
  <si>
    <t>- Lakásépítés</t>
  </si>
  <si>
    <t>IV. Kölcsön nyújtása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</si>
  <si>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</si>
  <si>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</si>
  <si>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</si>
  <si>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</si>
  <si>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</si>
  <si>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</si>
  <si>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</si>
  <si>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 xml:space="preserve">   Hitelek törlesztése</t>
  </si>
  <si>
    <t xml:space="preserve">   Befektetési célú belföldi, külföldi értékpapírok vásárlása</t>
  </si>
  <si>
    <t>KÖLTSÉGVETÉSI ÉS FINANSZÍROZÁSI KIADÁSOK ÖSSZESEN: (5+6)</t>
  </si>
  <si>
    <t>VI. Függő, átfutó, kiegyenlítő kiadások</t>
  </si>
  <si>
    <t>KIADÁSOK ÖSSZESEN: (7+8)</t>
  </si>
  <si>
    <t>Ezer forintban</t>
  </si>
  <si>
    <t>8.3.</t>
  </si>
  <si>
    <r>
      <t xml:space="preserve">II. Felhalmozási költségvetés kiadásai </t>
    </r>
    <r>
      <rPr>
        <sz val="8"/>
        <rFont val="Times New Roman CE"/>
        <family val="0"/>
      </rPr>
      <t>(2.1+…+2.3)</t>
    </r>
  </si>
  <si>
    <t>Egyéb felhalmozási kiadások</t>
  </si>
  <si>
    <t xml:space="preserve">               - Felhalmozási célú pénzeszköz átadás államháztartáson kívülre</t>
  </si>
  <si>
    <t xml:space="preserve">               - Pénzügyi befektetések kiadásai</t>
  </si>
  <si>
    <t>III. Tartalékok (3.1.+3.2.)</t>
  </si>
  <si>
    <t>Támogatások, kiegészítések (működési célú)</t>
  </si>
  <si>
    <t>Átvett pénzeszközök államháztartáson belülről</t>
  </si>
  <si>
    <t>Átvett pénzeszközök államháztartáson  kívülről</t>
  </si>
  <si>
    <t>Kölcsön visszatérülés  (működési célú)</t>
  </si>
  <si>
    <t>Egyéb bevételek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</si>
  <si>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</si>
  <si>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</si>
  <si>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</si>
  <si>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 xml:space="preserve">Hiány külső finanszírozásának bevételei (20+…+21) </t>
  </si>
  <si>
    <t xml:space="preserve">   Hitelek, kölcsönök felvétele</t>
  </si>
  <si>
    <t>Függő, átfutó, kiegyenlítő bevételek</t>
  </si>
  <si>
    <t>BEVÉTEL ÖSSZESEN (23+24)</t>
  </si>
  <si>
    <t>Költségvetési és finanszírozási bevételek összesen (13+22)</t>
  </si>
  <si>
    <t xml:space="preserve">Dologi kiadások </t>
  </si>
  <si>
    <t>Kölcsön törlesztése</t>
  </si>
  <si>
    <t>Költségvetési és finanszírozási kiadások összesen (13+22)</t>
  </si>
  <si>
    <t>Függő, átfutó, kiegyenlítő kiadások</t>
  </si>
  <si>
    <t>KIADÁSOK ÖSSZESEN (23+24)</t>
  </si>
  <si>
    <t>Tárgyévi  hiány:</t>
  </si>
  <si>
    <t>Tárgyévi  többlet:</t>
  </si>
  <si>
    <t>KÖLTSÉGVETÉSI ÉS FINANSZÍROZÁSI BEVÉTELEK ÖSSZESEN (10+11)</t>
  </si>
  <si>
    <t>BEVÉTELEK ÖSSZESEN (12+13)</t>
  </si>
  <si>
    <t>Hiány külső finanszírozásának bevételei (11.2.1.+…+11.2.5.)</t>
  </si>
  <si>
    <t>Hiány belső finanszírozás bevételei (11.1.1.+…+11.1.5.)</t>
  </si>
  <si>
    <t>Működési célú finanszírozási bevételek összesen (14+...+21)</t>
  </si>
  <si>
    <t>Működési célú finanszírozási kiadások összesen (14+...+21)</t>
  </si>
  <si>
    <t>Költségvetési kiadások összesen (1+...+12)</t>
  </si>
  <si>
    <t>Költségvetési bevételek összesen (1+...+12)</t>
  </si>
  <si>
    <t>Önkormányzatot megillető vagyoni ért. jog  értékesítése, hasznosítása</t>
  </si>
  <si>
    <t>Támogatások, kiegészítések (felhalmozási)</t>
  </si>
  <si>
    <t>Egyéb központi támogatások</t>
  </si>
  <si>
    <t>Átvett pénzeszköz államháztartáson  kívülről</t>
  </si>
  <si>
    <t>Kölcsön visszatérülés</t>
  </si>
  <si>
    <t>Átvett pénzeszköz államháztartáson belülről</t>
  </si>
  <si>
    <t xml:space="preserve">    - 5.-ből: EU támogatás</t>
  </si>
  <si>
    <t xml:space="preserve">   3.-ból:  - Felhalmozási célú pe. átadás államháztartáson belül</t>
  </si>
  <si>
    <t xml:space="preserve">               - Felhalmozási célú pe.átadás államháztartáson kívül</t>
  </si>
  <si>
    <t>- Pénzügyi befektetések kiadásai</t>
  </si>
  <si>
    <t>- EU-s forrásból megvalósuló  programok, projektek</t>
  </si>
  <si>
    <t>- Eu-s forrásból megvalósuló  programok, projektek
   önkormányzati hozzájárulásának kiadásai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</si>
  <si>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</si>
  <si>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</si>
  <si>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</si>
  <si>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</si>
  <si>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</si>
  <si>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</si>
  <si>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</si>
  <si>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</si>
  <si>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</si>
  <si>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</si>
  <si>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</si>
  <si>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</si>
  <si>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- ebből: EU támogatás</t>
  </si>
  <si>
    <t>Pénzügyi lízing tőkerész törlesztés kiadása</t>
  </si>
  <si>
    <t>Tárgyi eszközök és immateriális  javak értékesítése</t>
  </si>
  <si>
    <t>I/1. Közhatalmi bevételek (2.1. + …+ 2.4.)</t>
  </si>
  <si>
    <r>
      <t>IV</t>
    </r>
    <r>
      <rPr>
        <b/>
        <sz val="8"/>
        <rFont val="Times New Roman"/>
        <family val="1"/>
      </rPr>
      <t>. Átvett pénzeszközök államháztartáson belülről (6.1.+6.2.)</t>
    </r>
  </si>
  <si>
    <t>Működési támogatás államháztartáson belülről (6.1.1.+…+ 6.1.5.)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</si>
  <si>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</si>
  <si>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</si>
  <si>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</si>
  <si>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a 2.3-ból   - Felhalmozási célú pénzeszköz átadás államháztartáson belülre</t>
  </si>
  <si>
    <t>V. Finanszírozási kiadások (6.1+6.2.)</t>
  </si>
  <si>
    <t xml:space="preserve">   Pénzügyi lízing tőkerész törlesztés kiadása</t>
  </si>
  <si>
    <t>IV. Átvett pénzeszközök államháztartáson belülről (6.1.+…6.2.)</t>
  </si>
  <si>
    <r>
      <t>KÖLTSÉGVETÉSI BEVÉTELEK ÖSSZESEN (2+……+9</t>
    </r>
    <r>
      <rPr>
        <b/>
        <i/>
        <sz val="8"/>
        <rFont val="Times New Roman"/>
        <family val="1"/>
      </rPr>
      <t>)</t>
    </r>
  </si>
  <si>
    <t xml:space="preserve">     -  Működési célú pénzeszköz átadás államháztartáson belülre</t>
  </si>
  <si>
    <t xml:space="preserve">     - Működési támogatás átadás</t>
  </si>
  <si>
    <t>1. sz. melléklet Bevételek táblázat 3. oszlop 14 sora =</t>
  </si>
  <si>
    <t>1. sz. melléklet Kiadások táblázat 3. oszlop 9 sora =</t>
  </si>
  <si>
    <t>Kiadási jogcím</t>
  </si>
  <si>
    <t>Eredeti előirányzat</t>
  </si>
  <si>
    <t>* Amennyiben több projekt megvalósítása történi egy időben akkor azokat külön-külön, projektenként be kell mutatni!</t>
  </si>
  <si>
    <t>Évenkénti üteme</t>
  </si>
  <si>
    <t>Összes bevétel,
kiadás</t>
  </si>
  <si>
    <t>13=(12/3)</t>
  </si>
  <si>
    <t>12=(10+11)</t>
  </si>
  <si>
    <t>Támogatási szerződés szerinti bevételek, kiadások</t>
  </si>
  <si>
    <t>Módosított előirányzat</t>
  </si>
  <si>
    <t>Teljesítés</t>
  </si>
  <si>
    <t>Eredeti</t>
  </si>
  <si>
    <t>Módosított</t>
  </si>
  <si>
    <t>7=(4+6)</t>
  </si>
  <si>
    <t>1. sz. melléklet Bevételek táblázat 5. oszlop 12 sora =</t>
  </si>
  <si>
    <t>1. sz. melléklet Kiadások táblázat 5. oszlop 5 sora =</t>
  </si>
  <si>
    <t>1. sz. melléklet Bevételek táblázat 4. oszlop 10 sora =</t>
  </si>
  <si>
    <t>1. sz. melléklet Bevételek táblázat 4. oszlop 12 sora =</t>
  </si>
  <si>
    <t>1. sz. melléklet Bevételek táblázat 4. oszlop 14 sora =</t>
  </si>
  <si>
    <t>1. sz. melléklet Bevételek táblázat 5. oszlop 10 sora =</t>
  </si>
  <si>
    <t>1. sz. melléklet Bevételek táblázat 5. oszlop 14 sora =</t>
  </si>
  <si>
    <t>1. sz. melléklet Kiadások táblázat 4. oszlop 5 sora =</t>
  </si>
  <si>
    <t>- EU-s forrásból finanszírozott támogatással megvalósuló  programok,  projektek önkormányzati  hozzájárulásának kiadásai</t>
  </si>
  <si>
    <t>31.</t>
  </si>
  <si>
    <t>Felhalmozási célú finanszírozási bevételek összesen
(14+20)</t>
  </si>
  <si>
    <t>Felhalmozási célú finanszírozási kiadások összesen
(14+...+25)</t>
  </si>
  <si>
    <t>Költségvetési és finanszírozási bevételek összesen (13+26)</t>
  </si>
  <si>
    <t>BEVÉTEL ÖSSZESEN (27+28)</t>
  </si>
  <si>
    <t>KIADÁSOK ÖSSZESEN (27+28)</t>
  </si>
  <si>
    <t>Költségvetési és finanszírozási kiadások összesen (13+26)</t>
  </si>
  <si>
    <t>Kölcsön nyújtása</t>
  </si>
  <si>
    <t>Kölcsön nyújtás</t>
  </si>
  <si>
    <t>2/a. számú melléklet 3. oszlop 13. sor + 2/b. számú melléklet 3. oszlop 13. sor</t>
  </si>
  <si>
    <t>2/a. számú melléklet 4. oszlop 13. sor + 2/b. számú melléklet 4. oszlop 13. sor</t>
  </si>
  <si>
    <t>2/a. számú melléklet 5. oszlop 13. sor + 2/b. számú melléklet 5. oszlop 13. sor</t>
  </si>
  <si>
    <t>2/a. számú melléklet 7. oszlop 13. sor + 2/b. számú melléklet 7. oszlop 13. sor</t>
  </si>
  <si>
    <t>2/a. számú melléklet 8. oszlop 13. sor + 2/b. számú melléklet 8. oszlop 13. sor</t>
  </si>
  <si>
    <t>2/a. számú melléklet 9. oszlop 13. sor + 2/b. számú melléklet 9. oszlop 13. sor</t>
  </si>
  <si>
    <t>2/a. számú melléklet 9. oszlop 22. sor + 2/b. számú melléklet 9. oszlop 26. sor</t>
  </si>
  <si>
    <t>2/a. számú melléklet 3. oszlop 22. sor + 2/b. számú melléklet 3. oszlop 26. sor</t>
  </si>
  <si>
    <t>2/a. számú melléklet 4. oszlop 22. sor + 2/b. számú melléklet 4. oszlop 26. sor</t>
  </si>
  <si>
    <t>2/a. számú melléklet 5. oszlop 22. sor + 2/b. számú melléklet 5. oszlop 26. sor</t>
  </si>
  <si>
    <t>2/a. számú melléklet 7. oszlop 22. sor + 2/b. számú melléklet 7. oszlop 26. sor</t>
  </si>
  <si>
    <t>2/a. számú melléklet 8. oszlop 22. sor + 2/b. számú melléklet 8. oszlop 26. sor</t>
  </si>
  <si>
    <t>2/a. számú melléklet 3. oszlop 25. sor + 2/b. számú melléklet 3. oszlop 29. sor</t>
  </si>
  <si>
    <t>2/a. számú melléklet 4. oszlop 25. sor + 2/b. számú melléklet 4. oszlop 29. sor</t>
  </si>
  <si>
    <t>2/a. számú melléklet 5. oszlop 25. sor + 2/b. számú melléklet 5. oszlop 29. sor</t>
  </si>
  <si>
    <t>2/a. számú melléklet 7. oszlop 27. sor + 2/b. számú melléklet 7. oszlop 29. sor</t>
  </si>
  <si>
    <t>2/a. számú melléklet 8. oszlop 27. sor + 2/b. számú melléklet 8. oszlop 29. sor</t>
  </si>
  <si>
    <t>2/a. számú melléklet 9. oszlop 27. sor + 2/b. számú melléklet 9. oszlop 29. sor</t>
  </si>
  <si>
    <t>2013. évi teljesítés BEVÉTELEK</t>
  </si>
  <si>
    <t>2013. évi teljesítés KIADÁSOK</t>
  </si>
  <si>
    <t>2013. évi
teljesítés</t>
  </si>
  <si>
    <t>2013. évi teljesítés</t>
  </si>
  <si>
    <t>2013. év 
teljesítés</t>
  </si>
  <si>
    <t>Összes teljesítés 2013. dec. 31-ig</t>
  </si>
  <si>
    <t>2013. évi</t>
  </si>
  <si>
    <t>Teljesítés %-a 
2013. XII. 31-ig</t>
  </si>
  <si>
    <t>Önkormányzaton kívüli EU-s projekthez történő hozzájárulás 2013. évi előirányzata és teljesítése</t>
  </si>
  <si>
    <t>2012. évi
tény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</si>
  <si>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</si>
  <si>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</si>
  <si>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</si>
  <si>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</si>
  <si>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</si>
  <si>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2014.</t>
  </si>
  <si>
    <t>2015.</t>
  </si>
  <si>
    <t>10=(6+…+9)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</si>
  <si>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</si>
  <si>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</si>
  <si>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</si>
  <si>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</si>
  <si>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</si>
  <si>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</si>
  <si>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</si>
  <si>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 xml:space="preserve">Hitel, kölcsön </t>
  </si>
  <si>
    <t>Kölcsön-
nyújtás
éve</t>
  </si>
  <si>
    <t xml:space="preserve">Lejárat
éve </t>
  </si>
  <si>
    <t>Hitel, kölcsön állomány december 31-én</t>
  </si>
  <si>
    <t xml:space="preserve">Rövid lejáratú </t>
  </si>
  <si>
    <t>Hosszú lejáratú</t>
  </si>
  <si>
    <t>Összesen (1+6)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</si>
  <si>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</si>
  <si>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</si>
  <si>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</si>
  <si>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</si>
  <si>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</si>
  <si>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</si>
  <si>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</si>
  <si>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</si>
  <si>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</si>
  <si>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</si>
  <si>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</si>
  <si>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</si>
  <si>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</si>
  <si>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</si>
  <si>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</si>
  <si>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</si>
  <si>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</si>
  <si>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</si>
  <si>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</si>
  <si>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</si>
  <si>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</si>
  <si>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32.</t>
  </si>
  <si>
    <t>33.</t>
  </si>
  <si>
    <t>Adatok: ezer forintban!</t>
  </si>
  <si>
    <t>ESZKÖZÖK</t>
  </si>
  <si>
    <t>Sorszám</t>
  </si>
  <si>
    <t>Bruttó</t>
  </si>
  <si>
    <t xml:space="preserve">Könyv szerinti </t>
  </si>
  <si>
    <t xml:space="preserve">Becsült </t>
  </si>
  <si>
    <t>állományi érték</t>
  </si>
  <si>
    <t xml:space="preserve"> I. Immateriális javak   (02+09+12+13+14)</t>
  </si>
  <si>
    <t>01.</t>
  </si>
  <si>
    <t>1. Törzsvagyon     (03+06)</t>
  </si>
  <si>
    <t>02.</t>
  </si>
  <si>
    <t>1.1. Forgalomképtelen immateriális javak   (04+05)</t>
  </si>
  <si>
    <t>03.</t>
  </si>
  <si>
    <t xml:space="preserve">       1.1.1. Értékkel nyilvántartott forgalomképtelen immateriális javak</t>
  </si>
  <si>
    <t>04.</t>
  </si>
  <si>
    <t xml:space="preserve">       1.1.2. 0-ig leírt forgalomképtelen immateriális javak</t>
  </si>
  <si>
    <t>05.</t>
  </si>
  <si>
    <t>1.2. Korlátozottan forgalomkép. immat. javak  (07+08)</t>
  </si>
  <si>
    <t>06.</t>
  </si>
  <si>
    <t xml:space="preserve">       1.2.1. Értékkel nyilvántartott korlátozottan forgalomkép. immateriális javak</t>
  </si>
  <si>
    <t>07.</t>
  </si>
  <si>
    <t xml:space="preserve">       1.2.2. 0-ig leírt korlátozottan forgalomképes immateriális javak</t>
  </si>
  <si>
    <t>08.</t>
  </si>
  <si>
    <t>2. Üzleti immateriális javak     (10+11)</t>
  </si>
  <si>
    <t>09.</t>
  </si>
  <si>
    <t xml:space="preserve">       2.1.1. Értékkel nyilvántartott üzleti immateriális javak</t>
  </si>
  <si>
    <t xml:space="preserve">       2.1.2. 0-ig leírt üzleti immateriális javak</t>
  </si>
  <si>
    <t>3. Immateriális javakra adott előlegek</t>
  </si>
  <si>
    <t>4. 0-ig leírt immateriális javak</t>
  </si>
  <si>
    <t>5. Immateriális javak értékhelyesbítése</t>
  </si>
  <si>
    <t>II. Tárgyi eszközök   (16+86+106+125)</t>
  </si>
  <si>
    <t>II/1. Ingatlanok és kapcsolódó vagyoni értékű jogok   (17+73+84+85)</t>
  </si>
  <si>
    <t>1. Törzsvagyon   (18+38)</t>
  </si>
  <si>
    <t>1.1. Forgalomképtelen ingatl. és kapcs.vagyoni értékű jogok (5-től 11-ig)
       (19+22+25+28+31+34+37)</t>
  </si>
  <si>
    <t>1.1.1.Út, híd, járda, alul-és felüljárók   (20+21)</t>
  </si>
  <si>
    <t>1.1.1.1.  Értékkel nyilvántartott út, híd járda, alul- és felüljárók</t>
  </si>
  <si>
    <t>1.1.1.2.  0-ig leírt út, híd járda, alul- és felüljárók</t>
  </si>
  <si>
    <t>1.1.2. Közforgalmú repülőtér   (23+24)</t>
  </si>
  <si>
    <t>1.1.2.1.  Értékkel nyilvántartott közforgalmi repülőtér</t>
  </si>
  <si>
    <t>1.1.2.2.  0-ig leírt közforgalmi repülőtér</t>
  </si>
  <si>
    <t>1.1.3. Parkok, játszóterek   (26+27)</t>
  </si>
  <si>
    <t>1.1.3.1.  Értékkel nyilvántartott parkok, játszóterek</t>
  </si>
  <si>
    <t>1.1.3.2.  0-ig leírt parkok, játszóterek</t>
  </si>
  <si>
    <t>1.1.4. Folyók, vízfolyások, természetes és mestersége tavak   (29+30)</t>
  </si>
  <si>
    <t>1.1.1.1.  Értékkel nyilvántartott folyók, vízfolyások, term. és mest. tavak</t>
  </si>
  <si>
    <t>1.1.1.2.  0-ig leírt folyók, vízfolyások, term. és mest. tavak</t>
  </si>
  <si>
    <t>1.1.5. Árvízvédelmi töltések, belvízcsatornák    (32+33)</t>
  </si>
  <si>
    <t>1.1.5.1.  Értékkel nyilvántartott árvízvédelmi töltések, belvízcsatornák</t>
  </si>
  <si>
    <t>1.1.5.2.  0-ig leírt árvízvédelmi töltések, belvízcsatornák</t>
  </si>
  <si>
    <t>1.1.6. Egyéb ingatlanok    (35+36)</t>
  </si>
  <si>
    <t>34.</t>
  </si>
  <si>
    <t>1.1.6.1.  Értékkel nyilvántartott egyéb ingatlanok</t>
  </si>
  <si>
    <t>35.</t>
  </si>
  <si>
    <t>1.1.6.2.  0-ig leírt egyéb ingatlanok</t>
  </si>
  <si>
    <t>36.</t>
  </si>
  <si>
    <t>1.1.7. Folyamatban lévő ingatlan beruházás, felújítás</t>
  </si>
  <si>
    <t>37.</t>
  </si>
  <si>
    <t>1.2. Korl. forgalomk. ingatl. és kapcs. vagyoni érétkű jogok (13-tól 23-ig)  
        (39+42+45+48+51+54+57+60+63+66+69+72)</t>
  </si>
  <si>
    <t>38.</t>
  </si>
  <si>
    <t>1.2.1.   Vízellátás közművei   (40+41)</t>
  </si>
  <si>
    <t>39.</t>
  </si>
  <si>
    <t>1.2.1.1.  Értékkel nyilvántartott vízellátás közművei</t>
  </si>
  <si>
    <t>40.</t>
  </si>
  <si>
    <t>1.2.1.2.  0-ig leírt vízellátás közművei</t>
  </si>
  <si>
    <t>41.</t>
  </si>
  <si>
    <t>1.2.2.   Szennyvíz és csapadékvíz elvezetés közművei   (43+44)</t>
  </si>
  <si>
    <t>42.</t>
  </si>
  <si>
    <t>1.2.2.1.  Értékkel nyilvántartott szennyvíz és csapadékvíz elvezetés közm.</t>
  </si>
  <si>
    <t>43.</t>
  </si>
  <si>
    <t>1.2.2.2.  0-ig leírt szennyvíz és csapadékvíz elvezetés közm.</t>
  </si>
  <si>
    <t>44.</t>
  </si>
  <si>
    <t>1.2.3.   Távhőellátás   (46+47)</t>
  </si>
  <si>
    <t>45.</t>
  </si>
  <si>
    <t>1.2.3.1.  Értékkel nyilvántartott távhőellátás</t>
  </si>
  <si>
    <t>46.</t>
  </si>
  <si>
    <t>1.1.1.2.  0-ig leírt távhőellátás</t>
  </si>
  <si>
    <t>47.</t>
  </si>
  <si>
    <t>1.2.4.   Közművek védőterületei   (49+50)</t>
  </si>
  <si>
    <t>48.</t>
  </si>
  <si>
    <t>1.2.4.1.  Értékkel nyilvántartott közművek védőterületei</t>
  </si>
  <si>
    <t>49.</t>
  </si>
  <si>
    <t>1.2.4.2.  0-ig leírt közművek védőterületei</t>
  </si>
  <si>
    <t>50.</t>
  </si>
  <si>
    <t>1.2.5.   Intézmények ingatlanai   (52+53)</t>
  </si>
  <si>
    <t>51.</t>
  </si>
  <si>
    <t>1.2.5.1.  Értékkel nyilvántartott intézmények ingatlanai</t>
  </si>
  <si>
    <t>52.</t>
  </si>
  <si>
    <t>1.2.5.2.  0-ig leírt intézmények ingatlanai</t>
  </si>
  <si>
    <t>53.</t>
  </si>
  <si>
    <t>1.2.6.   Sportlétesítmények   (55+56)</t>
  </si>
  <si>
    <t>54.</t>
  </si>
  <si>
    <t>1.2.6.1.  Értékkel nyilvántartott sportlétesítmények</t>
  </si>
  <si>
    <t>55.</t>
  </si>
  <si>
    <t>1.2.6.2.  0-ig leírt nyilvántartott sportlétesítmények</t>
  </si>
  <si>
    <t>56.</t>
  </si>
  <si>
    <t>1.2.7.   Állat-és növénykert   (58+59)</t>
  </si>
  <si>
    <t>57.</t>
  </si>
  <si>
    <t>1.2.7.1.  Értékkel nyilvántartott állat- és növénykert</t>
  </si>
  <si>
    <t>58.</t>
  </si>
  <si>
    <t>1.2.7.2.  0-ig leírt állat- és növénykert</t>
  </si>
  <si>
    <t>59.</t>
  </si>
  <si>
    <t>1.2.8.   Középületek és hozzájuk tartozó földek   (61+62)</t>
  </si>
  <si>
    <t>60.</t>
  </si>
  <si>
    <t>1.1.8.1.  Értékkel nyilvántartott középületek és hozzájuk tartozó földt.</t>
  </si>
  <si>
    <t>61.</t>
  </si>
  <si>
    <t>1.1.8.2.  0-ig leírt középületek és hozzájuk tartozó földterületek</t>
  </si>
  <si>
    <t>62.</t>
  </si>
  <si>
    <t>1.2.9.   Műemlékek   (64+65)</t>
  </si>
  <si>
    <t>63.</t>
  </si>
  <si>
    <t>1.2.9.1.  Értékkel nyilvántartott műemlékek</t>
  </si>
  <si>
    <t>64.</t>
  </si>
  <si>
    <t>1.2.9.2.  0-ig leírt műemlékek</t>
  </si>
  <si>
    <t>65.</t>
  </si>
  <si>
    <t>1.2.10. Védett természeti területek   (67+68)</t>
  </si>
  <si>
    <t>66.</t>
  </si>
  <si>
    <t>1.2.10.1.  Értékkel nyilvántartott védett természeti területek</t>
  </si>
  <si>
    <t>67.</t>
  </si>
  <si>
    <t>1.2.10.2.  0-ig leírt védett természeti területek</t>
  </si>
  <si>
    <t>68.</t>
  </si>
  <si>
    <t>1.2.11. Egyéb ingatlanok   (70+71)</t>
  </si>
  <si>
    <t>69.</t>
  </si>
  <si>
    <t>1.2.11.1.  Értékkel nyilvántartott egyéb ingatlanok</t>
  </si>
  <si>
    <t>70.</t>
  </si>
  <si>
    <t>1.2.11.2.  0-ig leírt egyéb ingatlanok</t>
  </si>
  <si>
    <t>71.</t>
  </si>
  <si>
    <t>1.2.12. Folyamatban lévő ingatlan beruházás</t>
  </si>
  <si>
    <t>72.</t>
  </si>
  <si>
    <t xml:space="preserve">  2.Üzleti ingatlanok   (74+77+80+83)</t>
  </si>
  <si>
    <t>73.</t>
  </si>
  <si>
    <t>2.1.1. Telkek, zártkerti- és külterületi földterületek   (75+76)</t>
  </si>
  <si>
    <t>74.</t>
  </si>
  <si>
    <t>2.1.1.1.  Értékkel nyilvántartott telkek, zártkerti- és külterületi földter.</t>
  </si>
  <si>
    <t>75.</t>
  </si>
  <si>
    <t>2.1.1.2.  0-ig leírt telkek, zártkerti- és külterületi földter.</t>
  </si>
  <si>
    <t>76.</t>
  </si>
  <si>
    <t>2.1.2. Épületek   (78+79)</t>
  </si>
  <si>
    <t>77.</t>
  </si>
  <si>
    <t>2.1.2.1.  Értékkel nyilvántartott épületek</t>
  </si>
  <si>
    <t>78.</t>
  </si>
  <si>
    <t>2.1.2.2.  0-ig leírt épületek</t>
  </si>
  <si>
    <t>79.</t>
  </si>
  <si>
    <t>2.1.3. Egyéb ingatlanok   (81+82)</t>
  </si>
  <si>
    <t>80.</t>
  </si>
  <si>
    <t>2.1.3.1.  Értékkel nyilvántartott egyéb ingatlanok</t>
  </si>
  <si>
    <t>81.</t>
  </si>
  <si>
    <t>2.1.3.2.  0-ig leírt egyéb ingatlanok</t>
  </si>
  <si>
    <t>82.</t>
  </si>
  <si>
    <t>2.1.4. Folyamatban lévő üzleti ingatlan beruházás</t>
  </si>
  <si>
    <t>83.</t>
  </si>
  <si>
    <t xml:space="preserve"> 3.  Ingatlanok beruházására adott előlegek</t>
  </si>
  <si>
    <t>84.</t>
  </si>
  <si>
    <t xml:space="preserve"> 5. Ingatlanok és kapcs. vagyoni értékű jogok értékhelyesbítése, visszaírása</t>
  </si>
  <si>
    <t>85.</t>
  </si>
  <si>
    <t>II/2. Gépek berendezések és felszerelések   (87+98+103+104+105)</t>
  </si>
  <si>
    <t>86.</t>
  </si>
  <si>
    <t>1. Törzsvagyon  (88+93)</t>
  </si>
  <si>
    <t>87.</t>
  </si>
  <si>
    <t>1.1. Forgalomképtelen gépek,berendezések és felszerelések  (89+92)</t>
  </si>
  <si>
    <t>88.</t>
  </si>
  <si>
    <t>1.1.1. Forgalomképtelen gépek, berendezések és felszerelések állománya  (90+91)</t>
  </si>
  <si>
    <t>89.</t>
  </si>
  <si>
    <t>1.1.1.1.  Értékkel nyilvántartott forgalomképt. gép, berendezés és felszerelés</t>
  </si>
  <si>
    <t>90.</t>
  </si>
  <si>
    <t>1.1.1.2.  0-ig leírt forgalomképt. gép, berendezés és felszerelés</t>
  </si>
  <si>
    <t>91.</t>
  </si>
  <si>
    <t>1.1.2. Folyamatban lévő forgalomképtelen  gép, berendezés beruházás</t>
  </si>
  <si>
    <t>92.</t>
  </si>
  <si>
    <t>1.2. Korlátozottan forgalomképes gépek, berendezések és felszerelések  (94+97)</t>
  </si>
  <si>
    <t>93.</t>
  </si>
  <si>
    <t>1.2.1. Korlátozottan forgalomképes gépek, berend. és felszerelések állománya  (95+96)</t>
  </si>
  <si>
    <t>94.</t>
  </si>
  <si>
    <t>1.2.1.1.  Értékkel nyilvántartott korl. forgalomk.. gép, berendezés és felsz.</t>
  </si>
  <si>
    <t>95.</t>
  </si>
  <si>
    <t>1.2.1.2.  0-ig leírt korl. forgalomkép. gép, berendezés és felszerelés</t>
  </si>
  <si>
    <t>96.</t>
  </si>
  <si>
    <t>1.2.2. Folyamatban lévő korlátozottan forgalomk.  gép, berendezés beruházás</t>
  </si>
  <si>
    <t>97.</t>
  </si>
  <si>
    <t>2. Üzleti gépek, berendezések és felszerelések  (99+102)</t>
  </si>
  <si>
    <t>98.</t>
  </si>
  <si>
    <t>2.1. Üzleti gépek, berendezések és felszerelések állománya  (100+101)</t>
  </si>
  <si>
    <t>99.</t>
  </si>
  <si>
    <t>2.1.1.  Értékkel nyilvántartott üzleti gép, berendezés és felszerelés</t>
  </si>
  <si>
    <t>100.</t>
  </si>
  <si>
    <t>2.1.2.  0-ig leírt üzleti gép, berendezés és felszerelés</t>
  </si>
  <si>
    <t>101.</t>
  </si>
  <si>
    <t>2.2. Folyamatban lévő üzleti  gép, berendezés beruházása</t>
  </si>
  <si>
    <t>102.</t>
  </si>
  <si>
    <t xml:space="preserve"> 3.  Kisértékű (új) tárgyi eszközök raktári állománya</t>
  </si>
  <si>
    <t>103.</t>
  </si>
  <si>
    <t xml:space="preserve"> 4.  Gépek, berendezések és felszerelések beruházására adott előlegek</t>
  </si>
  <si>
    <t>104.</t>
  </si>
  <si>
    <t xml:space="preserve"> 5. Gépek, berendezések és felszerelések értékhelyesbítése, visszaírása</t>
  </si>
  <si>
    <t>105.</t>
  </si>
  <si>
    <t>II/2. Járművek   (107+118+123+124)</t>
  </si>
  <si>
    <t>106.</t>
  </si>
  <si>
    <t>1. Törzsvagyon   (108+113)</t>
  </si>
  <si>
    <t>107.</t>
  </si>
  <si>
    <t>1.1. Forgalomképtelen járművek   (109+112)</t>
  </si>
  <si>
    <t>108.</t>
  </si>
  <si>
    <t>1.1.1. Forgalomképtelen járművek állománya   (110+111)</t>
  </si>
  <si>
    <t>109.</t>
  </si>
  <si>
    <t>1.1.1.1.  Értékkel nyilvántartott forgalomképtelen járművek</t>
  </si>
  <si>
    <t>110.</t>
  </si>
  <si>
    <t>1.1.1.2.  0-ig leírt forgalomképtelen járművek</t>
  </si>
  <si>
    <t>111.</t>
  </si>
  <si>
    <t>1.1.2. Folyamatban lévő forgalomképtelen  járművek beruházása</t>
  </si>
  <si>
    <t>112.</t>
  </si>
  <si>
    <t>1.2. Korlátozottan forgalomképes járművek  (114+117)</t>
  </si>
  <si>
    <t>113.</t>
  </si>
  <si>
    <t>1.2.1. Korlátozottan forgalomképtelen járművek állománya  (115+116)</t>
  </si>
  <si>
    <t>114.</t>
  </si>
  <si>
    <t>1.2.1.1.  Értékkel nyilvántartott korlátozottan forgalomképes járművek</t>
  </si>
  <si>
    <t>115.</t>
  </si>
  <si>
    <t>1.2.1.2.  0-ig leírt korlátozottan forgalomképes járművek</t>
  </si>
  <si>
    <t>116.</t>
  </si>
  <si>
    <t>1.1.2. Folyamatban lévő korlátozottan forgalomképes  járművek beruházása</t>
  </si>
  <si>
    <t>117.</t>
  </si>
  <si>
    <t>2. Üzleti járművek   (119+122)</t>
  </si>
  <si>
    <t>118.</t>
  </si>
  <si>
    <t>2.1. Üzleti járművek állománya  (120+121)</t>
  </si>
  <si>
    <t>119.</t>
  </si>
  <si>
    <t>2.1.1.1.  Értékkel nyilvántartott üzleti járművek</t>
  </si>
  <si>
    <t>120.</t>
  </si>
  <si>
    <t>2.1.1.2.  0-ig leírt üzleti járművek</t>
  </si>
  <si>
    <t>121.</t>
  </si>
  <si>
    <t>2.2. Folyamatban lévő üzleti  járművek beruházása</t>
  </si>
  <si>
    <t>122.</t>
  </si>
  <si>
    <t xml:space="preserve"> 3.  Járművek beruházására adott előlegek</t>
  </si>
  <si>
    <t>123.</t>
  </si>
  <si>
    <t xml:space="preserve"> 4. Járművek értékhelyesbítése, visszaírása</t>
  </si>
  <si>
    <t>124.</t>
  </si>
  <si>
    <t>II/3. Tenyészállatok   (126+131+132)</t>
  </si>
  <si>
    <t>125.</t>
  </si>
  <si>
    <t>1. Üzleti tenyészállatok   (127+130)</t>
  </si>
  <si>
    <t>126.</t>
  </si>
  <si>
    <t>1.1. Üzleti tenyészállatok állománya  (128+129)</t>
  </si>
  <si>
    <t>127.</t>
  </si>
  <si>
    <t>1.1.1.  Értékkel nyilvántartott üzleti tenyészállatok</t>
  </si>
  <si>
    <t>128.</t>
  </si>
  <si>
    <t>1.1.2.  0-ig leírt üzleti tenyészállatok</t>
  </si>
  <si>
    <t>129.</t>
  </si>
  <si>
    <t>1.2. Folyamatban lévő üzleti  tenyészállatok beruházása</t>
  </si>
  <si>
    <t>130.</t>
  </si>
  <si>
    <t xml:space="preserve"> 2.  Tenyészállatok beruházására adott előlegek</t>
  </si>
  <si>
    <t>131.</t>
  </si>
  <si>
    <t xml:space="preserve"> 3. Tenyészállatok értékhelyesbítése, visszaírása</t>
  </si>
  <si>
    <t>132.</t>
  </si>
  <si>
    <t>III. Befektetett pénzügyi eszközök</t>
  </si>
  <si>
    <t>133.</t>
  </si>
  <si>
    <t>III/1. Egyéb tartós részesedés  (135+137+138+143)</t>
  </si>
  <si>
    <t>134.</t>
  </si>
  <si>
    <t>1. Törzsvagyon (egyéb tartós részesedés)  (136)</t>
  </si>
  <si>
    <t>135.</t>
  </si>
  <si>
    <t>1.1. Korlátozottan forgalomképes egyéb tartós részesedés</t>
  </si>
  <si>
    <t>136.</t>
  </si>
  <si>
    <t>2. Üzleti egyéb tartós részesedés</t>
  </si>
  <si>
    <t>137.</t>
  </si>
  <si>
    <t>3. Egyéb üzleti pénzügyi befektetések  (139+…+142)</t>
  </si>
  <si>
    <t>138.</t>
  </si>
  <si>
    <t>3.1. Tartós hitelviszonyt megtestesítő értékpapír</t>
  </si>
  <si>
    <t>139.</t>
  </si>
  <si>
    <t>3.2. Tartósan adott kölcsön</t>
  </si>
  <si>
    <t>140.</t>
  </si>
  <si>
    <t>3.3. Hosszú lejáratú bankbetétek</t>
  </si>
  <si>
    <t>141.</t>
  </si>
  <si>
    <t>3.4. Egyéb hosszú lejáratú követelések</t>
  </si>
  <si>
    <t>142.</t>
  </si>
  <si>
    <t>4. Befektetett pénzügyi eszközök értékhelyesbítése</t>
  </si>
  <si>
    <t>143.</t>
  </si>
  <si>
    <t>IV. Üzemelt., kezelésre átadott, koncesszióba adott, vagyonkezelésbe vett eszk.</t>
  </si>
  <si>
    <t>144.</t>
  </si>
  <si>
    <t>1. Törzsvagyon (üzemeltetésre kezelésre átadott, koncesszióba adott, vagyonk. vett eszk.)
     (146+153+160)</t>
  </si>
  <si>
    <t>145.</t>
  </si>
  <si>
    <t>1.1. Törzsvagyon (üzemeltetésre átadott épület, építmény)   (147+150)</t>
  </si>
  <si>
    <t>146.</t>
  </si>
  <si>
    <t>1.1.1. Forgalomképtelen  üzemelt, konc. adott, vagyonk. vett épület építmény (148+149)</t>
  </si>
  <si>
    <t>147.</t>
  </si>
  <si>
    <t>1.1.1.1.  Értékkel nyilvántartott forgalomképt. üzem.adott épület, építmény</t>
  </si>
  <si>
    <t>148.</t>
  </si>
  <si>
    <t>1.1.1.2.  0-ig leírt forgalomképt. üzem.adott épület, építmény</t>
  </si>
  <si>
    <t>149.</t>
  </si>
  <si>
    <t>1.1.2. Korl. Forgalomk.  üzemelt, konc. adott, vagyonk. vett épület építmény (151+152)</t>
  </si>
  <si>
    <t>150.</t>
  </si>
  <si>
    <t>1.1.2.1.  Értékkel nyilvántartott kor. forgalomk. üzem.adott épület, építmény</t>
  </si>
  <si>
    <t>151.</t>
  </si>
  <si>
    <t>152.</t>
  </si>
  <si>
    <t>1.2. Törzsvagyon (üzemeltetésre átadott gépek, berendezések, felszerelések) (154+157)</t>
  </si>
  <si>
    <t>153.</t>
  </si>
  <si>
    <t>1.2.1. Forgalomképtelen  üzemelt, konc. adott, vagyonk. vett gép, ber., felsz. (155+156)</t>
  </si>
  <si>
    <t>154.</t>
  </si>
  <si>
    <t>1.2.1.1.  Értékkel nyilvántartott forgalomképt. üzem. adott gép,ber., felsz.</t>
  </si>
  <si>
    <t>155.</t>
  </si>
  <si>
    <t>1.2.1.2.  0-ig leírt kor. forgalomk. üzem.adott gép, berendezés, felszerelés</t>
  </si>
  <si>
    <t>156.</t>
  </si>
  <si>
    <t>1.2.2. Korl. forgalomk.  üzemelt, konc. adott, vagyonk. vett gép, ber., felsz. (158+159)</t>
  </si>
  <si>
    <t>157.</t>
  </si>
  <si>
    <t>1.2.2.1.  Értékkel nyilvántartott korl.forgalomk. üzem. adott gép, ber., felsz.</t>
  </si>
  <si>
    <t>158.</t>
  </si>
  <si>
    <t>1.2.2.2.  0-ig leírt korl. forgalomk. üzem.adott gép, ber., felsz.</t>
  </si>
  <si>
    <t>159.</t>
  </si>
  <si>
    <t>1.3. Törzsvagyon (üzemeltetésre átadott járművek)  (161)</t>
  </si>
  <si>
    <t>160.</t>
  </si>
  <si>
    <t>1.3.1. Korl. forgalomk.  üzemelt, konc. adott, vagyonk. vett járművek  (162+163)</t>
  </si>
  <si>
    <t>161.</t>
  </si>
  <si>
    <t>13.1.1.  Értékkel nyilvántartott korl.forgalomk. üzem. adott járművek</t>
  </si>
  <si>
    <t>162.</t>
  </si>
  <si>
    <t>1.3.1.2.  0-ig leírt korl. forgalomk. üzem.adott járművek</t>
  </si>
  <si>
    <t>163.</t>
  </si>
  <si>
    <t>2. Üzleti  üzemeltetésre átadott, konc. adott, vagyonkezelésbe vett eszközök               (165+168+171+174)</t>
  </si>
  <si>
    <t>164.</t>
  </si>
  <si>
    <t>2.1. Üzleti (üzemelt. kezelésre  konc. adott, vagyonk. vett épület, építmény) (166+167)</t>
  </si>
  <si>
    <t>165.</t>
  </si>
  <si>
    <t>2.1.1.  Értékkel nyilvántartott üzleti üzem.adott épület, építmény</t>
  </si>
  <si>
    <t>166.</t>
  </si>
  <si>
    <t>2.1.2.  0-ig leírt üzleti üzem.adott épület, építmény</t>
  </si>
  <si>
    <t>167.</t>
  </si>
  <si>
    <t>2.2. Üzleti  üzemelt, konc. adott, vagyonk. vett gép, ber., felsz. (169+170)</t>
  </si>
  <si>
    <t>168.</t>
  </si>
  <si>
    <t>2.2.1.  Értékkel nyilvántartott forgalomképt. üzem. adott gép,ber., felsz.</t>
  </si>
  <si>
    <t>169.</t>
  </si>
  <si>
    <t>2.2.2.  0-ig leírt kor. forgalomk. üzem.adott gép, berendezés, felszerelés</t>
  </si>
  <si>
    <t>170.</t>
  </si>
  <si>
    <t>2.3. Üzleti  üzemelt, konc. adott, vagyonk. vett járművek  (172+173)</t>
  </si>
  <si>
    <t>171.</t>
  </si>
  <si>
    <t>2.3.1.  Értékkel nyilvántartott üzleti üzem. adott járművek</t>
  </si>
  <si>
    <t>172.</t>
  </si>
  <si>
    <t>2.3.2.  0-ig leírt üzleti. üzem.adott járművek</t>
  </si>
  <si>
    <t>173.</t>
  </si>
  <si>
    <t>2.4. Üzleti  üzemelt, konc. adott, vagyonk. vett tenyészállatok  (175+176)</t>
  </si>
  <si>
    <t>174.</t>
  </si>
  <si>
    <t>2.4.1.  Értékkel nyilvántartott üzleti üzem. adott tenyészállatok</t>
  </si>
  <si>
    <t>175.</t>
  </si>
  <si>
    <t>2.4.2.  0-ig leírt üzleti üzem.adott tenyészállatok</t>
  </si>
  <si>
    <t>176.</t>
  </si>
  <si>
    <t>A) BEFEKTETETT ESZKÖZÖK ÖSSZESEN  (1+15+133+144)</t>
  </si>
  <si>
    <t>177.</t>
  </si>
  <si>
    <t xml:space="preserve"> I. Készletek   (179+187+197)</t>
  </si>
  <si>
    <t>178.</t>
  </si>
  <si>
    <t>1. Vásárolt anyagok (180+..+186)</t>
  </si>
  <si>
    <t>179.</t>
  </si>
  <si>
    <t>1.1. Élelmiszerek</t>
  </si>
  <si>
    <t>180.</t>
  </si>
  <si>
    <t>1.2. Gyógyszerek, vegyszerek</t>
  </si>
  <si>
    <t>181.</t>
  </si>
  <si>
    <t>1.3. Irodaszerek, nyomtatványok</t>
  </si>
  <si>
    <t>182.</t>
  </si>
  <si>
    <t>1.4. Tüzelőanyagok</t>
  </si>
  <si>
    <t>183.</t>
  </si>
  <si>
    <t>1.5. Hajtó és kenőanyagok</t>
  </si>
  <si>
    <t>184.</t>
  </si>
  <si>
    <t>1.6. Szakmai anyagok</t>
  </si>
  <si>
    <t>185.</t>
  </si>
  <si>
    <t>1.7. Munkaruha, védőruha, formaruha, egyenruha</t>
  </si>
  <si>
    <t>186.</t>
  </si>
  <si>
    <t>2. Egyéb készletek  (188+..+192)</t>
  </si>
  <si>
    <t>187.</t>
  </si>
  <si>
    <t>2.1. Áruk</t>
  </si>
  <si>
    <t>188.</t>
  </si>
  <si>
    <t>2.2. Betétdíjas göngyölegek</t>
  </si>
  <si>
    <t>189.</t>
  </si>
  <si>
    <t>2.3. Közvetített szolgáltatások</t>
  </si>
  <si>
    <t>190.</t>
  </si>
  <si>
    <t>2.4. Követelés fejében átvett eszközök, készletek</t>
  </si>
  <si>
    <t>191.</t>
  </si>
  <si>
    <t>2.5. Értékesítési céllal átsorolt eszközök   (193+..+196)</t>
  </si>
  <si>
    <t>192.</t>
  </si>
  <si>
    <t>2.5.1. Épületek építmények</t>
  </si>
  <si>
    <t>193.</t>
  </si>
  <si>
    <t>2.5.2. Gépek, berendezések és felszerelések</t>
  </si>
  <si>
    <t>194.</t>
  </si>
  <si>
    <t>2.5.3. Járművek</t>
  </si>
  <si>
    <t>195.</t>
  </si>
  <si>
    <t>2.5.4. Tenyészállatok</t>
  </si>
  <si>
    <t>196.</t>
  </si>
  <si>
    <t>3. Saját termelésű készletek   (198+..+200)</t>
  </si>
  <si>
    <t>197.</t>
  </si>
  <si>
    <t>3.1. Késztermékek</t>
  </si>
  <si>
    <t>198.</t>
  </si>
  <si>
    <t>3.2. Növendék-, hízó- és egyéb állatok</t>
  </si>
  <si>
    <t>199.</t>
  </si>
  <si>
    <t>3.3. Befejezetlen termelés, félkész termékek</t>
  </si>
  <si>
    <t>200.</t>
  </si>
  <si>
    <t xml:space="preserve"> II. Követelések  (202+203+208+221+222+223)</t>
  </si>
  <si>
    <t>201.</t>
  </si>
  <si>
    <t>1. Követelések áruszállításból, szolgáltatásból (vevők)</t>
  </si>
  <si>
    <t>202.</t>
  </si>
  <si>
    <t>2. Adósok  (204+..+207)</t>
  </si>
  <si>
    <t>203.</t>
  </si>
  <si>
    <t>2.1. Helyi adóból hátralék</t>
  </si>
  <si>
    <t>204.</t>
  </si>
  <si>
    <t>2.2. Lakbér, bérleti díj hátralék</t>
  </si>
  <si>
    <t>205.</t>
  </si>
  <si>
    <t>2.3. Térítési díj hátralék</t>
  </si>
  <si>
    <t>206.</t>
  </si>
  <si>
    <t xml:space="preserve">   </t>
  </si>
  <si>
    <t>2.4. Térítési díj hátralék</t>
  </si>
  <si>
    <t>207.</t>
  </si>
  <si>
    <t>3. Rövid lejáratú kölcsönök   (209+215)</t>
  </si>
  <si>
    <t>208.</t>
  </si>
  <si>
    <t>3.1. Működési célú rövid lejáratú kölcsönök  (210+..+214)</t>
  </si>
  <si>
    <t>209.</t>
  </si>
  <si>
    <t>3.1.1. Önkormányzati költségvetési szervnek nyújtott kölcsön</t>
  </si>
  <si>
    <t>210.</t>
  </si>
  <si>
    <t>3.1.2. Központi költségvetési szervnek nyújtott kölcsön</t>
  </si>
  <si>
    <t>211.</t>
  </si>
  <si>
    <t>3.1.3. Lakosságnak nyújtott kölcsön</t>
  </si>
  <si>
    <t>212.</t>
  </si>
  <si>
    <t>3.1.4. Non-profit szervezeteknek nyújtott kölcsön</t>
  </si>
  <si>
    <t>213.</t>
  </si>
  <si>
    <t>3.1.5. Vállalkozásoknak  nyújtott kölcsön</t>
  </si>
  <si>
    <t>214.</t>
  </si>
  <si>
    <t>3.2. Felhalmozási célú rövid lejáratú kölcsönök  (216+..+220)</t>
  </si>
  <si>
    <t>215.</t>
  </si>
  <si>
    <t>3.2.1. Önkormányzati költségvetési szervnek nyújtott kölcsön</t>
  </si>
  <si>
    <t>216.</t>
  </si>
  <si>
    <t>3.2.2. Központi költségvetési szervnek nyújtott kölcsön</t>
  </si>
  <si>
    <t>217.</t>
  </si>
  <si>
    <t>3.2.3. Lakosságnak nyújtott kölcsön</t>
  </si>
  <si>
    <t>218.</t>
  </si>
  <si>
    <t>3.2.4. Non-profit szervezeteknek nyújtott kölcsön</t>
  </si>
  <si>
    <t>219.</t>
  </si>
  <si>
    <t>3.2.5. Vállalkozásoknak  nyújtott kölcsön</t>
  </si>
  <si>
    <t>220.</t>
  </si>
  <si>
    <t>4. Váltókövetelések</t>
  </si>
  <si>
    <t>221.</t>
  </si>
  <si>
    <t>5. Munkavállalókkal szembeni követelések</t>
  </si>
  <si>
    <t>222.</t>
  </si>
  <si>
    <t>6. Egyéb követelések   (224+225)</t>
  </si>
  <si>
    <t>223.</t>
  </si>
  <si>
    <t>6.1. Támogatási program előlege</t>
  </si>
  <si>
    <t>224.</t>
  </si>
  <si>
    <t>225.</t>
  </si>
  <si>
    <t>6.3. Garancia- és kezességvállalásból származó követelések</t>
  </si>
  <si>
    <t>226.</t>
  </si>
  <si>
    <t>6.4. Egyéb különféle követelések</t>
  </si>
  <si>
    <t>227.</t>
  </si>
  <si>
    <t xml:space="preserve"> III. Értékpapírok  (229+..+233)</t>
  </si>
  <si>
    <t>228.</t>
  </si>
  <si>
    <t>1. Kárpótlási jegyek</t>
  </si>
  <si>
    <t>229.</t>
  </si>
  <si>
    <t>2. Kincstárjegyek</t>
  </si>
  <si>
    <t>230.</t>
  </si>
  <si>
    <t>3. Kötvények</t>
  </si>
  <si>
    <t>231.</t>
  </si>
  <si>
    <t>4. Egyéb értékpapírok</t>
  </si>
  <si>
    <t>232.</t>
  </si>
  <si>
    <t>5. Egyéb részesedések</t>
  </si>
  <si>
    <t>233.</t>
  </si>
  <si>
    <t xml:space="preserve"> IV. Pénzeszközök  (235+242+251)</t>
  </si>
  <si>
    <t>234.</t>
  </si>
  <si>
    <t>1. Pénztárak csekkek, betétkönyvek  (236+239+240+241)</t>
  </si>
  <si>
    <t>235.</t>
  </si>
  <si>
    <t>1.1. Pénztárak (237+238)</t>
  </si>
  <si>
    <t>236.</t>
  </si>
  <si>
    <t>1.1.1. Forint pénztár</t>
  </si>
  <si>
    <t>237.</t>
  </si>
  <si>
    <t>1.1.2. Valutapénztár</t>
  </si>
  <si>
    <t>238.</t>
  </si>
  <si>
    <t>1.2. Költségvetési betétkönyvek</t>
  </si>
  <si>
    <t>239.</t>
  </si>
  <si>
    <t>1.3. Elektronikus pénzeszközök</t>
  </si>
  <si>
    <t>240.</t>
  </si>
  <si>
    <t>1.4. Csekkek</t>
  </si>
  <si>
    <t>241.</t>
  </si>
  <si>
    <t>2. Költségvetési bankszámlák  (243+..+250)</t>
  </si>
  <si>
    <t>242.</t>
  </si>
  <si>
    <t>2.1. Költségvetési elszámolási számla</t>
  </si>
  <si>
    <t>243.</t>
  </si>
  <si>
    <t>2.2. Adóbeszedéssel kapcsolatos számlál</t>
  </si>
  <si>
    <t>244.</t>
  </si>
  <si>
    <t>2.3. Költségvetési elszámolási számla</t>
  </si>
  <si>
    <t>245.</t>
  </si>
  <si>
    <t>2.4. Lakásépítés és vásárlás munkáltatói támogatás számla</t>
  </si>
  <si>
    <t>246.</t>
  </si>
  <si>
    <t>2.5. Részben önálló költségvetési szervek bankszámlái</t>
  </si>
  <si>
    <t>247.</t>
  </si>
  <si>
    <t>2.6. Kihelyezett költségvetési elszámolásai számla</t>
  </si>
  <si>
    <t>248.</t>
  </si>
  <si>
    <t>2.7. Önkormányzati kincstári finanszírozási elszámolási számla</t>
  </si>
  <si>
    <t>249.</t>
  </si>
  <si>
    <t>2.8. Deviza(betét) számla</t>
  </si>
  <si>
    <t>250.</t>
  </si>
  <si>
    <t>3. Idegen pénzeszközök  (252+..+259)</t>
  </si>
  <si>
    <t>251.</t>
  </si>
  <si>
    <t>3.1. Közműtársulati lebonyolítási számla</t>
  </si>
  <si>
    <t>252.</t>
  </si>
  <si>
    <t>3.2. Társadalmi összefogással megvalósuló közműfejlesztési lebonyolítási számla</t>
  </si>
  <si>
    <t>253.</t>
  </si>
  <si>
    <t>3.3. Közműtársulati lebonyolítási számla</t>
  </si>
  <si>
    <t>254.</t>
  </si>
  <si>
    <t>3.4. Értékesítendő lakások építési lebonyolítási számla</t>
  </si>
  <si>
    <t>255.</t>
  </si>
  <si>
    <t>3.5. Értékesített  lakások bevételének elszámolása</t>
  </si>
  <si>
    <t>256.</t>
  </si>
  <si>
    <t>3.6. Előcsatlakozási Alapokkal kapcsolatos lebonyolítási számla</t>
  </si>
  <si>
    <t>257.</t>
  </si>
  <si>
    <t>3.7. Strukturális Alapok és Kohéziós Alap támogatási program  lebonyolítási számla</t>
  </si>
  <si>
    <t>258.</t>
  </si>
  <si>
    <t>3.8. Egyéb idegen bevételek számla</t>
  </si>
  <si>
    <t>259.</t>
  </si>
  <si>
    <t xml:space="preserve"> V. Egyéb aktív pénzügyi elszámolások </t>
  </si>
  <si>
    <t>260.</t>
  </si>
  <si>
    <t>B) FORGÓESZKÖZÖK ÖSSZESEN  (178+201+228+234+260)</t>
  </si>
  <si>
    <t>261.</t>
  </si>
  <si>
    <t>ESZKÖZÖK ÖSSZESEN  (177+261)</t>
  </si>
  <si>
    <t>262.</t>
  </si>
  <si>
    <t>VAGYONKIMUTATÁS
a könyvviteli mérlegben értékkel szereplő forrásokról</t>
  </si>
  <si>
    <t>FORRÁSOK</t>
  </si>
  <si>
    <t>állományi 
érték</t>
  </si>
  <si>
    <t>1</t>
  </si>
  <si>
    <t>2</t>
  </si>
  <si>
    <t>3</t>
  </si>
  <si>
    <t xml:space="preserve">1. Tartós tőke </t>
  </si>
  <si>
    <t xml:space="preserve">2. Tőkeváltozások </t>
  </si>
  <si>
    <t>3. Értékesítési tartalék</t>
  </si>
  <si>
    <t xml:space="preserve"> D) SAJÁT TŐKE ÖSSZESEN (01+02+03)</t>
  </si>
  <si>
    <t>1. Következő évben felhasználható pénzmaradvány (06+07)</t>
  </si>
  <si>
    <t xml:space="preserve"> 1.1. Tárgyévi költségvetési tartalék (pénzmaradvány) </t>
  </si>
  <si>
    <t xml:space="preserve"> 1.2. Előző év(ek) költségvetési tartalékai (pénzmaradvány)</t>
  </si>
  <si>
    <t>2. Következő évben felhasználható vállakozási eredmény (09+10)</t>
  </si>
  <si>
    <t xml:space="preserve"> 2.1. Tárgyévi vállalkozási eredmény</t>
  </si>
  <si>
    <t xml:space="preserve"> 2.2. Előző év(ek) vállalkozási eredménye</t>
  </si>
  <si>
    <t>E) TARTALÉKOK ÖSSZESEN (05+08)</t>
  </si>
  <si>
    <t xml:space="preserve"> I. Hosszú lejáratú kötelezettségek összesen (13+14+15+16)</t>
  </si>
  <si>
    <t>1. Hosszú lejáratra kapott kölcsönök</t>
  </si>
  <si>
    <t>2. Tartozás (fejlesztési célú) kötvénykibocsátásból</t>
  </si>
  <si>
    <t>3. Beruházási és fejlesztési hitelek</t>
  </si>
  <si>
    <t xml:space="preserve">4. Egyéb hosszú lejáratú kötelezettségek </t>
  </si>
  <si>
    <t xml:space="preserve"> II. Rövid lejáratú kötelezettségek összesen (18+19+20+21)</t>
  </si>
  <si>
    <t>1. Rövid lejáratú kölcsönök</t>
  </si>
  <si>
    <t>2. Rövid lejáratú hitelek</t>
  </si>
  <si>
    <t>3. Kötelezettségek áruszállításból és szolgáltatásból (szállítók)</t>
  </si>
  <si>
    <t>4. Egyéb rövid lejáratú kötelezettségek (22+23+24+25)</t>
  </si>
  <si>
    <t>4.1. helyi adókból származó túlfizetés</t>
  </si>
  <si>
    <t>4.2. közműdíjak túlfizetése miatti kötelezettség</t>
  </si>
  <si>
    <t>4.3. lakbér túlfizetés</t>
  </si>
  <si>
    <t>4.4. egyéb</t>
  </si>
  <si>
    <t xml:space="preserve">III. Egyéb passzív pénzügyi elszámolások </t>
  </si>
  <si>
    <t>F) KÖTELEZETTSÉGEK ÖSSZESEN (12+17+26)</t>
  </si>
  <si>
    <t>FORRÁSOK ÖSSZESEN  (04+11+27)</t>
  </si>
  <si>
    <t>PÉNZESZKÖZÖK VÁLTOZÁSÁNAK LEVEZETÉSE</t>
  </si>
  <si>
    <t>Összeg  ( E Ft )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</si>
  <si>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</si>
  <si>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</si>
  <si>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</si>
  <si>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</si>
  <si>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2013.
évi
teljesítés</t>
  </si>
  <si>
    <t>2016.</t>
  </si>
  <si>
    <t>2016. 
után</t>
  </si>
  <si>
    <t>Hitel, kölcsön állomány  2013. dec. 31-én</t>
  </si>
  <si>
    <t>2015. után</t>
  </si>
  <si>
    <t>Adósság állomány alakulása lejárat, eszközök, bel- és külföldi hitelezők szerinti bontásban 
2013. december 31-én</t>
  </si>
  <si>
    <t xml:space="preserve">VAGYONKIMUTATÁS
a könyvviteli mérlegben értékkel szereplő eszközökről
2013. </t>
  </si>
  <si>
    <t>2013. év</t>
  </si>
  <si>
    <r>
      <t>Pénzkészlet 2013. január 1-jén
e</t>
    </r>
    <r>
      <rPr>
        <i/>
        <sz val="10"/>
        <rFont val="Times New Roman CE"/>
        <family val="0"/>
      </rPr>
      <t>bből:</t>
    </r>
  </si>
  <si>
    <r>
      <t>Záró pénzkészlet 2013. december 31-én
e</t>
    </r>
    <r>
      <rPr>
        <i/>
        <sz val="10"/>
        <rFont val="Times New Roman CE"/>
        <family val="0"/>
      </rPr>
      <t>bből:</t>
    </r>
  </si>
  <si>
    <t>Működési célú finanszírozási kiadások (6.1.1.+…+6.1.7.)</t>
  </si>
  <si>
    <t>Felhalmozási célú finanszírozási kiadások (6.2.1.+...+6.2.8.)</t>
  </si>
  <si>
    <t>Költségvetési szerv neve</t>
  </si>
  <si>
    <t>Helyesbített pénzmarad-vány</t>
  </si>
  <si>
    <r>
      <t xml:space="preserve">Elvonás, kiegészítés
</t>
    </r>
    <r>
      <rPr>
        <b/>
        <sz val="9"/>
        <rFont val="Arial"/>
        <family val="2"/>
      </rPr>
      <t>±</t>
    </r>
  </si>
  <si>
    <t>Intézményt megillető pénzmaradvány</t>
  </si>
  <si>
    <t>Összesből működési</t>
  </si>
  <si>
    <t>Összesből felhal-mozási</t>
  </si>
  <si>
    <r>
      <t>5=(3</t>
    </r>
    <r>
      <rPr>
        <b/>
        <sz val="8"/>
        <rFont val="Arial"/>
        <family val="2"/>
      </rPr>
      <t>±</t>
    </r>
    <r>
      <rPr>
        <b/>
        <sz val="8"/>
        <rFont val="Times New Roman CE"/>
        <family val="1"/>
      </rPr>
      <t>4)</t>
    </r>
  </si>
  <si>
    <t>Közös önkormányzati hivatal</t>
  </si>
  <si>
    <t>II. Átvett pénzeszközök  államháztartáson belülről (2.1.+2.3.)</t>
  </si>
  <si>
    <t>II. Felhalmozási költségvetés kiadásai (2.1+…+2.3)</t>
  </si>
  <si>
    <t>Informatikai eszköz beszerése ( igazgatás)</t>
  </si>
  <si>
    <t>Zrínyi út útépítés ( város, községg.)</t>
  </si>
  <si>
    <t>Öltöző építése ( város és községg.)</t>
  </si>
  <si>
    <t>Zrínyi út közvilágítás  ( város és községg.)</t>
  </si>
  <si>
    <t>2 db fűkasza beszerzése ( város és községg.)</t>
  </si>
  <si>
    <t>Számítógép beszerzés ( közös hivatal)</t>
  </si>
  <si>
    <t xml:space="preserve"> Számítógépek (2 db) és szakmai gép beszerzése ( család- és nővédelem)</t>
  </si>
  <si>
    <t>Szivattyú beszerzés (város-községg)</t>
  </si>
  <si>
    <t xml:space="preserve"> Sportöltöző </t>
  </si>
  <si>
    <t>2013-2014</t>
  </si>
  <si>
    <t xml:space="preserve"> Téli közfoglalkoztatás eszközei</t>
  </si>
  <si>
    <t>Belterületi utak felújítása ( város és községg.)</t>
  </si>
  <si>
    <t>Boltíves épület felújítása ( város és községg.)</t>
  </si>
  <si>
    <t>Művelődési ház épületének felújítása (közművelődés)</t>
  </si>
  <si>
    <t>Köztemető vizesbokk felújítás és térkövezés ( város és községg.)</t>
  </si>
  <si>
    <t xml:space="preserve"> Védönői szolgálat térkövezés az udvaron</t>
  </si>
  <si>
    <t xml:space="preserve"> Új óvoda építése</t>
  </si>
  <si>
    <t>Igazgatási tevékenység</t>
  </si>
  <si>
    <t>Lurkó Óvoda</t>
  </si>
  <si>
    <t>Hajmáskér Község Önkormányzata</t>
  </si>
  <si>
    <t>Hajmáskéri Közös Önkormányzati Hivatal</t>
  </si>
  <si>
    <t>Város- és községgazdálkodás</t>
  </si>
  <si>
    <t>6.2. egyéb követelés</t>
  </si>
  <si>
    <t>2.1. melléklet a 4/2014. (IV.30.) önkormányzati rendelethez</t>
  </si>
  <si>
    <t>2.2. melléklet a 4/2014. (IV.30.) önkormányzati rendelethez</t>
  </si>
  <si>
    <t>6. melléklet a 4/2014. (IV.30.) önkormányzati rendelethez</t>
  </si>
  <si>
    <t>7.1. melléklet a 4/2014. (IV.30.) önkormányzati rendelethez</t>
  </si>
  <si>
    <t>Sportöltöző</t>
  </si>
  <si>
    <t>Boltíves épület</t>
  </si>
  <si>
    <t>7.2. melléklet a 4/2014. (IV.30.) önkormányzati rendelethez</t>
  </si>
  <si>
    <t>7.3. melléklet a 4/2014. (IV.30.) önkormányzati rendelethez</t>
  </si>
  <si>
    <t>7.4. melléklet a 4/2014. (IV.30.) önkormányzati rendelethez</t>
  </si>
  <si>
    <t>7.5. melléklet a 4/2014. (IV.30.) önkormányzati rendelethez</t>
  </si>
  <si>
    <t>8. melléklet a 4/2014. (IV.30.) önkormányzati rendelethez</t>
  </si>
  <si>
    <t>9. melléklet a 4/2014. (IV.30.) önkormányzati rendelethez</t>
  </si>
  <si>
    <t>6. tájékoztató tábla a 4/2014. (IV.30.) önkormányzati rendelethez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</si>
</sst>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</numFmts>
  <fonts count="92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 CE"/>
      <family val="1"/>
    </font>
    <font>
      <sz val="10"/>
      <name val="Wingdings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0"/>
      <color indexed="10"/>
      <name val="Times New Roman CE"/>
      <family val="0"/>
    </font>
    <font>
      <b/>
      <sz val="10"/>
      <color indexed="10"/>
      <name val="Times New Roman CE"/>
      <family val="1"/>
    </font>
    <font>
      <i/>
      <sz val="11"/>
      <color indexed="10"/>
      <name val="Times New Roman CE"/>
      <family val="1"/>
    </font>
    <font>
      <sz val="11"/>
      <color indexed="10"/>
      <name val="Times New Roman CE"/>
      <family val="1"/>
    </font>
    <font>
      <i/>
      <sz val="10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Times New Roman CE"/>
      <family val="0"/>
    </font>
    <font>
      <sz val="8"/>
      <color rgb="FFFF0000"/>
      <name val="Times New Roman CE"/>
      <family val="0"/>
    </font>
    <font>
      <sz val="10"/>
      <color rgb="FFFF0000"/>
      <name val="Times New Roman CE"/>
      <family val="0"/>
    </font>
    <font>
      <b/>
      <sz val="12"/>
      <color rgb="FFFF0000"/>
      <name val="Times New Roman CE"/>
      <family val="1"/>
    </font>
    <font>
      <b/>
      <sz val="10"/>
      <color rgb="FFFF0000"/>
      <name val="Times New Roman CE"/>
      <family val="1"/>
    </font>
    <font>
      <i/>
      <sz val="11"/>
      <color rgb="FFFF0000"/>
      <name val="Times New Roman CE"/>
      <family val="1"/>
    </font>
    <font>
      <sz val="11"/>
      <color rgb="FFFF0000"/>
      <name val="Times New Roman CE"/>
      <family val="1"/>
    </font>
    <font>
      <i/>
      <sz val="10"/>
      <color rgb="FFFF0000"/>
      <name val="Times New Roman C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 diagonalUp="1" diagonalDown="1">
      <left style="thin"/>
      <right style="medium"/>
      <top>
        <color indexed="63"/>
      </top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2" applyNumberFormat="0" applyFill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1" fillId="0" borderId="0" applyNumberFormat="0" applyFill="0" applyBorder="0" applyAlignment="0" applyProtection="0"/>
    <xf numFmtId="0" fontId="7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853">
    <xf numFmtId="0" fontId="0" fillId="0" borderId="0" xfId="0" applyAlignment="1">
      <alignment/>
    </xf>
    <xf numFmtId="0" fontId="0" fillId="0" borderId="0" xfId="60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3" fillId="0" borderId="16" xfId="60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2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3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12" fillId="0" borderId="26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4" fillId="0" borderId="25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6" xfId="0" applyNumberFormat="1" applyFont="1" applyFill="1" applyBorder="1" applyAlignment="1" applyProtection="1">
      <alignment vertical="center" wrapText="1"/>
      <protection locked="0"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2" fillId="0" borderId="28" xfId="60" applyFont="1" applyFill="1" applyBorder="1" applyAlignment="1" applyProtection="1">
      <alignment horizontal="center" vertical="center" wrapText="1"/>
      <protection/>
    </xf>
    <xf numFmtId="0" fontId="2" fillId="0" borderId="0" xfId="60" applyFill="1">
      <alignment/>
      <protection/>
    </xf>
    <xf numFmtId="0" fontId="13" fillId="0" borderId="0" xfId="60" applyFont="1" applyFill="1">
      <alignment/>
      <protection/>
    </xf>
    <xf numFmtId="0" fontId="15" fillId="0" borderId="0" xfId="60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4" fontId="12" fillId="0" borderId="19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6" xfId="0" applyNumberFormat="1" applyFont="1" applyFill="1" applyBorder="1" applyAlignment="1" applyProtection="1">
      <alignment vertical="center" wrapText="1"/>
      <protection locked="0"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5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5" xfId="60" applyFont="1" applyFill="1" applyBorder="1" applyAlignment="1" applyProtection="1">
      <alignment horizontal="left" vertical="center" wrapText="1" indent="1"/>
      <protection/>
    </xf>
    <xf numFmtId="0" fontId="5" fillId="0" borderId="0" xfId="60" applyFont="1" applyFill="1">
      <alignment/>
      <protection/>
    </xf>
    <xf numFmtId="164" fontId="1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5" fillId="0" borderId="0" xfId="0" applyFont="1" applyAlignment="1">
      <alignment horizontal="center"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1" fillId="0" borderId="0" xfId="0" applyFont="1" applyFill="1" applyAlignment="1">
      <alignment horizontal="right" indent="1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6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49" fontId="13" fillId="0" borderId="11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32" xfId="60" applyNumberFormat="1" applyFont="1" applyFill="1" applyBorder="1" applyAlignment="1" applyProtection="1">
      <alignment horizontal="left" vertical="center" wrapText="1" indent="1"/>
      <protection/>
    </xf>
    <xf numFmtId="49" fontId="12" fillId="0" borderId="25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/>
      <protection locked="0"/>
    </xf>
    <xf numFmtId="164" fontId="13" fillId="0" borderId="11" xfId="0" applyNumberFormat="1" applyFont="1" applyFill="1" applyBorder="1" applyAlignment="1" applyProtection="1">
      <alignment vertical="center"/>
      <protection locked="0"/>
    </xf>
    <xf numFmtId="164" fontId="13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/>
    </xf>
    <xf numFmtId="49" fontId="13" fillId="0" borderId="25" xfId="6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 applyProtection="1">
      <alignment horizontal="center" vertical="center" wrapText="1"/>
      <protection/>
    </xf>
    <xf numFmtId="164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 inden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49" fontId="13" fillId="0" borderId="16" xfId="0" applyNumberFormat="1" applyFont="1" applyFill="1" applyBorder="1" applyAlignment="1" applyProtection="1">
      <alignment horizontal="center" vertical="center" wrapText="1"/>
      <protection/>
    </xf>
    <xf numFmtId="49" fontId="13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3" fillId="0" borderId="25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24" fillId="0" borderId="38" xfId="0" applyFont="1" applyBorder="1" applyAlignment="1" applyProtection="1">
      <alignment horizontal="center" wrapText="1"/>
      <protection/>
    </xf>
    <xf numFmtId="0" fontId="25" fillId="0" borderId="38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0" fillId="0" borderId="39" xfId="0" applyFont="1" applyFill="1" applyBorder="1" applyAlignment="1" applyProtection="1">
      <alignment vertical="center" wrapText="1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49" fontId="6" fillId="0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41" xfId="0" applyNumberFormat="1" applyFont="1" applyFill="1" applyBorder="1" applyAlignment="1" applyProtection="1">
      <alignment horizontal="right" vertical="center"/>
      <protection locked="0"/>
    </xf>
    <xf numFmtId="0" fontId="13" fillId="0" borderId="18" xfId="0" applyFont="1" applyFill="1" applyBorder="1" applyAlignment="1" applyProtection="1">
      <alignment horizontal="center" vertical="center"/>
      <protection/>
    </xf>
    <xf numFmtId="164" fontId="12" fillId="0" borderId="31" xfId="0" applyNumberFormat="1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6" xfId="0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/>
      <protection/>
    </xf>
    <xf numFmtId="164" fontId="12" fillId="0" borderId="28" xfId="0" applyNumberFormat="1" applyFont="1" applyFill="1" applyBorder="1" applyAlignment="1" applyProtection="1">
      <alignment vertical="center"/>
      <protection/>
    </xf>
    <xf numFmtId="0" fontId="12" fillId="0" borderId="42" xfId="60" applyFont="1" applyFill="1" applyBorder="1" applyAlignment="1" applyProtection="1">
      <alignment horizontal="left" vertical="center" wrapText="1" indent="1"/>
      <protection/>
    </xf>
    <xf numFmtId="49" fontId="13" fillId="0" borderId="43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4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45" xfId="60" applyNumberFormat="1" applyFont="1" applyFill="1" applyBorder="1" applyAlignment="1" applyProtection="1">
      <alignment horizontal="left" vertical="center" wrapText="1" indent="1"/>
      <protection/>
    </xf>
    <xf numFmtId="0" fontId="12" fillId="0" borderId="17" xfId="60" applyFont="1" applyFill="1" applyBorder="1" applyAlignment="1" applyProtection="1">
      <alignment horizontal="left" vertical="center" wrapText="1" indent="1"/>
      <protection/>
    </xf>
    <xf numFmtId="0" fontId="14" fillId="0" borderId="10" xfId="60" applyFont="1" applyFill="1" applyBorder="1" applyAlignment="1" applyProtection="1">
      <alignment horizontal="left" vertical="center" wrapText="1" indent="1"/>
      <protection/>
    </xf>
    <xf numFmtId="0" fontId="2" fillId="0" borderId="0" xfId="60" applyFill="1" applyAlignment="1">
      <alignment horizontal="left" vertical="center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29" fillId="0" borderId="11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indent="1"/>
      <protection/>
    </xf>
    <xf numFmtId="0" fontId="17" fillId="0" borderId="32" xfId="0" applyFont="1" applyBorder="1" applyAlignment="1" applyProtection="1">
      <alignment horizontal="left" vertical="center" indent="1"/>
      <protection/>
    </xf>
    <xf numFmtId="0" fontId="18" fillId="0" borderId="24" xfId="0" applyFont="1" applyBorder="1" applyAlignment="1" applyProtection="1">
      <alignment horizontal="left" vertical="center" wrapText="1" indent="1"/>
      <protection/>
    </xf>
    <xf numFmtId="49" fontId="17" fillId="0" borderId="18" xfId="0" applyNumberFormat="1" applyFont="1" applyBorder="1" applyAlignment="1" applyProtection="1">
      <alignment horizontal="left" vertical="center" wrapText="1" indent="2"/>
      <protection/>
    </xf>
    <xf numFmtId="49" fontId="18" fillId="0" borderId="18" xfId="0" applyNumberFormat="1" applyFont="1" applyBorder="1" applyAlignment="1" applyProtection="1">
      <alignment horizontal="left" vertical="center" wrapText="1" indent="1"/>
      <protection/>
    </xf>
    <xf numFmtId="49" fontId="17" fillId="0" borderId="23" xfId="0" applyNumberFormat="1" applyFont="1" applyBorder="1" applyAlignment="1" applyProtection="1">
      <alignment horizontal="left" vertical="center" wrapText="1" indent="2"/>
      <protection/>
    </xf>
    <xf numFmtId="0" fontId="17" fillId="0" borderId="32" xfId="0" applyFont="1" applyBorder="1" applyAlignment="1" applyProtection="1">
      <alignment horizontal="left" vertical="center" wrapText="1" indent="1"/>
      <protection/>
    </xf>
    <xf numFmtId="0" fontId="16" fillId="0" borderId="24" xfId="0" applyFont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left" vertical="center" wrapText="1" indent="1"/>
      <protection/>
    </xf>
    <xf numFmtId="49" fontId="18" fillId="0" borderId="24" xfId="0" applyNumberFormat="1" applyFont="1" applyBorder="1" applyAlignment="1" applyProtection="1">
      <alignment horizontal="left" vertical="center" wrapText="1" indent="1"/>
      <protection/>
    </xf>
    <xf numFmtId="49" fontId="17" fillId="0" borderId="20" xfId="0" applyNumberFormat="1" applyFont="1" applyBorder="1" applyAlignment="1" applyProtection="1">
      <alignment horizontal="left" vertical="center" wrapText="1" indent="2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49" fontId="17" fillId="0" borderId="21" xfId="0" applyNumberFormat="1" applyFont="1" applyBorder="1" applyAlignment="1" applyProtection="1">
      <alignment horizontal="left" vertical="center" wrapText="1" indent="2"/>
      <protection/>
    </xf>
    <xf numFmtId="0" fontId="17" fillId="0" borderId="16" xfId="0" applyFont="1" applyBorder="1" applyAlignment="1" applyProtection="1">
      <alignment horizontal="left" vertical="center" wrapText="1" indent="1"/>
      <protection/>
    </xf>
    <xf numFmtId="0" fontId="18" fillId="0" borderId="19" xfId="0" applyFont="1" applyBorder="1" applyAlignment="1" applyProtection="1">
      <alignment horizontal="left" vertical="center" wrapText="1" indent="1"/>
      <protection/>
    </xf>
    <xf numFmtId="164" fontId="12" fillId="0" borderId="3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0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3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8" xfId="0" applyNumberFormat="1" applyFont="1" applyBorder="1" applyAlignment="1" applyProtection="1">
      <alignment horizontal="right" vertical="center" wrapText="1" indent="1"/>
      <protection/>
    </xf>
    <xf numFmtId="0" fontId="16" fillId="0" borderId="28" xfId="0" applyFont="1" applyBorder="1" applyAlignment="1" applyProtection="1" quotePrefix="1">
      <alignment horizontal="right" vertical="center" wrapText="1" indent="1"/>
      <protection locked="0"/>
    </xf>
    <xf numFmtId="164" fontId="12" fillId="0" borderId="48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2" fillId="0" borderId="29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8" xfId="60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0" applyFill="1" applyAlignment="1">
      <alignment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50" xfId="0" applyNumberFormat="1" applyFont="1" applyFill="1" applyBorder="1" applyAlignment="1" applyProtection="1">
      <alignment horizontal="center" vertical="center" wrapText="1"/>
      <protection/>
    </xf>
    <xf numFmtId="164" fontId="12" fillId="0" borderId="24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6"/>
      <protection/>
    </xf>
    <xf numFmtId="164" fontId="13" fillId="0" borderId="18" xfId="0" applyNumberFormat="1" applyFont="1" applyFill="1" applyBorder="1" applyAlignment="1" applyProtection="1" quotePrefix="1">
      <alignment horizontal="left" vertical="center" wrapText="1" indent="3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0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3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6" fillId="0" borderId="40" xfId="0" applyFont="1" applyFill="1" applyBorder="1" applyAlignment="1" applyProtection="1" quotePrefix="1">
      <alignment horizontal="right" vertical="center" indent="1"/>
      <protection/>
    </xf>
    <xf numFmtId="0" fontId="6" fillId="0" borderId="41" xfId="0" applyFont="1" applyFill="1" applyBorder="1" applyAlignment="1" applyProtection="1">
      <alignment horizontal="right" vertical="center" inden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164" fontId="19" fillId="0" borderId="40" xfId="0" applyNumberFormat="1" applyFont="1" applyFill="1" applyBorder="1" applyAlignment="1" applyProtection="1">
      <alignment horizontal="right" vertical="center" wrapText="1" indent="1"/>
      <protection/>
    </xf>
    <xf numFmtId="0" fontId="23" fillId="0" borderId="38" xfId="0" applyFont="1" applyBorder="1" applyAlignment="1" applyProtection="1">
      <alignment horizontal="center" wrapText="1"/>
      <protection/>
    </xf>
    <xf numFmtId="0" fontId="12" fillId="0" borderId="38" xfId="60" applyFont="1" applyFill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40" xfId="0" applyNumberFormat="1" applyFont="1" applyFill="1" applyBorder="1" applyAlignment="1" applyProtection="1">
      <alignment horizontal="right" vertical="center"/>
      <protection/>
    </xf>
    <xf numFmtId="49" fontId="6" fillId="0" borderId="4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164" fontId="1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4" xfId="0" applyFont="1" applyBorder="1" applyAlignment="1" applyProtection="1">
      <alignment horizontal="left" vertical="center" wrapText="1" indent="1"/>
      <protection/>
    </xf>
    <xf numFmtId="0" fontId="17" fillId="0" borderId="12" xfId="0" applyFont="1" applyBorder="1" applyAlignment="1" applyProtection="1">
      <alignment horizontal="left" vertical="center" wrapText="1" indent="1"/>
      <protection/>
    </xf>
    <xf numFmtId="0" fontId="29" fillId="0" borderId="13" xfId="0" applyFont="1" applyBorder="1" applyAlignment="1" applyProtection="1">
      <alignment horizontal="left" vertical="center" wrapText="1" indent="1"/>
      <protection/>
    </xf>
    <xf numFmtId="0" fontId="18" fillId="0" borderId="32" xfId="0" applyFont="1" applyBorder="1" applyAlignment="1" applyProtection="1">
      <alignment horizontal="lef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49" fontId="18" fillId="0" borderId="20" xfId="0" applyNumberFormat="1" applyFont="1" applyBorder="1" applyAlignment="1" applyProtection="1">
      <alignment horizontal="left" vertical="center" wrapText="1" indent="1"/>
      <protection/>
    </xf>
    <xf numFmtId="0" fontId="16" fillId="0" borderId="25" xfId="0" applyFont="1" applyBorder="1" applyAlignment="1" applyProtection="1">
      <alignment horizontal="left" vertical="center" wrapText="1" indent="1"/>
      <protection/>
    </xf>
    <xf numFmtId="0" fontId="16" fillId="0" borderId="12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 quotePrefix="1">
      <alignment horizontal="left" vertical="center" wrapText="1" indent="6"/>
      <protection/>
    </xf>
    <xf numFmtId="0" fontId="17" fillId="0" borderId="32" xfId="0" applyFont="1" applyBorder="1" applyAlignment="1" applyProtection="1" quotePrefix="1">
      <alignment horizontal="left" vertical="center" wrapText="1" indent="6"/>
      <protection/>
    </xf>
    <xf numFmtId="0" fontId="29" fillId="0" borderId="25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2" fillId="0" borderId="0" xfId="60" applyFont="1" applyFill="1">
      <alignment/>
      <protection/>
    </xf>
    <xf numFmtId="0" fontId="2" fillId="0" borderId="0" xfId="60" applyFont="1" applyFill="1" applyAlignment="1">
      <alignment horizontal="right" vertical="center" indent="1"/>
      <protection/>
    </xf>
    <xf numFmtId="0" fontId="30" fillId="0" borderId="2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60" applyNumberFormat="1" applyFont="1" applyFill="1" applyBorder="1" applyAlignment="1" applyProtection="1">
      <alignment vertical="center"/>
      <protection/>
    </xf>
    <xf numFmtId="164" fontId="21" fillId="0" borderId="34" xfId="60" applyNumberFormat="1" applyFont="1" applyFill="1" applyBorder="1" applyAlignment="1" applyProtection="1">
      <alignment/>
      <protection/>
    </xf>
    <xf numFmtId="0" fontId="5" fillId="0" borderId="0" xfId="60" applyFont="1" applyFill="1" applyAlignment="1" applyProtection="1">
      <alignment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33" xfId="60" applyFont="1" applyFill="1" applyBorder="1" applyAlignment="1" applyProtection="1">
      <alignment horizontal="center" vertical="center" wrapText="1"/>
      <protection/>
    </xf>
    <xf numFmtId="164" fontId="6" fillId="0" borderId="25" xfId="0" applyNumberFormat="1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12" fillId="0" borderId="56" xfId="0" applyNumberFormat="1" applyFont="1" applyFill="1" applyBorder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vertical="center" wrapText="1"/>
      <protection locked="0"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3" fillId="0" borderId="57" xfId="0" applyNumberFormat="1" applyFont="1" applyFill="1" applyBorder="1" applyAlignment="1" applyProtection="1">
      <alignment vertical="center" wrapText="1"/>
      <protection locked="0"/>
    </xf>
    <xf numFmtId="164" fontId="12" fillId="0" borderId="50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12" fillId="0" borderId="58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/>
    </xf>
    <xf numFmtId="164" fontId="12" fillId="0" borderId="59" xfId="0" applyNumberFormat="1" applyFont="1" applyFill="1" applyBorder="1" applyAlignment="1">
      <alignment horizontal="center" vertical="center" wrapText="1"/>
    </xf>
    <xf numFmtId="49" fontId="13" fillId="0" borderId="6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/>
      <protection locked="0"/>
    </xf>
    <xf numFmtId="164" fontId="12" fillId="0" borderId="62" xfId="0" applyNumberFormat="1" applyFont="1" applyFill="1" applyBorder="1" applyAlignment="1">
      <alignment horizontal="right" vertical="center" wrapText="1"/>
    </xf>
    <xf numFmtId="49" fontId="19" fillId="0" borderId="44" xfId="0" applyNumberFormat="1" applyFont="1" applyFill="1" applyBorder="1" applyAlignment="1" quotePrefix="1">
      <alignment horizontal="left" vertical="center" indent="1"/>
    </xf>
    <xf numFmtId="3" fontId="19" fillId="0" borderId="52" xfId="0" applyNumberFormat="1" applyFont="1" applyFill="1" applyBorder="1" applyAlignment="1" applyProtection="1">
      <alignment horizontal="right" vertical="center"/>
      <protection locked="0"/>
    </xf>
    <xf numFmtId="3" fontId="19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>
      <alignment horizontal="right" vertical="center" wrapText="1"/>
    </xf>
    <xf numFmtId="49" fontId="13" fillId="0" borderId="44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/>
      <protection locked="0"/>
    </xf>
    <xf numFmtId="49" fontId="13" fillId="0" borderId="45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/>
      <protection locked="0"/>
    </xf>
    <xf numFmtId="49" fontId="12" fillId="0" borderId="42" xfId="0" applyNumberFormat="1" applyFont="1" applyFill="1" applyBorder="1" applyAlignment="1" applyProtection="1">
      <alignment horizontal="left" vertical="center" indent="1"/>
      <protection locked="0"/>
    </xf>
    <xf numFmtId="164" fontId="12" fillId="0" borderId="50" xfId="0" applyNumberFormat="1" applyFont="1" applyFill="1" applyBorder="1" applyAlignment="1">
      <alignment vertical="center"/>
    </xf>
    <xf numFmtId="49" fontId="12" fillId="0" borderId="64" xfId="0" applyNumberFormat="1" applyFont="1" applyFill="1" applyBorder="1" applyAlignment="1" applyProtection="1">
      <alignment vertical="center"/>
      <protection locked="0"/>
    </xf>
    <xf numFmtId="49" fontId="12" fillId="0" borderId="64" xfId="0" applyNumberFormat="1" applyFont="1" applyFill="1" applyBorder="1" applyAlignment="1" applyProtection="1">
      <alignment horizontal="right" vertical="center"/>
      <protection locked="0"/>
    </xf>
    <xf numFmtId="3" fontId="13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12" fillId="0" borderId="34" xfId="0" applyNumberFormat="1" applyFont="1" applyFill="1" applyBorder="1" applyAlignment="1" applyProtection="1">
      <alignment vertical="center"/>
      <protection locked="0"/>
    </xf>
    <xf numFmtId="49" fontId="12" fillId="0" borderId="34" xfId="0" applyNumberFormat="1" applyFont="1" applyFill="1" applyBorder="1" applyAlignment="1" applyProtection="1">
      <alignment horizontal="right" vertical="center"/>
      <protection locked="0"/>
    </xf>
    <xf numFmtId="3" fontId="13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13" fillId="0" borderId="20" xfId="0" applyNumberFormat="1" applyFont="1" applyFill="1" applyBorder="1" applyAlignment="1">
      <alignment horizontal="left" vertical="center"/>
    </xf>
    <xf numFmtId="3" fontId="13" fillId="0" borderId="61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61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>
      <alignment horizontal="left" vertical="center"/>
    </xf>
    <xf numFmtId="3" fontId="13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2" xfId="0" applyNumberFormat="1" applyFont="1" applyFill="1" applyBorder="1" applyAlignment="1" applyProtection="1">
      <alignment horizontal="right" vertical="center" wrapText="1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21" xfId="0" applyNumberFormat="1" applyFont="1" applyFill="1" applyBorder="1" applyAlignment="1" applyProtection="1">
      <alignment horizontal="left" vertical="center"/>
      <protection locked="0"/>
    </xf>
    <xf numFmtId="3" fontId="13" fillId="0" borderId="63" xfId="0" applyNumberFormat="1" applyFont="1" applyFill="1" applyBorder="1" applyAlignment="1" applyProtection="1">
      <alignment horizontal="right" vertical="center" wrapText="1"/>
      <protection locked="0"/>
    </xf>
    <xf numFmtId="171" fontId="12" fillId="0" borderId="50" xfId="0" applyNumberFormat="1" applyFont="1" applyFill="1" applyBorder="1" applyAlignment="1">
      <alignment horizontal="left" vertical="center" wrapText="1" indent="1"/>
    </xf>
    <xf numFmtId="171" fontId="30" fillId="0" borderId="0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3" fontId="13" fillId="0" borderId="62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51" xfId="0" applyNumberFormat="1" applyFont="1" applyFill="1" applyBorder="1" applyAlignment="1" applyProtection="1">
      <alignment horizontal="right" vertical="center" wrapText="1"/>
      <protection locked="0"/>
    </xf>
    <xf numFmtId="3" fontId="13" fillId="0" borderId="65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50" xfId="0" applyNumberFormat="1" applyFont="1" applyFill="1" applyBorder="1" applyAlignment="1">
      <alignment horizontal="right" vertical="center" wrapText="1"/>
    </xf>
    <xf numFmtId="4" fontId="12" fillId="0" borderId="62" xfId="0" applyNumberFormat="1" applyFont="1" applyFill="1" applyBorder="1" applyAlignment="1">
      <alignment horizontal="right" vertical="center" wrapText="1"/>
    </xf>
    <xf numFmtId="4" fontId="12" fillId="0" borderId="52" xfId="0" applyNumberFormat="1" applyFont="1" applyFill="1" applyBorder="1" applyAlignment="1">
      <alignment horizontal="right" vertical="center" wrapText="1"/>
    </xf>
    <xf numFmtId="4" fontId="12" fillId="0" borderId="65" xfId="0" applyNumberFormat="1" applyFont="1" applyFill="1" applyBorder="1" applyAlignment="1">
      <alignment horizontal="right" vertical="center" wrapText="1"/>
    </xf>
    <xf numFmtId="0" fontId="6" fillId="0" borderId="66" xfId="0" applyFont="1" applyFill="1" applyBorder="1" applyAlignment="1" applyProtection="1">
      <alignment horizontal="center" vertical="center" wrapText="1"/>
      <protection/>
    </xf>
    <xf numFmtId="164" fontId="12" fillId="0" borderId="27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3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1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Border="1" applyAlignment="1" applyProtection="1">
      <alignment horizontal="right" vertical="center" wrapText="1" indent="1"/>
      <protection/>
    </xf>
    <xf numFmtId="0" fontId="16" fillId="0" borderId="25" xfId="0" applyFont="1" applyBorder="1" applyAlignment="1" applyProtection="1" quotePrefix="1">
      <alignment horizontal="right" vertical="center" wrapText="1" indent="1"/>
      <protection locked="0"/>
    </xf>
    <xf numFmtId="164" fontId="3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left" vertical="center" wrapText="1" indent="1"/>
      <protection/>
    </xf>
    <xf numFmtId="0" fontId="18" fillId="0" borderId="56" xfId="0" applyFont="1" applyBorder="1" applyAlignment="1" applyProtection="1">
      <alignment horizontal="left" vertical="center" wrapText="1" indent="1"/>
      <protection/>
    </xf>
    <xf numFmtId="0" fontId="17" fillId="0" borderId="67" xfId="0" applyFont="1" applyBorder="1" applyAlignment="1" applyProtection="1">
      <alignment horizontal="left" vertical="center" wrapText="1" indent="1"/>
      <protection/>
    </xf>
    <xf numFmtId="0" fontId="17" fillId="0" borderId="49" xfId="0" applyFont="1" applyBorder="1" applyAlignment="1" applyProtection="1">
      <alignment horizontal="left" vertical="center" wrapText="1" indent="1"/>
      <protection/>
    </xf>
    <xf numFmtId="0" fontId="17" fillId="0" borderId="68" xfId="0" applyFont="1" applyBorder="1" applyAlignment="1" applyProtection="1">
      <alignment horizontal="left" vertical="center" wrapText="1" indent="1"/>
      <protection/>
    </xf>
    <xf numFmtId="0" fontId="17" fillId="0" borderId="57" xfId="0" applyFont="1" applyBorder="1" applyAlignment="1" applyProtection="1">
      <alignment horizontal="left" vertical="center" wrapText="1" indent="1"/>
      <protection/>
    </xf>
    <xf numFmtId="0" fontId="29" fillId="0" borderId="67" xfId="0" applyFont="1" applyBorder="1" applyAlignment="1" applyProtection="1">
      <alignment horizontal="left" vertical="center" wrapText="1" indent="1"/>
      <protection/>
    </xf>
    <xf numFmtId="0" fontId="29" fillId="0" borderId="49" xfId="0" applyFont="1" applyBorder="1" applyAlignment="1" applyProtection="1">
      <alignment horizontal="left" vertical="center" wrapText="1" indent="1"/>
      <protection/>
    </xf>
    <xf numFmtId="0" fontId="17" fillId="0" borderId="69" xfId="0" applyFont="1" applyBorder="1" applyAlignment="1" applyProtection="1">
      <alignment horizontal="left" vertical="center" wrapText="1" indent="1"/>
      <protection/>
    </xf>
    <xf numFmtId="0" fontId="17" fillId="0" borderId="56" xfId="0" applyFont="1" applyBorder="1" applyAlignment="1" applyProtection="1">
      <alignment horizontal="left" vertical="center" wrapText="1" indent="1"/>
      <protection/>
    </xf>
    <xf numFmtId="0" fontId="16" fillId="0" borderId="48" xfId="0" applyFont="1" applyBorder="1" applyAlignment="1" applyProtection="1">
      <alignment horizontal="left" vertical="center" wrapText="1" indent="1"/>
      <protection/>
    </xf>
    <xf numFmtId="0" fontId="12" fillId="0" borderId="48" xfId="60" applyFont="1" applyFill="1" applyBorder="1" applyAlignment="1" applyProtection="1">
      <alignment horizontal="left" vertical="center" wrapText="1" indent="1"/>
      <protection/>
    </xf>
    <xf numFmtId="0" fontId="13" fillId="0" borderId="6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vertical="center" wrapText="1" indent="1"/>
      <protection/>
    </xf>
    <xf numFmtId="0" fontId="13" fillId="0" borderId="49" xfId="60" applyFont="1" applyFill="1" applyBorder="1" applyAlignment="1" applyProtection="1">
      <alignment horizontal="left" indent="7"/>
      <protection/>
    </xf>
    <xf numFmtId="0" fontId="17" fillId="0" borderId="49" xfId="0" applyFont="1" applyBorder="1" applyAlignment="1" applyProtection="1">
      <alignment horizontal="left" vertical="center" wrapText="1" indent="6"/>
      <protection/>
    </xf>
    <xf numFmtId="0" fontId="13" fillId="0" borderId="67" xfId="60" applyFont="1" applyFill="1" applyBorder="1" applyAlignment="1" applyProtection="1">
      <alignment horizontal="left" vertical="center" wrapText="1" indent="6"/>
      <protection/>
    </xf>
    <xf numFmtId="0" fontId="13" fillId="0" borderId="49" xfId="60" applyFont="1" applyFill="1" applyBorder="1" applyAlignment="1" applyProtection="1">
      <alignment horizontal="left" vertical="center" wrapText="1" indent="6"/>
      <protection/>
    </xf>
    <xf numFmtId="0" fontId="13" fillId="0" borderId="68" xfId="60" applyFont="1" applyFill="1" applyBorder="1" applyAlignment="1" applyProtection="1">
      <alignment horizontal="left" vertical="center" wrapText="1" indent="6"/>
      <protection/>
    </xf>
    <xf numFmtId="0" fontId="17" fillId="0" borderId="68" xfId="0" applyFont="1" applyBorder="1" applyAlignment="1" applyProtection="1">
      <alignment horizontal="left" vertical="center" wrapText="1" indent="6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0" fontId="17" fillId="0" borderId="70" xfId="0" applyFont="1" applyBorder="1" applyAlignment="1" applyProtection="1">
      <alignment horizontal="left" vertical="center" wrapText="1" indent="1"/>
      <protection/>
    </xf>
    <xf numFmtId="0" fontId="17" fillId="0" borderId="71" xfId="0" applyFont="1" applyBorder="1" applyAlignment="1" applyProtection="1">
      <alignment horizontal="left" vertical="center" wrapText="1" indent="1"/>
      <protection/>
    </xf>
    <xf numFmtId="0" fontId="18" fillId="0" borderId="72" xfId="0" applyFont="1" applyBorder="1" applyAlignment="1" applyProtection="1">
      <alignment horizontal="lef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55" xfId="0" applyFont="1" applyFill="1" applyBorder="1" applyAlignment="1" applyProtection="1">
      <alignment horizontal="center" vertical="center" wrapText="1"/>
      <protection/>
    </xf>
    <xf numFmtId="3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8" xfId="0" applyFont="1" applyFill="1" applyBorder="1" applyAlignment="1" applyProtection="1">
      <alignment horizontal="center" vertical="center" wrapText="1"/>
      <protection/>
    </xf>
    <xf numFmtId="3" fontId="3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0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69" xfId="0" applyNumberFormat="1" applyFont="1" applyFill="1" applyBorder="1" applyAlignment="1" applyProtection="1">
      <alignment horizontal="centerContinuous" vertical="center"/>
      <protection/>
    </xf>
    <xf numFmtId="164" fontId="6" fillId="0" borderId="70" xfId="0" applyNumberFormat="1" applyFont="1" applyFill="1" applyBorder="1" applyAlignment="1" applyProtection="1">
      <alignment horizontal="centerContinuous" vertical="center"/>
      <protection/>
    </xf>
    <xf numFmtId="164" fontId="6" fillId="0" borderId="75" xfId="0" applyNumberFormat="1" applyFont="1" applyFill="1" applyBorder="1" applyAlignment="1" applyProtection="1">
      <alignment horizontal="centerContinuous" vertical="center"/>
      <protection/>
    </xf>
    <xf numFmtId="164" fontId="20" fillId="0" borderId="0" xfId="0" applyNumberFormat="1" applyFont="1" applyFill="1" applyAlignment="1">
      <alignment vertical="center"/>
    </xf>
    <xf numFmtId="164" fontId="6" fillId="0" borderId="56" xfId="0" applyNumberFormat="1" applyFont="1" applyFill="1" applyBorder="1" applyAlignment="1" applyProtection="1">
      <alignment horizontal="center" vertical="center"/>
      <protection/>
    </xf>
    <xf numFmtId="164" fontId="6" fillId="0" borderId="68" xfId="0" applyNumberFormat="1" applyFont="1" applyFill="1" applyBorder="1" applyAlignment="1" applyProtection="1">
      <alignment horizontal="center" vertical="center"/>
      <protection/>
    </xf>
    <xf numFmtId="164" fontId="6" fillId="0" borderId="33" xfId="0" applyNumberFormat="1" applyFont="1" applyFill="1" applyBorder="1" applyAlignment="1" applyProtection="1">
      <alignment horizontal="center" vertical="center" wrapText="1"/>
      <protection/>
    </xf>
    <xf numFmtId="164" fontId="20" fillId="0" borderId="0" xfId="0" applyNumberFormat="1" applyFont="1" applyFill="1" applyAlignment="1">
      <alignment horizontal="center" vertical="center"/>
    </xf>
    <xf numFmtId="164" fontId="12" fillId="0" borderId="42" xfId="0" applyNumberFormat="1" applyFont="1" applyFill="1" applyBorder="1" applyAlignment="1" applyProtection="1">
      <alignment horizontal="center" vertical="center" wrapText="1"/>
      <protection/>
    </xf>
    <xf numFmtId="164" fontId="12" fillId="0" borderId="25" xfId="0" applyNumberFormat="1" applyFont="1" applyFill="1" applyBorder="1" applyAlignment="1" applyProtection="1">
      <alignment horizontal="center" vertical="center" wrapText="1"/>
      <protection/>
    </xf>
    <xf numFmtId="164" fontId="12" fillId="0" borderId="48" xfId="0" applyNumberFormat="1" applyFont="1" applyFill="1" applyBorder="1" applyAlignment="1" applyProtection="1">
      <alignment horizontal="center" vertical="center" wrapText="1"/>
      <protection/>
    </xf>
    <xf numFmtId="164" fontId="12" fillId="0" borderId="54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4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12" fillId="0" borderId="14" xfId="0" applyNumberFormat="1" applyFont="1" applyFill="1" applyBorder="1" applyAlignment="1" applyProtection="1">
      <alignment vertical="center" wrapText="1"/>
      <protection/>
    </xf>
    <xf numFmtId="164" fontId="12" fillId="0" borderId="69" xfId="0" applyNumberFormat="1" applyFont="1" applyFill="1" applyBorder="1" applyAlignment="1" applyProtection="1">
      <alignment vertical="center" wrapText="1"/>
      <protection/>
    </xf>
    <xf numFmtId="164" fontId="12" fillId="0" borderId="62" xfId="0" applyNumberFormat="1" applyFont="1" applyFill="1" applyBorder="1" applyAlignment="1" applyProtection="1">
      <alignment vertical="center" wrapText="1"/>
      <protection/>
    </xf>
    <xf numFmtId="164" fontId="12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vertical="center" wrapText="1"/>
      <protection/>
    </xf>
    <xf numFmtId="164" fontId="12" fillId="0" borderId="49" xfId="0" applyNumberFormat="1" applyFont="1" applyFill="1" applyBorder="1" applyAlignment="1" applyProtection="1">
      <alignment vertical="center" wrapText="1"/>
      <protection/>
    </xf>
    <xf numFmtId="164" fontId="12" fillId="0" borderId="52" xfId="0" applyNumberFormat="1" applyFont="1" applyFill="1" applyBorder="1" applyAlignment="1" applyProtection="1">
      <alignment vertical="center" wrapText="1"/>
      <protection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33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72" xfId="0" applyNumberFormat="1" applyFont="1" applyFill="1" applyBorder="1" applyAlignment="1" applyProtection="1">
      <alignment vertical="center" wrapText="1"/>
      <protection/>
    </xf>
    <xf numFmtId="1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72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5" xfId="0" applyNumberFormat="1" applyFont="1" applyFill="1" applyBorder="1" applyAlignment="1" applyProtection="1">
      <alignment horizontal="left" vertical="center" wrapText="1" indent="1"/>
      <protection/>
    </xf>
    <xf numFmtId="1" fontId="13" fillId="33" borderId="48" xfId="0" applyNumberFormat="1" applyFont="1" applyFill="1" applyBorder="1" applyAlignment="1" applyProtection="1">
      <alignment vertical="center" wrapText="1"/>
      <protection/>
    </xf>
    <xf numFmtId="164" fontId="12" fillId="0" borderId="25" xfId="0" applyNumberFormat="1" applyFont="1" applyFill="1" applyBorder="1" applyAlignment="1" applyProtection="1">
      <alignment vertical="center" wrapText="1"/>
      <protection/>
    </xf>
    <xf numFmtId="164" fontId="12" fillId="0" borderId="48" xfId="0" applyNumberFormat="1" applyFont="1" applyFill="1" applyBorder="1" applyAlignment="1" applyProtection="1">
      <alignment vertical="center" wrapText="1"/>
      <protection/>
    </xf>
    <xf numFmtId="164" fontId="12" fillId="0" borderId="50" xfId="0" applyNumberFormat="1" applyFont="1" applyFill="1" applyBorder="1" applyAlignment="1" applyProtection="1">
      <alignment vertical="center" wrapText="1"/>
      <protection/>
    </xf>
    <xf numFmtId="164" fontId="8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right" vertical="center"/>
    </xf>
    <xf numFmtId="164" fontId="6" fillId="0" borderId="68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164" fontId="6" fillId="0" borderId="42" xfId="0" applyNumberFormat="1" applyFont="1" applyFill="1" applyBorder="1" applyAlignment="1">
      <alignment horizontal="center" vertical="center" wrapText="1"/>
    </xf>
    <xf numFmtId="164" fontId="6" fillId="0" borderId="48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164" fontId="12" fillId="0" borderId="24" xfId="0" applyNumberFormat="1" applyFont="1" applyFill="1" applyBorder="1" applyAlignment="1">
      <alignment horizontal="right" vertical="center" wrapText="1" indent="1"/>
    </xf>
    <xf numFmtId="164" fontId="12" fillId="0" borderId="50" xfId="0" applyNumberFormat="1" applyFont="1" applyFill="1" applyBorder="1" applyAlignment="1">
      <alignment horizontal="left" vertical="center" wrapText="1" indent="1"/>
    </xf>
    <xf numFmtId="164" fontId="0" fillId="33" borderId="50" xfId="0" applyNumberFormat="1" applyFont="1" applyFill="1" applyBorder="1" applyAlignment="1">
      <alignment horizontal="left" vertical="center" wrapText="1" indent="2"/>
    </xf>
    <xf numFmtId="164" fontId="0" fillId="33" borderId="38" xfId="0" applyNumberFormat="1" applyFont="1" applyFill="1" applyBorder="1" applyAlignment="1">
      <alignment horizontal="left" vertical="center" wrapText="1" indent="2"/>
    </xf>
    <xf numFmtId="164" fontId="12" fillId="0" borderId="24" xfId="0" applyNumberFormat="1" applyFont="1" applyFill="1" applyBorder="1" applyAlignment="1">
      <alignment vertical="center" wrapText="1"/>
    </xf>
    <xf numFmtId="164" fontId="12" fillId="0" borderId="25" xfId="0" applyNumberFormat="1" applyFont="1" applyFill="1" applyBorder="1" applyAlignment="1">
      <alignment vertical="center" wrapText="1"/>
    </xf>
    <xf numFmtId="164" fontId="12" fillId="0" borderId="28" xfId="0" applyNumberFormat="1" applyFont="1" applyFill="1" applyBorder="1" applyAlignment="1">
      <alignment vertical="center" wrapText="1"/>
    </xf>
    <xf numFmtId="164" fontId="12" fillId="0" borderId="18" xfId="0" applyNumberFormat="1" applyFont="1" applyFill="1" applyBorder="1" applyAlignment="1">
      <alignment horizontal="right" vertical="center" wrapText="1" indent="1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2" xfId="0" applyNumberFormat="1" applyFont="1" applyFill="1" applyBorder="1" applyAlignment="1" applyProtection="1">
      <alignment horizontal="right" vertical="center" wrapText="1" indent="2"/>
      <protection locked="0"/>
    </xf>
    <xf numFmtId="165" fontId="0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 locked="0"/>
    </xf>
    <xf numFmtId="164" fontId="0" fillId="33" borderId="50" xfId="0" applyNumberFormat="1" applyFont="1" applyFill="1" applyBorder="1" applyAlignment="1">
      <alignment horizontal="right" vertical="center" wrapText="1" indent="2"/>
    </xf>
    <xf numFmtId="164" fontId="0" fillId="33" borderId="38" xfId="0" applyNumberFormat="1" applyFont="1" applyFill="1" applyBorder="1" applyAlignment="1">
      <alignment horizontal="right" vertical="center" wrapText="1" indent="2"/>
    </xf>
    <xf numFmtId="0" fontId="6" fillId="0" borderId="2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164" fontId="12" fillId="0" borderId="49" xfId="0" applyNumberFormat="1" applyFont="1" applyFill="1" applyBorder="1" applyAlignment="1" applyProtection="1">
      <alignment vertical="center"/>
      <protection/>
    </xf>
    <xf numFmtId="164" fontId="13" fillId="0" borderId="57" xfId="0" applyNumberFormat="1" applyFont="1" applyFill="1" applyBorder="1" applyAlignment="1" applyProtection="1">
      <alignment vertical="center"/>
      <protection locked="0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32" xfId="0" applyFont="1" applyFill="1" applyBorder="1" applyAlignment="1" applyProtection="1">
      <alignment vertical="center" wrapText="1"/>
      <protection/>
    </xf>
    <xf numFmtId="164" fontId="13" fillId="0" borderId="32" xfId="0" applyNumberFormat="1" applyFont="1" applyFill="1" applyBorder="1" applyAlignment="1" applyProtection="1">
      <alignment vertical="center"/>
      <protection locked="0"/>
    </xf>
    <xf numFmtId="164" fontId="13" fillId="0" borderId="68" xfId="0" applyNumberFormat="1" applyFont="1" applyFill="1" applyBorder="1" applyAlignment="1" applyProtection="1">
      <alignment vertical="center"/>
      <protection locked="0"/>
    </xf>
    <xf numFmtId="164" fontId="12" fillId="0" borderId="48" xfId="0" applyNumberFormat="1" applyFont="1" applyFill="1" applyBorder="1" applyAlignment="1" applyProtection="1">
      <alignment vertical="center"/>
      <protection/>
    </xf>
    <xf numFmtId="164" fontId="12" fillId="0" borderId="33" xfId="0" applyNumberFormat="1" applyFont="1" applyFill="1" applyBorder="1" applyAlignment="1" applyProtection="1">
      <alignment vertical="center"/>
      <protection/>
    </xf>
    <xf numFmtId="164" fontId="6" fillId="0" borderId="25" xfId="0" applyNumberFormat="1" applyFont="1" applyFill="1" applyBorder="1" applyAlignment="1" applyProtection="1">
      <alignment vertical="center"/>
      <protection/>
    </xf>
    <xf numFmtId="0" fontId="31" fillId="0" borderId="0" xfId="62" applyFill="1">
      <alignment/>
      <protection/>
    </xf>
    <xf numFmtId="0" fontId="30" fillId="0" borderId="23" xfId="62" applyFont="1" applyFill="1" applyBorder="1" applyAlignment="1">
      <alignment horizontal="center" vertical="center" wrapText="1"/>
      <protection/>
    </xf>
    <xf numFmtId="0" fontId="30" fillId="0" borderId="32" xfId="62" applyFont="1" applyFill="1" applyBorder="1" applyAlignment="1">
      <alignment horizontal="center" vertical="center" wrapText="1"/>
      <protection/>
    </xf>
    <xf numFmtId="0" fontId="30" fillId="0" borderId="33" xfId="62" applyFont="1" applyFill="1" applyBorder="1" applyAlignment="1">
      <alignment horizontal="center" vertical="center" wrapText="1"/>
      <protection/>
    </xf>
    <xf numFmtId="0" fontId="31" fillId="0" borderId="0" xfId="62" applyFill="1" applyAlignment="1">
      <alignment horizontal="center" vertical="center"/>
      <protection/>
    </xf>
    <xf numFmtId="0" fontId="18" fillId="0" borderId="20" xfId="62" applyFont="1" applyFill="1" applyBorder="1" applyAlignment="1">
      <alignment vertical="center" wrapText="1"/>
      <protection/>
    </xf>
    <xf numFmtId="0" fontId="17" fillId="0" borderId="13" xfId="62" applyFont="1" applyFill="1" applyBorder="1" applyAlignment="1">
      <alignment horizontal="center" vertical="center" wrapText="1"/>
      <protection/>
    </xf>
    <xf numFmtId="172" fontId="18" fillId="0" borderId="13" xfId="62" applyNumberFormat="1" applyFont="1" applyFill="1" applyBorder="1" applyAlignment="1">
      <alignment horizontal="right" vertical="center" wrapText="1"/>
      <protection/>
    </xf>
    <xf numFmtId="172" fontId="18" fillId="0" borderId="76" xfId="62" applyNumberFormat="1" applyFont="1" applyFill="1" applyBorder="1" applyAlignment="1">
      <alignment horizontal="right" vertical="center" wrapText="1"/>
      <protection/>
    </xf>
    <xf numFmtId="0" fontId="31" fillId="0" borderId="0" xfId="62" applyFill="1" applyAlignment="1">
      <alignment vertical="center"/>
      <protection/>
    </xf>
    <xf numFmtId="0" fontId="30" fillId="0" borderId="18" xfId="62" applyFont="1" applyFill="1" applyBorder="1" applyAlignment="1">
      <alignment vertical="center" wrapText="1"/>
      <protection/>
    </xf>
    <xf numFmtId="0" fontId="17" fillId="0" borderId="11" xfId="62" applyFont="1" applyFill="1" applyBorder="1" applyAlignment="1">
      <alignment horizontal="center" vertical="center" wrapText="1"/>
      <protection/>
    </xf>
    <xf numFmtId="172" fontId="17" fillId="0" borderId="11" xfId="62" applyNumberFormat="1" applyFont="1" applyFill="1" applyBorder="1" applyAlignment="1">
      <alignment horizontal="right" vertical="center" wrapText="1"/>
      <protection/>
    </xf>
    <xf numFmtId="172" fontId="18" fillId="0" borderId="77" xfId="62" applyNumberFormat="1" applyFont="1" applyFill="1" applyBorder="1" applyAlignment="1">
      <alignment horizontal="right" vertical="center" wrapText="1"/>
      <protection/>
    </xf>
    <xf numFmtId="0" fontId="29" fillId="0" borderId="18" xfId="62" applyFont="1" applyFill="1" applyBorder="1" applyAlignment="1">
      <alignment horizontal="left" vertical="center" wrapText="1" indent="1"/>
      <protection/>
    </xf>
    <xf numFmtId="172" fontId="17" fillId="0" borderId="11" xfId="62" applyNumberFormat="1" applyFont="1" applyFill="1" applyBorder="1" applyAlignment="1">
      <alignment horizontal="right" vertical="center" wrapText="1"/>
      <protection/>
    </xf>
    <xf numFmtId="172" fontId="17" fillId="0" borderId="77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vertical="center" wrapText="1"/>
      <protection/>
    </xf>
    <xf numFmtId="172" fontId="17" fillId="0" borderId="11" xfId="62" applyNumberFormat="1" applyFont="1" applyFill="1" applyBorder="1" applyAlignment="1" applyProtection="1">
      <alignment horizontal="right" vertical="center" wrapText="1"/>
      <protection locked="0"/>
    </xf>
    <xf numFmtId="172" fontId="17" fillId="0" borderId="78" xfId="62" applyNumberFormat="1" applyFont="1" applyFill="1" applyBorder="1" applyAlignment="1">
      <alignment horizontal="right" vertical="center" wrapText="1"/>
      <protection/>
    </xf>
    <xf numFmtId="0" fontId="18" fillId="0" borderId="18" xfId="62" applyFont="1" applyFill="1" applyBorder="1" applyAlignment="1">
      <alignment vertical="center" wrapText="1"/>
      <protection/>
    </xf>
    <xf numFmtId="172" fontId="18" fillId="0" borderId="11" xfId="62" applyNumberFormat="1" applyFont="1" applyFill="1" applyBorder="1" applyAlignment="1">
      <alignment horizontal="right" vertical="center" wrapText="1"/>
      <protection/>
    </xf>
    <xf numFmtId="172" fontId="18" fillId="0" borderId="31" xfId="62" applyNumberFormat="1" applyFont="1" applyFill="1" applyBorder="1" applyAlignment="1">
      <alignment horizontal="right" vertical="center" wrapText="1"/>
      <protection/>
    </xf>
    <xf numFmtId="172" fontId="30" fillId="0" borderId="11" xfId="62" applyNumberFormat="1" applyFont="1" applyFill="1" applyBorder="1" applyAlignment="1">
      <alignment horizontal="right" vertical="center" wrapText="1"/>
      <protection/>
    </xf>
    <xf numFmtId="172" fontId="30" fillId="0" borderId="31" xfId="62" applyNumberFormat="1" applyFont="1" applyFill="1" applyBorder="1" applyAlignment="1">
      <alignment horizontal="right" vertical="center" wrapText="1"/>
      <protection/>
    </xf>
    <xf numFmtId="172" fontId="17" fillId="0" borderId="31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horizontal="left" vertical="center" wrapText="1" indent="2"/>
      <protection/>
    </xf>
    <xf numFmtId="0" fontId="17" fillId="0" borderId="18" xfId="62" applyFont="1" applyFill="1" applyBorder="1" applyAlignment="1">
      <alignment horizontal="left" vertical="center" wrapText="1" indent="3"/>
      <protection/>
    </xf>
    <xf numFmtId="172" fontId="17" fillId="0" borderId="31" xfId="62" applyNumberFormat="1" applyFont="1" applyFill="1" applyBorder="1" applyAlignment="1" applyProtection="1">
      <alignment horizontal="right" vertical="center" wrapText="1"/>
      <protection locked="0"/>
    </xf>
    <xf numFmtId="0" fontId="17" fillId="0" borderId="20" xfId="62" applyFont="1" applyFill="1" applyBorder="1" applyAlignment="1">
      <alignment horizontal="left" vertical="center" wrapText="1" indent="3"/>
      <protection/>
    </xf>
    <xf numFmtId="172" fontId="30" fillId="0" borderId="78" xfId="62" applyNumberFormat="1" applyFont="1" applyFill="1" applyBorder="1" applyAlignment="1">
      <alignment horizontal="right" vertical="center" wrapText="1"/>
      <protection/>
    </xf>
    <xf numFmtId="172" fontId="30" fillId="0" borderId="11" xfId="62" applyNumberFormat="1" applyFont="1" applyFill="1" applyBorder="1" applyAlignment="1" applyProtection="1">
      <alignment horizontal="right" vertical="center" wrapText="1"/>
      <protection locked="0"/>
    </xf>
    <xf numFmtId="172" fontId="30" fillId="0" borderId="77" xfId="62" applyNumberFormat="1" applyFont="1" applyFill="1" applyBorder="1" applyAlignment="1">
      <alignment horizontal="right" vertical="center" wrapText="1"/>
      <protection/>
    </xf>
    <xf numFmtId="0" fontId="17" fillId="0" borderId="18" xfId="62" applyFont="1" applyFill="1" applyBorder="1" applyAlignment="1">
      <alignment horizontal="left" vertical="center" wrapText="1" indent="1"/>
      <protection/>
    </xf>
    <xf numFmtId="172" fontId="18" fillId="0" borderId="11" xfId="62" applyNumberFormat="1" applyFont="1" applyFill="1" applyBorder="1" applyAlignment="1" applyProtection="1">
      <alignment horizontal="right" vertical="center" wrapText="1"/>
      <protection locked="0"/>
    </xf>
    <xf numFmtId="0" fontId="30" fillId="0" borderId="18" xfId="62" applyFont="1" applyFill="1" applyBorder="1" applyAlignment="1">
      <alignment horizontal="left" vertical="center" wrapText="1" indent="1"/>
      <protection/>
    </xf>
    <xf numFmtId="172" fontId="17" fillId="0" borderId="78" xfId="62" applyNumberFormat="1" applyFont="1" applyFill="1" applyBorder="1" applyAlignment="1" applyProtection="1">
      <alignment horizontal="right" vertical="center" wrapText="1"/>
      <protection/>
    </xf>
    <xf numFmtId="0" fontId="18" fillId="0" borderId="18" xfId="62" applyFont="1" applyFill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indent="2"/>
      <protection/>
    </xf>
    <xf numFmtId="172" fontId="30" fillId="0" borderId="11" xfId="62" applyNumberFormat="1" applyFont="1" applyFill="1" applyBorder="1" applyAlignment="1" applyProtection="1">
      <alignment horizontal="right" vertical="center" wrapText="1"/>
      <protection/>
    </xf>
    <xf numFmtId="172" fontId="18" fillId="0" borderId="78" xfId="62" applyNumberFormat="1" applyFont="1" applyFill="1" applyBorder="1" applyAlignment="1">
      <alignment horizontal="right" vertical="center" wrapText="1"/>
      <protection/>
    </xf>
    <xf numFmtId="0" fontId="18" fillId="0" borderId="23" xfId="62" applyFont="1" applyFill="1" applyBorder="1" applyAlignment="1">
      <alignment vertical="center" wrapText="1"/>
      <protection/>
    </xf>
    <xf numFmtId="0" fontId="17" fillId="0" borderId="32" xfId="62" applyFont="1" applyFill="1" applyBorder="1" applyAlignment="1">
      <alignment horizontal="center" vertical="center" wrapText="1"/>
      <protection/>
    </xf>
    <xf numFmtId="172" fontId="18" fillId="0" borderId="79" xfId="62" applyNumberFormat="1" applyFont="1" applyFill="1" applyBorder="1" applyAlignment="1">
      <alignment horizontal="right" vertical="center" wrapText="1"/>
      <protection/>
    </xf>
    <xf numFmtId="172" fontId="18" fillId="0" borderId="32" xfId="62" applyNumberFormat="1" applyFont="1" applyFill="1" applyBorder="1" applyAlignment="1">
      <alignment horizontal="right" vertical="center" wrapText="1"/>
      <protection/>
    </xf>
    <xf numFmtId="172" fontId="18" fillId="0" borderId="80" xfId="62" applyNumberFormat="1" applyFont="1" applyFill="1" applyBorder="1" applyAlignment="1">
      <alignment horizontal="right" vertical="center" wrapText="1"/>
      <protection/>
    </xf>
    <xf numFmtId="0" fontId="17" fillId="0" borderId="0" xfId="62" applyFont="1" applyFill="1">
      <alignment/>
      <protection/>
    </xf>
    <xf numFmtId="0" fontId="31" fillId="0" borderId="0" xfId="62" applyFont="1" applyFill="1">
      <alignment/>
      <protection/>
    </xf>
    <xf numFmtId="3" fontId="31" fillId="0" borderId="0" xfId="62" applyNumberFormat="1" applyFont="1" applyFill="1">
      <alignment/>
      <protection/>
    </xf>
    <xf numFmtId="3" fontId="31" fillId="0" borderId="0" xfId="62" applyNumberFormat="1" applyFont="1" applyFill="1" applyAlignment="1">
      <alignment horizontal="center"/>
      <protection/>
    </xf>
    <xf numFmtId="0" fontId="17" fillId="0" borderId="0" xfId="62" applyFont="1" applyFill="1" applyProtection="1">
      <alignment/>
      <protection locked="0"/>
    </xf>
    <xf numFmtId="0" fontId="31" fillId="0" borderId="0" xfId="62" applyFill="1" applyAlignment="1">
      <alignment horizontal="center"/>
      <protection/>
    </xf>
    <xf numFmtId="0" fontId="0" fillId="0" borderId="0" xfId="61" applyFill="1" applyAlignment="1" applyProtection="1">
      <alignment vertical="center"/>
      <protection locked="0"/>
    </xf>
    <xf numFmtId="0" fontId="0" fillId="0" borderId="0" xfId="61" applyFill="1" applyAlignment="1" applyProtection="1">
      <alignment vertical="center" wrapText="1"/>
      <protection/>
    </xf>
    <xf numFmtId="0" fontId="0" fillId="0" borderId="0" xfId="61" applyFill="1" applyAlignment="1" applyProtection="1">
      <alignment horizontal="center" vertical="center"/>
      <protection/>
    </xf>
    <xf numFmtId="49" fontId="12" fillId="0" borderId="23" xfId="61" applyNumberFormat="1" applyFont="1" applyFill="1" applyBorder="1" applyAlignment="1" applyProtection="1">
      <alignment horizontal="center" vertical="center" wrapText="1"/>
      <protection/>
    </xf>
    <xf numFmtId="49" fontId="12" fillId="0" borderId="32" xfId="61" applyNumberFormat="1" applyFont="1" applyFill="1" applyBorder="1" applyAlignment="1" applyProtection="1">
      <alignment horizontal="center" vertical="center"/>
      <protection/>
    </xf>
    <xf numFmtId="49" fontId="12" fillId="0" borderId="33" xfId="61" applyNumberFormat="1" applyFont="1" applyFill="1" applyBorder="1" applyAlignment="1" applyProtection="1">
      <alignment horizontal="center" vertical="center"/>
      <protection/>
    </xf>
    <xf numFmtId="49" fontId="0" fillId="0" borderId="0" xfId="61" applyNumberFormat="1" applyFont="1" applyFill="1" applyAlignment="1" applyProtection="1">
      <alignment horizontal="center" vertical="center"/>
      <protection/>
    </xf>
    <xf numFmtId="0" fontId="13" fillId="0" borderId="20" xfId="61" applyFont="1" applyFill="1" applyBorder="1" applyAlignment="1" applyProtection="1">
      <alignment horizontal="left" vertical="center" wrapText="1"/>
      <protection/>
    </xf>
    <xf numFmtId="173" fontId="13" fillId="0" borderId="13" xfId="61" applyNumberFormat="1" applyFont="1" applyFill="1" applyBorder="1" applyAlignment="1" applyProtection="1">
      <alignment horizontal="center" vertical="center"/>
      <protection/>
    </xf>
    <xf numFmtId="174" fontId="13" fillId="0" borderId="30" xfId="61" applyNumberFormat="1" applyFont="1" applyFill="1" applyBorder="1" applyAlignment="1" applyProtection="1">
      <alignment vertical="center"/>
      <protection locked="0"/>
    </xf>
    <xf numFmtId="0" fontId="13" fillId="0" borderId="18" xfId="61" applyFont="1" applyFill="1" applyBorder="1" applyAlignment="1" applyProtection="1">
      <alignment horizontal="left" vertical="center" wrapText="1"/>
      <protection/>
    </xf>
    <xf numFmtId="173" fontId="13" fillId="0" borderId="11" xfId="61" applyNumberFormat="1" applyFont="1" applyFill="1" applyBorder="1" applyAlignment="1" applyProtection="1">
      <alignment horizontal="center" vertical="center"/>
      <protection/>
    </xf>
    <xf numFmtId="174" fontId="13" fillId="0" borderId="31" xfId="61" applyNumberFormat="1" applyFont="1" applyFill="1" applyBorder="1" applyAlignment="1" applyProtection="1">
      <alignment vertical="center"/>
      <protection locked="0"/>
    </xf>
    <xf numFmtId="0" fontId="12" fillId="0" borderId="18" xfId="61" applyFont="1" applyFill="1" applyBorder="1" applyAlignment="1" applyProtection="1">
      <alignment horizontal="left" vertical="center" wrapText="1"/>
      <protection/>
    </xf>
    <xf numFmtId="174" fontId="12" fillId="0" borderId="31" xfId="61" applyNumberFormat="1" applyFont="1" applyFill="1" applyBorder="1" applyAlignment="1" applyProtection="1">
      <alignment vertical="center"/>
      <protection/>
    </xf>
    <xf numFmtId="0" fontId="0" fillId="0" borderId="0" xfId="61" applyFont="1" applyFill="1" applyAlignment="1" applyProtection="1">
      <alignment vertical="center"/>
      <protection locked="0"/>
    </xf>
    <xf numFmtId="0" fontId="12" fillId="0" borderId="18" xfId="61" applyFont="1" applyFill="1" applyBorder="1" applyAlignment="1" applyProtection="1">
      <alignment vertical="center" wrapText="1"/>
      <protection/>
    </xf>
    <xf numFmtId="0" fontId="14" fillId="0" borderId="18" xfId="61" applyFont="1" applyFill="1" applyBorder="1" applyAlignment="1" applyProtection="1">
      <alignment horizontal="left" vertical="center" wrapText="1"/>
      <protection/>
    </xf>
    <xf numFmtId="174" fontId="14" fillId="0" borderId="31" xfId="61" applyNumberFormat="1" applyFont="1" applyFill="1" applyBorder="1" applyAlignment="1" applyProtection="1">
      <alignment vertical="center"/>
      <protection/>
    </xf>
    <xf numFmtId="174" fontId="13" fillId="0" borderId="31" xfId="61" applyNumberFormat="1" applyFont="1" applyFill="1" applyBorder="1" applyAlignment="1" applyProtection="1">
      <alignment vertical="center"/>
      <protection/>
    </xf>
    <xf numFmtId="0" fontId="13" fillId="0" borderId="18" xfId="61" applyFont="1" applyFill="1" applyBorder="1" applyAlignment="1" applyProtection="1">
      <alignment horizontal="left" vertical="center" wrapText="1" indent="2"/>
      <protection/>
    </xf>
    <xf numFmtId="0" fontId="13" fillId="0" borderId="18" xfId="61" applyFont="1" applyFill="1" applyBorder="1" applyAlignment="1" applyProtection="1">
      <alignment horizontal="left" vertical="center" indent="2"/>
      <protection locked="0"/>
    </xf>
    <xf numFmtId="174" fontId="19" fillId="0" borderId="31" xfId="61" applyNumberFormat="1" applyFont="1" applyFill="1" applyBorder="1" applyAlignment="1" applyProtection="1">
      <alignment vertical="center"/>
      <protection locked="0"/>
    </xf>
    <xf numFmtId="0" fontId="12" fillId="0" borderId="23" xfId="61" applyFont="1" applyFill="1" applyBorder="1" applyAlignment="1" applyProtection="1">
      <alignment horizontal="left" vertical="center" wrapText="1"/>
      <protection/>
    </xf>
    <xf numFmtId="173" fontId="13" fillId="0" borderId="32" xfId="61" applyNumberFormat="1" applyFont="1" applyFill="1" applyBorder="1" applyAlignment="1" applyProtection="1">
      <alignment horizontal="center" vertical="center"/>
      <protection/>
    </xf>
    <xf numFmtId="174" fontId="12" fillId="0" borderId="33" xfId="61" applyNumberFormat="1" applyFont="1" applyFill="1" applyBorder="1" applyAlignment="1" applyProtection="1">
      <alignment vertical="center"/>
      <protection/>
    </xf>
    <xf numFmtId="0" fontId="31" fillId="0" borderId="0" xfId="62" applyFont="1" applyFill="1" applyAlignment="1">
      <alignment/>
      <protection/>
    </xf>
    <xf numFmtId="0" fontId="11" fillId="0" borderId="0" xfId="61" applyFont="1" applyFill="1" applyAlignment="1" applyProtection="1">
      <alignment horizontal="center" vertical="center"/>
      <protection/>
    </xf>
    <xf numFmtId="0" fontId="35" fillId="0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3" fillId="0" borderId="24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left" vertical="center" wrapText="1" indent="1"/>
      <protection locked="0"/>
    </xf>
    <xf numFmtId="175" fontId="6" fillId="0" borderId="30" xfId="0" applyNumberFormat="1" applyFont="1" applyFill="1" applyBorder="1" applyAlignment="1" applyProtection="1">
      <alignment horizontal="right" vertical="center"/>
      <protection/>
    </xf>
    <xf numFmtId="0" fontId="0" fillId="0" borderId="18" xfId="0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 indent="5"/>
    </xf>
    <xf numFmtId="175" fontId="11" fillId="0" borderId="3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>
      <alignment horizontal="left" vertical="center" indent="1"/>
    </xf>
    <xf numFmtId="0" fontId="0" fillId="0" borderId="21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 indent="1"/>
    </xf>
    <xf numFmtId="175" fontId="11" fillId="0" borderId="47" xfId="0" applyNumberFormat="1" applyFont="1" applyFill="1" applyBorder="1" applyAlignment="1" applyProtection="1">
      <alignment horizontal="right" vertical="center"/>
      <protection locked="0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 applyProtection="1">
      <alignment horizontal="left" vertical="center" wrapText="1" indent="1"/>
      <protection locked="0"/>
    </xf>
    <xf numFmtId="175" fontId="6" fillId="0" borderId="40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horizontal="center" vertical="center"/>
    </xf>
    <xf numFmtId="0" fontId="36" fillId="0" borderId="32" xfId="0" applyFont="1" applyFill="1" applyBorder="1" applyAlignment="1">
      <alignment horizontal="left" vertical="center" indent="5"/>
    </xf>
    <xf numFmtId="175" fontId="11" fillId="0" borderId="33" xfId="0" applyNumberFormat="1" applyFont="1" applyFill="1" applyBorder="1" applyAlignment="1" applyProtection="1">
      <alignment horizontal="right" vertical="center"/>
      <protection locked="0"/>
    </xf>
    <xf numFmtId="166" fontId="13" fillId="0" borderId="1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1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2" xfId="40" applyNumberFormat="1" applyFont="1" applyFill="1" applyBorder="1" applyAlignment="1" applyProtection="1">
      <alignment horizontal="right" vertical="center" wrapText="1" indent="1"/>
      <protection locked="0"/>
    </xf>
    <xf numFmtId="166" fontId="13" fillId="0" borderId="33" xfId="40" applyNumberFormat="1" applyFont="1" applyFill="1" applyBorder="1" applyAlignment="1" applyProtection="1">
      <alignment horizontal="right" vertical="center" wrapText="1" inden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13" fillId="0" borderId="20" xfId="0" applyFont="1" applyFill="1" applyBorder="1" applyAlignment="1" applyProtection="1">
      <alignment horizontal="right" vertical="center" wrapText="1" indent="1"/>
      <protection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 locked="0"/>
    </xf>
    <xf numFmtId="164" fontId="13" fillId="0" borderId="13" xfId="0" applyNumberFormat="1" applyFont="1" applyFill="1" applyBorder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18" xfId="0" applyFont="1" applyFill="1" applyBorder="1" applyAlignment="1" applyProtection="1">
      <alignment horizontal="right" vertical="center" wrapText="1" indent="1"/>
      <protection/>
    </xf>
    <xf numFmtId="0" fontId="13" fillId="0" borderId="11" xfId="0" applyFont="1" applyFill="1" applyBorder="1" applyAlignment="1" applyProtection="1">
      <alignment horizontal="left" vertical="center" wrapText="1"/>
      <protection locked="0"/>
    </xf>
    <xf numFmtId="0" fontId="13" fillId="0" borderId="16" xfId="0" applyFont="1" applyFill="1" applyBorder="1" applyAlignment="1" applyProtection="1">
      <alignment horizontal="left" vertical="center" wrapText="1"/>
      <protection locked="0"/>
    </xf>
    <xf numFmtId="164" fontId="13" fillId="0" borderId="47" xfId="0" applyNumberFormat="1" applyFont="1" applyFill="1" applyBorder="1" applyAlignment="1" applyProtection="1">
      <alignment vertical="center" wrapText="1"/>
      <protection locked="0"/>
    </xf>
    <xf numFmtId="4" fontId="12" fillId="0" borderId="50" xfId="0" applyNumberFormat="1" applyFont="1" applyFill="1" applyBorder="1" applyAlignment="1" applyProtection="1">
      <alignment vertical="center" wrapText="1"/>
      <protection locked="0"/>
    </xf>
    <xf numFmtId="0" fontId="25" fillId="0" borderId="38" xfId="0" applyFont="1" applyBorder="1" applyAlignment="1" applyProtection="1">
      <alignment horizontal="left" vertical="center" wrapText="1" indent="1"/>
      <protection/>
    </xf>
    <xf numFmtId="164" fontId="12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81" xfId="60" applyNumberFormat="1" applyFont="1" applyFill="1" applyBorder="1" applyAlignment="1" applyProtection="1">
      <alignment horizontal="right" vertical="center" wrapText="1" indent="1"/>
      <protection/>
    </xf>
    <xf numFmtId="1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" fontId="11" fillId="0" borderId="11" xfId="0" applyNumberFormat="1" applyFont="1" applyFill="1" applyBorder="1" applyAlignment="1" applyProtection="1">
      <alignment vertical="center" wrapText="1"/>
      <protection locked="0"/>
    </xf>
    <xf numFmtId="166" fontId="16" fillId="0" borderId="28" xfId="40" applyNumberFormat="1" applyFont="1" applyBorder="1" applyAlignment="1" applyProtection="1" quotePrefix="1">
      <alignment horizontal="right" vertical="center" wrapText="1" indent="1"/>
      <protection locked="0"/>
    </xf>
    <xf numFmtId="0" fontId="84" fillId="0" borderId="0" xfId="60" applyFont="1" applyFill="1">
      <alignment/>
      <protection/>
    </xf>
    <xf numFmtId="0" fontId="85" fillId="0" borderId="0" xfId="60" applyFont="1" applyFill="1">
      <alignment/>
      <protection/>
    </xf>
    <xf numFmtId="164" fontId="86" fillId="0" borderId="0" xfId="60" applyNumberFormat="1" applyFont="1" applyFill="1">
      <alignment/>
      <protection/>
    </xf>
    <xf numFmtId="0" fontId="86" fillId="0" borderId="0" xfId="60" applyFont="1" applyFill="1">
      <alignment/>
      <protection/>
    </xf>
    <xf numFmtId="0" fontId="84" fillId="0" borderId="0" xfId="60" applyFont="1" applyFill="1" applyAlignment="1">
      <alignment/>
      <protection/>
    </xf>
    <xf numFmtId="164" fontId="13" fillId="0" borderId="8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8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9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87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1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7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6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84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8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5" xfId="60" applyNumberFormat="1" applyFont="1" applyFill="1" applyBorder="1" applyAlignment="1" applyProtection="1" quotePrefix="1">
      <alignment horizontal="right" vertical="center" wrapText="1" indent="1"/>
      <protection locked="0"/>
    </xf>
    <xf numFmtId="164" fontId="6" fillId="0" borderId="38" xfId="60" applyNumberFormat="1" applyFont="1" applyFill="1" applyBorder="1" applyAlignment="1" applyProtection="1">
      <alignment horizontal="right" vertical="center" wrapText="1" indent="1"/>
      <protection/>
    </xf>
    <xf numFmtId="164" fontId="19" fillId="0" borderId="2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13" xfId="0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horizontal="right" vertical="center" wrapText="1" indent="1"/>
      <protection locked="0"/>
    </xf>
    <xf numFmtId="0" fontId="17" fillId="0" borderId="16" xfId="0" applyFont="1" applyBorder="1" applyAlignment="1" applyProtection="1">
      <alignment horizontal="right" vertical="center" wrapText="1" indent="1"/>
      <protection locked="0"/>
    </xf>
    <xf numFmtId="0" fontId="0" fillId="0" borderId="46" xfId="60" applyFont="1" applyFill="1" applyBorder="1">
      <alignment/>
      <protection/>
    </xf>
    <xf numFmtId="164" fontId="84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vertical="center"/>
    </xf>
    <xf numFmtId="0" fontId="88" fillId="0" borderId="0" xfId="0" applyFont="1" applyFill="1" applyAlignment="1">
      <alignment vertical="center"/>
    </xf>
    <xf numFmtId="0" fontId="86" fillId="0" borderId="0" xfId="0" applyFont="1" applyFill="1" applyAlignment="1">
      <alignment vertical="center" wrapText="1"/>
    </xf>
    <xf numFmtId="0" fontId="87" fillId="0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vertical="center" wrapText="1"/>
    </xf>
    <xf numFmtId="0" fontId="90" fillId="0" borderId="0" xfId="0" applyFont="1" applyFill="1" applyAlignment="1">
      <alignment vertical="center" wrapText="1"/>
    </xf>
    <xf numFmtId="164" fontId="89" fillId="0" borderId="0" xfId="0" applyNumberFormat="1" applyFont="1" applyFill="1" applyAlignment="1">
      <alignment vertical="center" wrapText="1"/>
    </xf>
    <xf numFmtId="0" fontId="91" fillId="0" borderId="0" xfId="0" applyFont="1" applyFill="1" applyAlignment="1">
      <alignment vertical="center" wrapText="1"/>
    </xf>
    <xf numFmtId="16" fontId="86" fillId="0" borderId="0" xfId="0" applyNumberFormat="1" applyFont="1" applyFill="1" applyAlignment="1">
      <alignment vertical="center" wrapText="1"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0" fontId="6" fillId="0" borderId="22" xfId="6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14" xfId="60" applyFont="1" applyFill="1" applyBorder="1" applyAlignment="1" applyProtection="1">
      <alignment horizontal="center" vertical="center" wrapText="1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164" fontId="6" fillId="0" borderId="14" xfId="60" applyNumberFormat="1" applyFont="1" applyFill="1" applyBorder="1" applyAlignment="1" applyProtection="1">
      <alignment horizontal="center" vertical="center"/>
      <protection/>
    </xf>
    <xf numFmtId="164" fontId="6" fillId="0" borderId="40" xfId="60" applyNumberFormat="1" applyFont="1" applyFill="1" applyBorder="1" applyAlignment="1" applyProtection="1">
      <alignment horizontal="center" vertic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4" fillId="0" borderId="34" xfId="0" applyNumberFormat="1" applyFont="1" applyFill="1" applyBorder="1" applyAlignment="1" applyProtection="1">
      <alignment horizontal="right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left" vertical="center" wrapText="1" indent="2"/>
    </xf>
    <xf numFmtId="164" fontId="3" fillId="0" borderId="39" xfId="0" applyNumberFormat="1" applyFont="1" applyFill="1" applyBorder="1" applyAlignment="1">
      <alignment horizontal="left" vertical="center" wrapText="1" indent="2"/>
    </xf>
    <xf numFmtId="164" fontId="4" fillId="0" borderId="34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 applyProtection="1">
      <alignment horizontal="left" vertical="center" wrapText="1"/>
      <protection locked="0"/>
    </xf>
    <xf numFmtId="171" fontId="30" fillId="0" borderId="64" xfId="0" applyNumberFormat="1" applyFont="1" applyFill="1" applyBorder="1" applyAlignment="1">
      <alignment horizontal="left" vertical="center" wrapText="1"/>
    </xf>
    <xf numFmtId="164" fontId="12" fillId="0" borderId="50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0" fillId="0" borderId="60" xfId="0" applyNumberFormat="1" applyFill="1" applyBorder="1" applyAlignment="1" applyProtection="1">
      <alignment horizontal="left" vertical="center" wrapText="1"/>
      <protection locked="0"/>
    </xf>
    <xf numFmtId="164" fontId="0" fillId="0" borderId="70" xfId="0" applyNumberFormat="1" applyFill="1" applyBorder="1" applyAlignment="1" applyProtection="1">
      <alignment horizontal="left" vertical="center" wrapText="1"/>
      <protection locked="0"/>
    </xf>
    <xf numFmtId="164" fontId="0" fillId="0" borderId="35" xfId="0" applyNumberFormat="1" applyFill="1" applyBorder="1" applyAlignment="1" applyProtection="1">
      <alignment horizontal="left" vertical="center" wrapText="1"/>
      <protection locked="0"/>
    </xf>
    <xf numFmtId="164" fontId="0" fillId="0" borderId="71" xfId="0" applyNumberFormat="1" applyFill="1" applyBorder="1" applyAlignment="1" applyProtection="1">
      <alignment horizontal="left" vertical="center" wrapText="1"/>
      <protection locked="0"/>
    </xf>
    <xf numFmtId="164" fontId="6" fillId="0" borderId="61" xfId="0" applyNumberFormat="1" applyFont="1" applyFill="1" applyBorder="1" applyAlignment="1">
      <alignment horizontal="center" vertical="center" wrapText="1"/>
    </xf>
    <xf numFmtId="164" fontId="6" fillId="0" borderId="54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 wrapText="1"/>
    </xf>
    <xf numFmtId="164" fontId="6" fillId="0" borderId="88" xfId="0" applyNumberFormat="1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8" xfId="0" applyNumberFormat="1" applyFont="1" applyFill="1" applyBorder="1" applyAlignment="1">
      <alignment horizontal="center" vertical="center"/>
    </xf>
    <xf numFmtId="164" fontId="12" fillId="0" borderId="50" xfId="0" applyNumberFormat="1" applyFont="1" applyFill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 wrapText="1"/>
    </xf>
    <xf numFmtId="0" fontId="6" fillId="0" borderId="42" xfId="0" applyFont="1" applyFill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82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/>
      <protection/>
    </xf>
    <xf numFmtId="0" fontId="6" fillId="0" borderId="75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>
      <alignment horizontal="center" vertical="center"/>
      <protection/>
    </xf>
    <xf numFmtId="0" fontId="6" fillId="0" borderId="71" xfId="0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center" vertical="center"/>
      <protection/>
    </xf>
    <xf numFmtId="0" fontId="6" fillId="0" borderId="68" xfId="0" applyFont="1" applyFill="1" applyBorder="1" applyAlignment="1" applyProtection="1" quotePrefix="1">
      <alignment horizontal="center" vertical="center"/>
      <protection/>
    </xf>
    <xf numFmtId="0" fontId="6" fillId="0" borderId="71" xfId="0" applyFont="1" applyFill="1" applyBorder="1" applyAlignment="1" applyProtection="1" quotePrefix="1">
      <alignment horizontal="center" vertical="center"/>
      <protection/>
    </xf>
    <xf numFmtId="0" fontId="6" fillId="0" borderId="89" xfId="0" applyFont="1" applyFill="1" applyBorder="1" applyAlignment="1" applyProtection="1" quotePrefix="1">
      <alignment horizontal="center" vertical="center"/>
      <protection/>
    </xf>
    <xf numFmtId="0" fontId="6" fillId="0" borderId="69" xfId="0" applyFont="1" applyFill="1" applyBorder="1" applyAlignment="1" applyProtection="1">
      <alignment horizontal="center" vertical="center"/>
      <protection locked="0"/>
    </xf>
    <xf numFmtId="0" fontId="6" fillId="0" borderId="70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>
      <alignment horizontal="center" vertical="center"/>
      <protection locked="0"/>
    </xf>
    <xf numFmtId="0" fontId="6" fillId="0" borderId="71" xfId="0" applyFont="1" applyFill="1" applyBorder="1" applyAlignment="1" applyProtection="1">
      <alignment horizontal="center" vertical="center"/>
      <protection locked="0"/>
    </xf>
    <xf numFmtId="0" fontId="6" fillId="0" borderId="89" xfId="0" applyFont="1" applyFill="1" applyBorder="1" applyAlignment="1" applyProtection="1">
      <alignment horizontal="center" vertical="center"/>
      <protection locked="0"/>
    </xf>
    <xf numFmtId="0" fontId="6" fillId="0" borderId="68" xfId="0" applyFont="1" applyFill="1" applyBorder="1" applyAlignment="1" applyProtection="1" quotePrefix="1">
      <alignment horizontal="center" vertical="center"/>
      <protection locked="0"/>
    </xf>
    <xf numFmtId="0" fontId="6" fillId="0" borderId="71" xfId="0" applyFont="1" applyFill="1" applyBorder="1" applyAlignment="1" applyProtection="1" quotePrefix="1">
      <alignment horizontal="center" vertical="center"/>
      <protection locked="0"/>
    </xf>
    <xf numFmtId="0" fontId="6" fillId="0" borderId="89" xfId="0" applyFont="1" applyFill="1" applyBorder="1" applyAlignment="1" applyProtection="1" quotePrefix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left" vertical="center" wrapText="1" indent="1"/>
      <protection/>
    </xf>
    <xf numFmtId="0" fontId="6" fillId="0" borderId="38" xfId="0" applyFont="1" applyFill="1" applyBorder="1" applyAlignment="1" applyProtection="1">
      <alignment horizontal="left" vertical="center" wrapText="1" inden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>
      <alignment horizontal="center" vertical="center" wrapText="1"/>
      <protection/>
    </xf>
    <xf numFmtId="164" fontId="6" fillId="0" borderId="27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90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59" xfId="0" applyNumberFormat="1" applyFont="1" applyFill="1" applyBorder="1" applyAlignment="1">
      <alignment horizontal="center" vertical="center" wrapText="1"/>
    </xf>
    <xf numFmtId="164" fontId="6" fillId="0" borderId="61" xfId="0" applyNumberFormat="1" applyFont="1" applyFill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164" fontId="6" fillId="0" borderId="88" xfId="0" applyNumberFormat="1" applyFont="1" applyFill="1" applyBorder="1" applyAlignment="1">
      <alignment horizontal="center" vertical="center" wrapText="1"/>
    </xf>
    <xf numFmtId="164" fontId="6" fillId="0" borderId="58" xfId="0" applyNumberFormat="1" applyFont="1" applyFill="1" applyBorder="1" applyAlignment="1">
      <alignment horizontal="center" vertical="center" wrapText="1"/>
    </xf>
    <xf numFmtId="164" fontId="6" fillId="0" borderId="69" xfId="0" applyNumberFormat="1" applyFont="1" applyFill="1" applyBorder="1" applyAlignment="1">
      <alignment horizontal="center" vertical="center" wrapText="1"/>
    </xf>
    <xf numFmtId="164" fontId="6" fillId="0" borderId="8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34" xfId="0" applyFont="1" applyFill="1" applyBorder="1" applyAlignment="1">
      <alignment horizontal="right"/>
    </xf>
    <xf numFmtId="0" fontId="6" fillId="0" borderId="8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6" fillId="0" borderId="64" xfId="0" applyFont="1" applyFill="1" applyBorder="1" applyAlignment="1">
      <alignment horizontal="left" vertical="center" wrapText="1"/>
    </xf>
    <xf numFmtId="0" fontId="6" fillId="0" borderId="90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 applyProtection="1">
      <alignment horizontal="left" vertical="center"/>
      <protection/>
    </xf>
    <xf numFmtId="0" fontId="12" fillId="0" borderId="38" xfId="0" applyFont="1" applyFill="1" applyBorder="1" applyAlignment="1" applyProtection="1">
      <alignment horizontal="left" vertical="center"/>
      <protection/>
    </xf>
    <xf numFmtId="0" fontId="6" fillId="0" borderId="88" xfId="0" applyFont="1" applyFill="1" applyBorder="1" applyAlignment="1" applyProtection="1">
      <alignment horizontal="left" vertical="center" wrapText="1"/>
      <protection/>
    </xf>
    <xf numFmtId="0" fontId="6" fillId="0" borderId="64" xfId="0" applyFont="1" applyFill="1" applyBorder="1" applyAlignment="1" applyProtection="1">
      <alignment horizontal="left" vertical="center" wrapText="1"/>
      <protection/>
    </xf>
    <xf numFmtId="0" fontId="6" fillId="0" borderId="90" xfId="0" applyFont="1" applyFill="1" applyBorder="1" applyAlignment="1" applyProtection="1">
      <alignment horizontal="left" vertical="center" wrapText="1"/>
      <protection/>
    </xf>
    <xf numFmtId="0" fontId="31" fillId="0" borderId="0" xfId="62" applyFont="1" applyFill="1" applyAlignment="1">
      <alignment horizontal="left"/>
      <protection/>
    </xf>
    <xf numFmtId="0" fontId="32" fillId="0" borderId="0" xfId="62" applyFont="1" applyFill="1" applyAlignment="1">
      <alignment horizontal="center" vertical="center" wrapText="1"/>
      <protection/>
    </xf>
    <xf numFmtId="0" fontId="32" fillId="0" borderId="0" xfId="62" applyFont="1" applyFill="1" applyAlignment="1">
      <alignment horizontal="center" vertical="center"/>
      <protection/>
    </xf>
    <xf numFmtId="0" fontId="33" fillId="0" borderId="0" xfId="62" applyFont="1" applyFill="1" applyBorder="1" applyAlignment="1">
      <alignment horizontal="right"/>
      <protection/>
    </xf>
    <xf numFmtId="0" fontId="34" fillId="0" borderId="26" xfId="62" applyFont="1" applyFill="1" applyBorder="1" applyAlignment="1">
      <alignment horizontal="center" vertical="center" wrapText="1"/>
      <protection/>
    </xf>
    <xf numFmtId="0" fontId="34" fillId="0" borderId="17" xfId="62" applyFont="1" applyFill="1" applyBorder="1" applyAlignment="1">
      <alignment horizontal="center" vertical="center" wrapText="1"/>
      <protection/>
    </xf>
    <xf numFmtId="0" fontId="34" fillId="0" borderId="20" xfId="62" applyFont="1" applyFill="1" applyBorder="1" applyAlignment="1">
      <alignment horizontal="center" vertical="center" wrapText="1"/>
      <protection/>
    </xf>
    <xf numFmtId="0" fontId="21" fillId="0" borderId="27" xfId="61" applyFont="1" applyFill="1" applyBorder="1" applyAlignment="1" applyProtection="1">
      <alignment horizontal="center" vertical="center" textRotation="90"/>
      <protection/>
    </xf>
    <xf numFmtId="0" fontId="21" fillId="0" borderId="10" xfId="61" applyFont="1" applyFill="1" applyBorder="1" applyAlignment="1" applyProtection="1">
      <alignment horizontal="center" vertical="center" textRotation="90"/>
      <protection/>
    </xf>
    <xf numFmtId="0" fontId="21" fillId="0" borderId="13" xfId="61" applyFont="1" applyFill="1" applyBorder="1" applyAlignment="1" applyProtection="1">
      <alignment horizontal="center" vertical="center" textRotation="90"/>
      <protection/>
    </xf>
    <xf numFmtId="0" fontId="33" fillId="0" borderId="14" xfId="62" applyFont="1" applyFill="1" applyBorder="1" applyAlignment="1">
      <alignment horizontal="center" vertical="center" wrapText="1"/>
      <protection/>
    </xf>
    <xf numFmtId="0" fontId="33" fillId="0" borderId="11" xfId="62" applyFont="1" applyFill="1" applyBorder="1" applyAlignment="1">
      <alignment horizontal="center" vertical="center" wrapText="1"/>
      <protection/>
    </xf>
    <xf numFmtId="0" fontId="33" fillId="0" borderId="37" xfId="62" applyFont="1" applyFill="1" applyBorder="1" applyAlignment="1">
      <alignment horizontal="center" vertical="center" wrapText="1"/>
      <protection/>
    </xf>
    <xf numFmtId="0" fontId="33" fillId="0" borderId="30" xfId="62" applyFont="1" applyFill="1" applyBorder="1" applyAlignment="1">
      <alignment horizontal="center" vertical="center" wrapText="1"/>
      <protection/>
    </xf>
    <xf numFmtId="0" fontId="33" fillId="0" borderId="11" xfId="62" applyFont="1" applyFill="1" applyBorder="1" applyAlignment="1">
      <alignment horizontal="center" wrapText="1"/>
      <protection/>
    </xf>
    <xf numFmtId="0" fontId="33" fillId="0" borderId="31" xfId="62" applyFont="1" applyFill="1" applyBorder="1" applyAlignment="1">
      <alignment horizontal="center" wrapText="1"/>
      <protection/>
    </xf>
    <xf numFmtId="0" fontId="31" fillId="0" borderId="0" xfId="62" applyFont="1" applyFill="1" applyAlignment="1">
      <alignment horizontal="center"/>
      <protection/>
    </xf>
    <xf numFmtId="0" fontId="3" fillId="0" borderId="0" xfId="61" applyFont="1" applyFill="1" applyAlignment="1" applyProtection="1">
      <alignment horizontal="center" vertical="center" wrapText="1"/>
      <protection/>
    </xf>
    <xf numFmtId="0" fontId="5" fillId="0" borderId="0" xfId="61" applyFont="1" applyFill="1" applyAlignment="1" applyProtection="1">
      <alignment horizontal="center" vertical="center" wrapText="1"/>
      <protection/>
    </xf>
    <xf numFmtId="0" fontId="21" fillId="0" borderId="0" xfId="61" applyFont="1" applyFill="1" applyBorder="1" applyAlignment="1" applyProtection="1">
      <alignment horizontal="right" vertical="center"/>
      <protection/>
    </xf>
    <xf numFmtId="0" fontId="5" fillId="0" borderId="22" xfId="61" applyFont="1" applyFill="1" applyBorder="1" applyAlignment="1" applyProtection="1">
      <alignment horizontal="center" vertical="center" wrapText="1"/>
      <protection/>
    </xf>
    <xf numFmtId="0" fontId="5" fillId="0" borderId="18" xfId="61" applyFont="1" applyFill="1" applyBorder="1" applyAlignment="1" applyProtection="1">
      <alignment horizontal="center" vertical="center" wrapText="1"/>
      <protection/>
    </xf>
    <xf numFmtId="0" fontId="21" fillId="0" borderId="14" xfId="61" applyFont="1" applyFill="1" applyBorder="1" applyAlignment="1" applyProtection="1">
      <alignment horizontal="center" vertical="center" textRotation="90"/>
      <protection/>
    </xf>
    <xf numFmtId="0" fontId="21" fillId="0" borderId="11" xfId="61" applyFont="1" applyFill="1" applyBorder="1" applyAlignment="1" applyProtection="1">
      <alignment horizontal="center" vertical="center" textRotation="90"/>
      <protection/>
    </xf>
    <xf numFmtId="0" fontId="4" fillId="0" borderId="40" xfId="61" applyFont="1" applyFill="1" applyBorder="1" applyAlignment="1" applyProtection="1">
      <alignment horizontal="center" vertical="center" wrapText="1"/>
      <protection/>
    </xf>
    <xf numFmtId="0" fontId="4" fillId="0" borderId="31" xfId="6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top" wrapText="1"/>
      <protection locked="0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Normál_VAGYONK" xfId="61"/>
    <cellStyle name="Normál_VAGYONKIM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jnaine\Desktop\2013\Hajm&#225;sk&#233;r\m&#243;dos&#237;t&#225;s20140129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 sz. mell"/>
      <sheetName val="9.1. sz. mell"/>
      <sheetName val="9.2. sz. mell"/>
      <sheetName val="9.3. sz. mell"/>
      <sheetName val="9.4. sz. mell"/>
      <sheetName val="9.5. sz. mell"/>
      <sheetName val="10. sz. mell"/>
      <sheetName val="11. sz. mell."/>
      <sheetName val="12.sz.mell"/>
      <sheetName val="Munka1"/>
      <sheetName val="Munk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38"/>
  <sheetViews>
    <sheetView workbookViewId="0" topLeftCell="A1">
      <selection activeCell="M40" sqref="M40"/>
    </sheetView>
  </sheetViews>
  <sheetFormatPr defaultColWidth="9.00390625" defaultRowHeight="12.75"/>
  <cols>
    <col min="1" max="1" width="46.375" style="0" customWidth="1"/>
    <col min="2" max="2" width="66.125" style="0" customWidth="1"/>
  </cols>
  <sheetData>
    <row r="1" ht="18.75">
      <c r="A1" s="75" t="s">
        <v>192</v>
      </c>
    </row>
    <row r="3" spans="1:2" ht="12.75">
      <c r="A3" s="77"/>
      <c r="B3" s="77"/>
    </row>
    <row r="4" spans="1:2" ht="15.75">
      <c r="A4" s="63" t="s">
        <v>3</v>
      </c>
      <c r="B4" s="88"/>
    </row>
    <row r="5" spans="1:2" s="89" customFormat="1" ht="12.75">
      <c r="A5" s="77"/>
      <c r="B5" s="77"/>
    </row>
    <row r="6" spans="1:2" ht="12.75">
      <c r="A6" s="77" t="s">
        <v>276</v>
      </c>
      <c r="B6" s="77" t="s">
        <v>464</v>
      </c>
    </row>
    <row r="7" spans="1:2" ht="12.75">
      <c r="A7" s="77" t="s">
        <v>193</v>
      </c>
      <c r="B7" s="77" t="s">
        <v>471</v>
      </c>
    </row>
    <row r="8" spans="1:2" ht="12.75">
      <c r="A8" s="77" t="s">
        <v>431</v>
      </c>
      <c r="B8" s="77" t="s">
        <v>476</v>
      </c>
    </row>
    <row r="9" spans="1:2" ht="12.75">
      <c r="A9" s="77"/>
      <c r="B9" s="77"/>
    </row>
    <row r="10" spans="1:2" ht="15.75">
      <c r="A10" s="63" t="s">
        <v>5</v>
      </c>
      <c r="B10" s="88"/>
    </row>
    <row r="11" spans="1:2" ht="12.75">
      <c r="A11" s="77"/>
      <c r="B11" s="77"/>
    </row>
    <row r="12" spans="1:2" s="89" customFormat="1" ht="12.75">
      <c r="A12" s="77" t="s">
        <v>448</v>
      </c>
      <c r="B12" s="77" t="s">
        <v>465</v>
      </c>
    </row>
    <row r="13" spans="1:2" ht="12.75">
      <c r="A13" s="77" t="s">
        <v>449</v>
      </c>
      <c r="B13" s="77" t="s">
        <v>472</v>
      </c>
    </row>
    <row r="14" spans="1:2" ht="12.75">
      <c r="A14" s="77" t="s">
        <v>450</v>
      </c>
      <c r="B14" s="77" t="s">
        <v>477</v>
      </c>
    </row>
    <row r="15" spans="1:2" ht="12.75">
      <c r="A15" s="77"/>
      <c r="B15" s="77"/>
    </row>
    <row r="16" spans="1:2" ht="14.25">
      <c r="A16" s="325" t="s">
        <v>482</v>
      </c>
      <c r="B16" s="88"/>
    </row>
    <row r="17" spans="1:2" ht="12.75">
      <c r="A17" s="77"/>
      <c r="B17" s="77"/>
    </row>
    <row r="18" spans="1:2" ht="12.75">
      <c r="A18" s="77" t="s">
        <v>451</v>
      </c>
      <c r="B18" s="77" t="s">
        <v>466</v>
      </c>
    </row>
    <row r="19" spans="1:2" ht="12.75">
      <c r="A19" s="77" t="s">
        <v>446</v>
      </c>
      <c r="B19" s="77" t="s">
        <v>473</v>
      </c>
    </row>
    <row r="20" spans="1:2" ht="12.75">
      <c r="A20" s="77" t="s">
        <v>452</v>
      </c>
      <c r="B20" s="77" t="s">
        <v>478</v>
      </c>
    </row>
    <row r="21" spans="1:2" ht="12.75">
      <c r="A21" s="77"/>
      <c r="B21" s="77"/>
    </row>
    <row r="22" spans="1:2" ht="15.75">
      <c r="A22" s="63" t="s">
        <v>4</v>
      </c>
      <c r="B22" s="88"/>
    </row>
    <row r="23" spans="1:2" ht="12.75">
      <c r="A23" s="77"/>
      <c r="B23" s="77"/>
    </row>
    <row r="24" spans="1:2" ht="12.75">
      <c r="A24" s="77" t="s">
        <v>206</v>
      </c>
      <c r="B24" s="77" t="s">
        <v>467</v>
      </c>
    </row>
    <row r="25" spans="1:2" ht="12.75">
      <c r="A25" s="77" t="s">
        <v>194</v>
      </c>
      <c r="B25" s="77" t="s">
        <v>474</v>
      </c>
    </row>
    <row r="26" spans="1:2" ht="12.75">
      <c r="A26" s="77" t="s">
        <v>432</v>
      </c>
      <c r="B26" s="77" t="s">
        <v>479</v>
      </c>
    </row>
    <row r="27" spans="1:2" ht="12.75">
      <c r="A27" s="77"/>
      <c r="B27" s="77"/>
    </row>
    <row r="28" spans="1:2" ht="15.75">
      <c r="A28" s="63" t="s">
        <v>6</v>
      </c>
      <c r="B28" s="88"/>
    </row>
    <row r="29" spans="1:2" ht="12.75">
      <c r="A29" s="77"/>
      <c r="B29" s="77"/>
    </row>
    <row r="30" spans="1:2" ht="12.75">
      <c r="A30" s="77" t="s">
        <v>453</v>
      </c>
      <c r="B30" s="77" t="s">
        <v>468</v>
      </c>
    </row>
    <row r="31" spans="1:2" ht="12.75">
      <c r="A31" s="77" t="s">
        <v>7</v>
      </c>
      <c r="B31" s="77" t="s">
        <v>475</v>
      </c>
    </row>
    <row r="32" spans="1:2" ht="12.75">
      <c r="A32" s="77" t="s">
        <v>8</v>
      </c>
      <c r="B32" s="77" t="s">
        <v>480</v>
      </c>
    </row>
    <row r="33" spans="1:2" ht="12.75">
      <c r="A33" s="77"/>
      <c r="B33" s="77"/>
    </row>
    <row r="34" spans="1:2" ht="15.75">
      <c r="A34" s="326" t="s">
        <v>483</v>
      </c>
      <c r="B34" s="88"/>
    </row>
    <row r="35" spans="1:2" ht="12.75">
      <c r="A35" s="77"/>
      <c r="B35" s="77"/>
    </row>
    <row r="36" spans="1:2" ht="12.75">
      <c r="A36" s="77" t="s">
        <v>447</v>
      </c>
      <c r="B36" s="77" t="s">
        <v>469</v>
      </c>
    </row>
    <row r="37" spans="1:2" ht="12.75">
      <c r="A37" s="77" t="s">
        <v>10</v>
      </c>
      <c r="B37" s="77" t="s">
        <v>470</v>
      </c>
    </row>
    <row r="38" spans="1:2" ht="12.75">
      <c r="A38" s="77" t="s">
        <v>9</v>
      </c>
      <c r="B38" s="77" t="s">
        <v>481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zoomScaleSheetLayoutView="130" workbookViewId="0" topLeftCell="A1">
      <selection activeCell="B6" sqref="B6:C6"/>
    </sheetView>
  </sheetViews>
  <sheetFormatPr defaultColWidth="9.00390625" defaultRowHeight="12.75"/>
  <cols>
    <col min="1" max="1" width="56.875" style="38" customWidth="1"/>
    <col min="2" max="7" width="15.875" style="37" customWidth="1"/>
    <col min="8" max="8" width="12.875" style="37" customWidth="1"/>
    <col min="9" max="9" width="13.875" style="37" customWidth="1"/>
    <col min="10" max="16384" width="9.375" style="37" customWidth="1"/>
  </cols>
  <sheetData>
    <row r="1" spans="1:7" ht="24.75" customHeight="1">
      <c r="A1" s="730" t="s">
        <v>16</v>
      </c>
      <c r="B1" s="730"/>
      <c r="C1" s="730"/>
      <c r="D1" s="730"/>
      <c r="E1" s="730"/>
      <c r="F1" s="730"/>
      <c r="G1" s="730"/>
    </row>
    <row r="2" spans="1:7" ht="23.25" customHeight="1" thickBot="1">
      <c r="A2" s="101"/>
      <c r="B2" s="46"/>
      <c r="C2" s="46"/>
      <c r="D2" s="46"/>
      <c r="E2" s="46"/>
      <c r="F2" s="729" t="s">
        <v>120</v>
      </c>
      <c r="G2" s="729"/>
    </row>
    <row r="3" spans="1:7" s="39" customFormat="1" ht="48.75" customHeight="1" thickBot="1">
      <c r="A3" s="102" t="s">
        <v>127</v>
      </c>
      <c r="B3" s="103" t="s">
        <v>125</v>
      </c>
      <c r="C3" s="103" t="s">
        <v>126</v>
      </c>
      <c r="D3" s="103" t="s">
        <v>14</v>
      </c>
      <c r="E3" s="103" t="s">
        <v>2</v>
      </c>
      <c r="F3" s="408" t="s">
        <v>486</v>
      </c>
      <c r="G3" s="407" t="s">
        <v>487</v>
      </c>
    </row>
    <row r="4" spans="1:7" s="46" customFormat="1" ht="15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27">
        <v>6</v>
      </c>
      <c r="G4" s="45" t="s">
        <v>445</v>
      </c>
    </row>
    <row r="5" spans="1:7" ht="15.75" customHeight="1">
      <c r="A5" s="53" t="s">
        <v>1116</v>
      </c>
      <c r="B5" s="670"/>
      <c r="C5" s="671"/>
      <c r="D5" s="670"/>
      <c r="E5" s="670"/>
      <c r="F5" s="328"/>
      <c r="G5" s="329">
        <f>+D5+F5</f>
        <v>0</v>
      </c>
    </row>
    <row r="6" spans="1:7" ht="15.75" customHeight="1">
      <c r="A6" s="53" t="s">
        <v>1117</v>
      </c>
      <c r="B6" s="670">
        <v>74799</v>
      </c>
      <c r="C6" s="671">
        <v>2013</v>
      </c>
      <c r="D6" s="670"/>
      <c r="E6" s="670">
        <f>62772+12027</f>
        <v>74799</v>
      </c>
      <c r="F6" s="328">
        <v>7938</v>
      </c>
      <c r="G6" s="329">
        <f aca="true" t="shared" si="0" ref="G6:G23">+D6+F6</f>
        <v>7938</v>
      </c>
    </row>
    <row r="7" spans="1:7" ht="15.75" customHeight="1">
      <c r="A7" s="53" t="s">
        <v>1118</v>
      </c>
      <c r="B7" s="670">
        <v>485</v>
      </c>
      <c r="C7" s="671">
        <v>2013</v>
      </c>
      <c r="D7" s="670"/>
      <c r="E7" s="670">
        <v>485</v>
      </c>
      <c r="F7" s="328">
        <v>485</v>
      </c>
      <c r="G7" s="329">
        <f t="shared" si="0"/>
        <v>485</v>
      </c>
    </row>
    <row r="8" spans="1:7" ht="15.75" customHeight="1">
      <c r="A8" s="53" t="s">
        <v>1119</v>
      </c>
      <c r="B8" s="670">
        <v>2000</v>
      </c>
      <c r="C8" s="671">
        <v>2013</v>
      </c>
      <c r="D8" s="670"/>
      <c r="E8" s="670">
        <v>2000</v>
      </c>
      <c r="F8" s="328">
        <v>826</v>
      </c>
      <c r="G8" s="329">
        <f t="shared" si="0"/>
        <v>826</v>
      </c>
    </row>
    <row r="9" spans="1:7" ht="15.75" customHeight="1">
      <c r="A9" s="53" t="s">
        <v>1120</v>
      </c>
      <c r="B9" s="670">
        <v>433</v>
      </c>
      <c r="C9" s="671">
        <v>2013</v>
      </c>
      <c r="D9" s="670"/>
      <c r="E9" s="670">
        <v>433</v>
      </c>
      <c r="F9" s="328">
        <v>433</v>
      </c>
      <c r="G9" s="329">
        <f t="shared" si="0"/>
        <v>433</v>
      </c>
    </row>
    <row r="10" spans="1:7" ht="15.75" customHeight="1">
      <c r="A10" s="53"/>
      <c r="B10" s="670"/>
      <c r="C10" s="671"/>
      <c r="D10" s="670"/>
      <c r="E10" s="670"/>
      <c r="F10" s="328"/>
      <c r="G10" s="329">
        <f t="shared" si="0"/>
        <v>0</v>
      </c>
    </row>
    <row r="11" spans="1:7" ht="15.75" customHeight="1">
      <c r="A11" s="53"/>
      <c r="B11" s="27"/>
      <c r="C11" s="650"/>
      <c r="D11" s="27"/>
      <c r="E11" s="27"/>
      <c r="F11" s="328"/>
      <c r="G11" s="329">
        <f t="shared" si="0"/>
        <v>0</v>
      </c>
    </row>
    <row r="12" spans="1:7" ht="15.75" customHeight="1">
      <c r="A12" s="53"/>
      <c r="B12" s="27"/>
      <c r="C12" s="650"/>
      <c r="D12" s="27"/>
      <c r="E12" s="27"/>
      <c r="F12" s="328"/>
      <c r="G12" s="329">
        <f t="shared" si="0"/>
        <v>0</v>
      </c>
    </row>
    <row r="13" spans="1:7" ht="15.75" customHeight="1">
      <c r="A13" s="53"/>
      <c r="B13" s="27"/>
      <c r="C13" s="650"/>
      <c r="D13" s="27"/>
      <c r="E13" s="27"/>
      <c r="F13" s="328"/>
      <c r="G13" s="329">
        <f t="shared" si="0"/>
        <v>0</v>
      </c>
    </row>
    <row r="14" spans="1:7" ht="15.75" customHeight="1">
      <c r="A14" s="53"/>
      <c r="B14" s="27"/>
      <c r="C14" s="650"/>
      <c r="D14" s="27"/>
      <c r="E14" s="27"/>
      <c r="F14" s="328"/>
      <c r="G14" s="329">
        <f t="shared" si="0"/>
        <v>0</v>
      </c>
    </row>
    <row r="15" spans="1:7" ht="15.75" customHeight="1">
      <c r="A15" s="53"/>
      <c r="B15" s="27"/>
      <c r="C15" s="650"/>
      <c r="D15" s="27"/>
      <c r="E15" s="27"/>
      <c r="F15" s="328"/>
      <c r="G15" s="329">
        <f t="shared" si="0"/>
        <v>0</v>
      </c>
    </row>
    <row r="16" spans="1:7" ht="15.75" customHeight="1">
      <c r="A16" s="53"/>
      <c r="B16" s="27"/>
      <c r="C16" s="650"/>
      <c r="D16" s="27"/>
      <c r="E16" s="27"/>
      <c r="F16" s="328"/>
      <c r="G16" s="329">
        <f t="shared" si="0"/>
        <v>0</v>
      </c>
    </row>
    <row r="17" spans="1:7" ht="15.75" customHeight="1">
      <c r="A17" s="53"/>
      <c r="B17" s="27"/>
      <c r="C17" s="650"/>
      <c r="D17" s="27"/>
      <c r="E17" s="27"/>
      <c r="F17" s="328"/>
      <c r="G17" s="329">
        <f t="shared" si="0"/>
        <v>0</v>
      </c>
    </row>
    <row r="18" spans="1:7" ht="15.75" customHeight="1">
      <c r="A18" s="53"/>
      <c r="B18" s="27"/>
      <c r="C18" s="650"/>
      <c r="D18" s="27"/>
      <c r="E18" s="27"/>
      <c r="F18" s="328"/>
      <c r="G18" s="329">
        <f t="shared" si="0"/>
        <v>0</v>
      </c>
    </row>
    <row r="19" spans="1:7" ht="15.75" customHeight="1">
      <c r="A19" s="53"/>
      <c r="B19" s="27"/>
      <c r="C19" s="650"/>
      <c r="D19" s="27"/>
      <c r="E19" s="27"/>
      <c r="F19" s="328"/>
      <c r="G19" s="329">
        <f t="shared" si="0"/>
        <v>0</v>
      </c>
    </row>
    <row r="20" spans="1:7" ht="15.75" customHeight="1">
      <c r="A20" s="53"/>
      <c r="B20" s="27"/>
      <c r="C20" s="650"/>
      <c r="D20" s="27"/>
      <c r="E20" s="27"/>
      <c r="F20" s="328"/>
      <c r="G20" s="329">
        <f t="shared" si="0"/>
        <v>0</v>
      </c>
    </row>
    <row r="21" spans="1:7" ht="15.75" customHeight="1">
      <c r="A21" s="53"/>
      <c r="B21" s="27"/>
      <c r="C21" s="650"/>
      <c r="D21" s="27"/>
      <c r="E21" s="27"/>
      <c r="F21" s="328"/>
      <c r="G21" s="329">
        <f t="shared" si="0"/>
        <v>0</v>
      </c>
    </row>
    <row r="22" spans="1:7" ht="15.75" customHeight="1">
      <c r="A22" s="53"/>
      <c r="B22" s="27"/>
      <c r="C22" s="650"/>
      <c r="D22" s="27"/>
      <c r="E22" s="27"/>
      <c r="F22" s="328"/>
      <c r="G22" s="329">
        <f t="shared" si="0"/>
        <v>0</v>
      </c>
    </row>
    <row r="23" spans="1:7" ht="15.75" customHeight="1" thickBot="1">
      <c r="A23" s="54"/>
      <c r="B23" s="28"/>
      <c r="C23" s="651"/>
      <c r="D23" s="28"/>
      <c r="E23" s="28"/>
      <c r="F23" s="330"/>
      <c r="G23" s="329">
        <f t="shared" si="0"/>
        <v>0</v>
      </c>
    </row>
    <row r="24" spans="1:7" s="52" customFormat="1" ht="18" customHeight="1" thickBot="1">
      <c r="A24" s="104" t="s">
        <v>123</v>
      </c>
      <c r="B24" s="50">
        <f>SUM(B5:B23)</f>
        <v>77717</v>
      </c>
      <c r="C24" s="69"/>
      <c r="D24" s="50">
        <f>SUM(D5:D23)</f>
        <v>0</v>
      </c>
      <c r="E24" s="50">
        <f>SUM(E5:E23)</f>
        <v>77717</v>
      </c>
      <c r="F24" s="50">
        <f>SUM(F5:F23)</f>
        <v>9682</v>
      </c>
      <c r="G24" s="51">
        <f>SUM(G5:G23)</f>
        <v>9682</v>
      </c>
    </row>
  </sheetData>
  <sheetProtection sheet="1"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94" r:id="rId1"/>
  <headerFooter alignWithMargins="0">
    <oddHeader>&amp;R&amp;"Times New Roman CE,Félkövér dőlt"&amp;12 4. melléklet a 4/2014. (IV.30.)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8"/>
  <sheetViews>
    <sheetView view="pageLayout" zoomScaleSheetLayoutView="100" workbookViewId="0" topLeftCell="C1">
      <selection activeCell="J7" sqref="J7"/>
    </sheetView>
  </sheetViews>
  <sheetFormatPr defaultColWidth="9.00390625" defaultRowHeight="12.75"/>
  <cols>
    <col min="1" max="1" width="28.50390625" style="41" customWidth="1"/>
    <col min="2" max="13" width="10.00390625" style="41" customWidth="1"/>
    <col min="14" max="16384" width="9.375" style="41" customWidth="1"/>
  </cols>
  <sheetData>
    <row r="1" spans="1:13" ht="15.75">
      <c r="A1" s="734" t="s">
        <v>11</v>
      </c>
      <c r="B1" s="734"/>
      <c r="C1" s="734"/>
      <c r="D1" s="735"/>
      <c r="E1" s="735"/>
      <c r="F1" s="735"/>
      <c r="G1" s="735"/>
      <c r="H1" s="735"/>
      <c r="I1" s="735"/>
      <c r="J1" s="735"/>
      <c r="K1" s="735"/>
      <c r="L1" s="735"/>
      <c r="M1" s="735"/>
    </row>
    <row r="2" spans="1:13" ht="15.75" thickBo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733" t="s">
        <v>120</v>
      </c>
      <c r="M2" s="733"/>
    </row>
    <row r="3" spans="1:13" ht="13.5" thickBot="1">
      <c r="A3" s="748" t="s">
        <v>171</v>
      </c>
      <c r="B3" s="738" t="s">
        <v>440</v>
      </c>
      <c r="C3" s="738"/>
      <c r="D3" s="738"/>
      <c r="E3" s="738"/>
      <c r="F3" s="738"/>
      <c r="G3" s="738"/>
      <c r="H3" s="738"/>
      <c r="I3" s="738"/>
      <c r="J3" s="743" t="s">
        <v>442</v>
      </c>
      <c r="K3" s="743"/>
      <c r="L3" s="743"/>
      <c r="M3" s="743"/>
    </row>
    <row r="4" spans="1:13" ht="15" customHeight="1" thickBot="1">
      <c r="A4" s="749"/>
      <c r="B4" s="751" t="s">
        <v>443</v>
      </c>
      <c r="C4" s="737" t="s">
        <v>444</v>
      </c>
      <c r="D4" s="747" t="s">
        <v>436</v>
      </c>
      <c r="E4" s="747"/>
      <c r="F4" s="747"/>
      <c r="G4" s="747"/>
      <c r="H4" s="747"/>
      <c r="I4" s="747"/>
      <c r="J4" s="744"/>
      <c r="K4" s="744"/>
      <c r="L4" s="744"/>
      <c r="M4" s="744"/>
    </row>
    <row r="5" spans="1:13" ht="21.75" thickBot="1">
      <c r="A5" s="749"/>
      <c r="B5" s="751"/>
      <c r="C5" s="737"/>
      <c r="D5" s="332" t="s">
        <v>443</v>
      </c>
      <c r="E5" s="332" t="s">
        <v>444</v>
      </c>
      <c r="F5" s="332" t="s">
        <v>443</v>
      </c>
      <c r="G5" s="332" t="s">
        <v>444</v>
      </c>
      <c r="H5" s="332" t="s">
        <v>443</v>
      </c>
      <c r="I5" s="332" t="s">
        <v>444</v>
      </c>
      <c r="J5" s="744"/>
      <c r="K5" s="744"/>
      <c r="L5" s="744"/>
      <c r="M5" s="744"/>
    </row>
    <row r="6" spans="1:13" ht="42.75" thickBot="1">
      <c r="A6" s="750"/>
      <c r="B6" s="737" t="s">
        <v>437</v>
      </c>
      <c r="C6" s="737"/>
      <c r="D6" s="737" t="s">
        <v>12</v>
      </c>
      <c r="E6" s="737"/>
      <c r="F6" s="737" t="s">
        <v>488</v>
      </c>
      <c r="G6" s="737"/>
      <c r="H6" s="751" t="s">
        <v>13</v>
      </c>
      <c r="I6" s="751"/>
      <c r="J6" s="331" t="s">
        <v>12</v>
      </c>
      <c r="K6" s="332" t="s">
        <v>488</v>
      </c>
      <c r="L6" s="331" t="s">
        <v>100</v>
      </c>
      <c r="M6" s="332" t="s">
        <v>489</v>
      </c>
    </row>
    <row r="7" spans="1:13" ht="13.5" thickBot="1">
      <c r="A7" s="333">
        <v>1</v>
      </c>
      <c r="B7" s="331">
        <v>2</v>
      </c>
      <c r="C7" s="331">
        <v>3</v>
      </c>
      <c r="D7" s="334">
        <v>4</v>
      </c>
      <c r="E7" s="332">
        <v>5</v>
      </c>
      <c r="F7" s="332">
        <v>6</v>
      </c>
      <c r="G7" s="332">
        <v>7</v>
      </c>
      <c r="H7" s="331">
        <v>8</v>
      </c>
      <c r="I7" s="334">
        <v>9</v>
      </c>
      <c r="J7" s="334">
        <v>10</v>
      </c>
      <c r="K7" s="334">
        <v>11</v>
      </c>
      <c r="L7" s="334" t="s">
        <v>439</v>
      </c>
      <c r="M7" s="335" t="s">
        <v>438</v>
      </c>
    </row>
    <row r="8" spans="1:13" ht="12.75">
      <c r="A8" s="336" t="s">
        <v>172</v>
      </c>
      <c r="B8" s="337"/>
      <c r="C8" s="356"/>
      <c r="D8" s="356"/>
      <c r="E8" s="367"/>
      <c r="F8" s="356"/>
      <c r="G8" s="356"/>
      <c r="H8" s="356"/>
      <c r="I8" s="356"/>
      <c r="J8" s="356"/>
      <c r="K8" s="356"/>
      <c r="L8" s="338">
        <f aca="true" t="shared" si="0" ref="L8:L14">+J8+K8</f>
        <v>0</v>
      </c>
      <c r="M8" s="371">
        <f>IF((C8&lt;&gt;0),ROUND((L8/C8)*100,1),"")</f>
      </c>
    </row>
    <row r="9" spans="1:13" ht="12.75">
      <c r="A9" s="339" t="s">
        <v>185</v>
      </c>
      <c r="B9" s="340"/>
      <c r="C9" s="341"/>
      <c r="D9" s="341"/>
      <c r="E9" s="341"/>
      <c r="F9" s="341"/>
      <c r="G9" s="341"/>
      <c r="H9" s="341"/>
      <c r="I9" s="341"/>
      <c r="J9" s="341"/>
      <c r="K9" s="341"/>
      <c r="L9" s="342">
        <f t="shared" si="0"/>
        <v>0</v>
      </c>
      <c r="M9" s="372">
        <f aca="true" t="shared" si="1" ref="M9:M14">IF((C9&lt;&gt;0),ROUND((L9/C9)*100,1),"")</f>
      </c>
    </row>
    <row r="10" spans="1:13" ht="12.75">
      <c r="A10" s="343" t="s">
        <v>173</v>
      </c>
      <c r="B10" s="344"/>
      <c r="C10" s="359"/>
      <c r="D10" s="359"/>
      <c r="E10" s="359"/>
      <c r="F10" s="359"/>
      <c r="G10" s="359"/>
      <c r="H10" s="359"/>
      <c r="I10" s="359"/>
      <c r="J10" s="359"/>
      <c r="K10" s="359"/>
      <c r="L10" s="342">
        <f t="shared" si="0"/>
        <v>0</v>
      </c>
      <c r="M10" s="372">
        <f t="shared" si="1"/>
      </c>
    </row>
    <row r="11" spans="1:13" ht="12.75">
      <c r="A11" s="343" t="s">
        <v>186</v>
      </c>
      <c r="B11" s="344"/>
      <c r="C11" s="359"/>
      <c r="D11" s="359"/>
      <c r="E11" s="359"/>
      <c r="F11" s="359"/>
      <c r="G11" s="359"/>
      <c r="H11" s="359"/>
      <c r="I11" s="359"/>
      <c r="J11" s="359"/>
      <c r="K11" s="359"/>
      <c r="L11" s="342">
        <f t="shared" si="0"/>
        <v>0</v>
      </c>
      <c r="M11" s="372">
        <f t="shared" si="1"/>
      </c>
    </row>
    <row r="12" spans="1:13" ht="12.75">
      <c r="A12" s="343" t="s">
        <v>174</v>
      </c>
      <c r="B12" s="344"/>
      <c r="C12" s="359"/>
      <c r="D12" s="359"/>
      <c r="E12" s="359"/>
      <c r="F12" s="359"/>
      <c r="G12" s="359"/>
      <c r="H12" s="359"/>
      <c r="I12" s="359"/>
      <c r="J12" s="359"/>
      <c r="K12" s="359"/>
      <c r="L12" s="342">
        <f t="shared" si="0"/>
        <v>0</v>
      </c>
      <c r="M12" s="372">
        <f t="shared" si="1"/>
      </c>
    </row>
    <row r="13" spans="1:13" ht="12.75">
      <c r="A13" s="343" t="s">
        <v>175</v>
      </c>
      <c r="B13" s="344"/>
      <c r="C13" s="359"/>
      <c r="D13" s="359"/>
      <c r="E13" s="359"/>
      <c r="F13" s="359"/>
      <c r="G13" s="359"/>
      <c r="H13" s="359"/>
      <c r="I13" s="359"/>
      <c r="J13" s="359"/>
      <c r="K13" s="359"/>
      <c r="L13" s="342">
        <f t="shared" si="0"/>
        <v>0</v>
      </c>
      <c r="M13" s="372">
        <f t="shared" si="1"/>
      </c>
    </row>
    <row r="14" spans="1:13" ht="15" customHeight="1" thickBot="1">
      <c r="A14" s="345"/>
      <c r="B14" s="346"/>
      <c r="C14" s="363"/>
      <c r="D14" s="363"/>
      <c r="E14" s="363"/>
      <c r="F14" s="363"/>
      <c r="G14" s="363"/>
      <c r="H14" s="363"/>
      <c r="I14" s="363"/>
      <c r="J14" s="363"/>
      <c r="K14" s="363"/>
      <c r="L14" s="342">
        <f t="shared" si="0"/>
        <v>0</v>
      </c>
      <c r="M14" s="373">
        <f t="shared" si="1"/>
      </c>
    </row>
    <row r="15" spans="1:13" ht="13.5" thickBot="1">
      <c r="A15" s="347" t="s">
        <v>177</v>
      </c>
      <c r="B15" s="348">
        <f>B8+SUM(B10:B14)</f>
        <v>0</v>
      </c>
      <c r="C15" s="348">
        <f aca="true" t="shared" si="2" ref="C15:L15">C8+SUM(C10:C14)</f>
        <v>0</v>
      </c>
      <c r="D15" s="348">
        <f t="shared" si="2"/>
        <v>0</v>
      </c>
      <c r="E15" s="348">
        <f t="shared" si="2"/>
        <v>0</v>
      </c>
      <c r="F15" s="348">
        <f t="shared" si="2"/>
        <v>0</v>
      </c>
      <c r="G15" s="348">
        <f t="shared" si="2"/>
        <v>0</v>
      </c>
      <c r="H15" s="348">
        <f t="shared" si="2"/>
        <v>0</v>
      </c>
      <c r="I15" s="348">
        <f t="shared" si="2"/>
        <v>0</v>
      </c>
      <c r="J15" s="348">
        <f t="shared" si="2"/>
        <v>0</v>
      </c>
      <c r="K15" s="348">
        <f t="shared" si="2"/>
        <v>0</v>
      </c>
      <c r="L15" s="348">
        <f t="shared" si="2"/>
        <v>0</v>
      </c>
      <c r="M15" s="665">
        <f>IF((C15&lt;&gt;0),ROUND((L15/C15)*100,1),"")</f>
      </c>
    </row>
    <row r="16" spans="1:13" ht="12.75">
      <c r="A16" s="349"/>
      <c r="B16" s="350"/>
      <c r="C16" s="351"/>
      <c r="D16" s="351"/>
      <c r="E16" s="351"/>
      <c r="F16" s="351"/>
      <c r="G16" s="351"/>
      <c r="H16" s="351"/>
      <c r="I16" s="351"/>
      <c r="J16" s="351"/>
      <c r="K16" s="351"/>
      <c r="L16" s="351"/>
      <c r="M16" s="351"/>
    </row>
    <row r="17" spans="1:13" ht="13.5" thickBot="1">
      <c r="A17" s="352" t="s">
        <v>176</v>
      </c>
      <c r="B17" s="353"/>
      <c r="C17" s="354"/>
      <c r="D17" s="354"/>
      <c r="E17" s="354"/>
      <c r="F17" s="354"/>
      <c r="G17" s="354"/>
      <c r="H17" s="354"/>
      <c r="I17" s="354"/>
      <c r="J17" s="354"/>
      <c r="K17" s="354"/>
      <c r="L17" s="354"/>
      <c r="M17" s="354"/>
    </row>
    <row r="18" spans="1:13" ht="12.75">
      <c r="A18" s="355" t="s">
        <v>181</v>
      </c>
      <c r="B18" s="337"/>
      <c r="C18" s="356"/>
      <c r="D18" s="356"/>
      <c r="E18" s="367"/>
      <c r="F18" s="356"/>
      <c r="G18" s="356"/>
      <c r="H18" s="356"/>
      <c r="I18" s="356"/>
      <c r="J18" s="356"/>
      <c r="K18" s="356"/>
      <c r="L18" s="357">
        <f aca="true" t="shared" si="3" ref="L18:L23">+J18+K18</f>
        <v>0</v>
      </c>
      <c r="M18" s="371">
        <f aca="true" t="shared" si="4" ref="M18:M24">IF((C18&lt;&gt;0),ROUND((L18/C18)*100,1),"")</f>
      </c>
    </row>
    <row r="19" spans="1:13" ht="12.75">
      <c r="A19" s="358" t="s">
        <v>182</v>
      </c>
      <c r="B19" s="340"/>
      <c r="C19" s="359"/>
      <c r="D19" s="359"/>
      <c r="E19" s="359"/>
      <c r="F19" s="359"/>
      <c r="G19" s="359"/>
      <c r="H19" s="359"/>
      <c r="I19" s="359"/>
      <c r="J19" s="359"/>
      <c r="K19" s="359"/>
      <c r="L19" s="360">
        <f t="shared" si="3"/>
        <v>0</v>
      </c>
      <c r="M19" s="372">
        <f t="shared" si="4"/>
      </c>
    </row>
    <row r="20" spans="1:13" ht="12.75">
      <c r="A20" s="358" t="s">
        <v>183</v>
      </c>
      <c r="B20" s="344"/>
      <c r="C20" s="359"/>
      <c r="D20" s="359"/>
      <c r="E20" s="359"/>
      <c r="F20" s="359"/>
      <c r="G20" s="359"/>
      <c r="H20" s="359"/>
      <c r="I20" s="359"/>
      <c r="J20" s="359"/>
      <c r="K20" s="359"/>
      <c r="L20" s="360">
        <f t="shared" si="3"/>
        <v>0</v>
      </c>
      <c r="M20" s="372">
        <f t="shared" si="4"/>
      </c>
    </row>
    <row r="21" spans="1:13" ht="12.75">
      <c r="A21" s="358" t="s">
        <v>184</v>
      </c>
      <c r="B21" s="344"/>
      <c r="C21" s="359"/>
      <c r="D21" s="359"/>
      <c r="E21" s="359"/>
      <c r="F21" s="359"/>
      <c r="G21" s="359"/>
      <c r="H21" s="359"/>
      <c r="I21" s="359"/>
      <c r="J21" s="359"/>
      <c r="K21" s="359"/>
      <c r="L21" s="360">
        <f t="shared" si="3"/>
        <v>0</v>
      </c>
      <c r="M21" s="372">
        <f t="shared" si="4"/>
      </c>
    </row>
    <row r="22" spans="1:13" ht="12.75">
      <c r="A22" s="361"/>
      <c r="B22" s="344"/>
      <c r="C22" s="359"/>
      <c r="D22" s="359"/>
      <c r="E22" s="359"/>
      <c r="F22" s="359"/>
      <c r="G22" s="359"/>
      <c r="H22" s="359"/>
      <c r="I22" s="359"/>
      <c r="J22" s="359"/>
      <c r="K22" s="359"/>
      <c r="L22" s="360">
        <f t="shared" si="3"/>
        <v>0</v>
      </c>
      <c r="M22" s="372">
        <f t="shared" si="4"/>
      </c>
    </row>
    <row r="23" spans="1:13" ht="13.5" thickBot="1">
      <c r="A23" s="362"/>
      <c r="B23" s="346"/>
      <c r="C23" s="363"/>
      <c r="D23" s="363"/>
      <c r="E23" s="363"/>
      <c r="F23" s="363"/>
      <c r="G23" s="363"/>
      <c r="H23" s="363"/>
      <c r="I23" s="363"/>
      <c r="J23" s="363"/>
      <c r="K23" s="363"/>
      <c r="L23" s="360">
        <f t="shared" si="3"/>
        <v>0</v>
      </c>
      <c r="M23" s="373">
        <f t="shared" si="4"/>
      </c>
    </row>
    <row r="24" spans="1:13" ht="13.5" thickBot="1">
      <c r="A24" s="364" t="s">
        <v>161</v>
      </c>
      <c r="B24" s="348">
        <f aca="true" t="shared" si="5" ref="B24:L24">SUM(B18:B23)</f>
        <v>0</v>
      </c>
      <c r="C24" s="348">
        <f t="shared" si="5"/>
        <v>0</v>
      </c>
      <c r="D24" s="348">
        <f t="shared" si="5"/>
        <v>0</v>
      </c>
      <c r="E24" s="348">
        <f t="shared" si="5"/>
        <v>0</v>
      </c>
      <c r="F24" s="348">
        <f t="shared" si="5"/>
        <v>0</v>
      </c>
      <c r="G24" s="348">
        <f t="shared" si="5"/>
        <v>0</v>
      </c>
      <c r="H24" s="348">
        <f t="shared" si="5"/>
        <v>0</v>
      </c>
      <c r="I24" s="348">
        <f t="shared" si="5"/>
        <v>0</v>
      </c>
      <c r="J24" s="348">
        <f t="shared" si="5"/>
        <v>0</v>
      </c>
      <c r="K24" s="348">
        <f t="shared" si="5"/>
        <v>0</v>
      </c>
      <c r="L24" s="348">
        <f t="shared" si="5"/>
        <v>0</v>
      </c>
      <c r="M24" s="665">
        <f t="shared" si="4"/>
      </c>
    </row>
    <row r="25" spans="1:13" ht="12.75">
      <c r="A25" s="736" t="s">
        <v>435</v>
      </c>
      <c r="B25" s="736"/>
      <c r="C25" s="736"/>
      <c r="D25" s="736"/>
      <c r="E25" s="736"/>
      <c r="F25" s="736"/>
      <c r="G25" s="736"/>
      <c r="H25" s="736"/>
      <c r="I25" s="736"/>
      <c r="J25" s="736"/>
      <c r="K25" s="736"/>
      <c r="L25" s="736"/>
      <c r="M25" s="736"/>
    </row>
    <row r="26" spans="1:13" ht="5.25" customHeight="1">
      <c r="A26" s="365"/>
      <c r="B26" s="365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</row>
    <row r="27" spans="1:13" ht="15.75">
      <c r="A27" s="752" t="s">
        <v>490</v>
      </c>
      <c r="B27" s="752"/>
      <c r="C27" s="752"/>
      <c r="D27" s="752"/>
      <c r="E27" s="752"/>
      <c r="F27" s="752"/>
      <c r="G27" s="752"/>
      <c r="H27" s="752"/>
      <c r="I27" s="752"/>
      <c r="J27" s="752"/>
      <c r="K27" s="752"/>
      <c r="L27" s="752"/>
      <c r="M27" s="752"/>
    </row>
    <row r="28" spans="1:13" ht="12" customHeight="1" thickBo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733" t="s">
        <v>120</v>
      </c>
      <c r="M28" s="733"/>
    </row>
    <row r="29" spans="1:13" ht="21.75" thickBot="1">
      <c r="A29" s="745" t="s">
        <v>178</v>
      </c>
      <c r="B29" s="746"/>
      <c r="C29" s="746"/>
      <c r="D29" s="746"/>
      <c r="E29" s="746"/>
      <c r="F29" s="746"/>
      <c r="G29" s="746"/>
      <c r="H29" s="746"/>
      <c r="I29" s="746"/>
      <c r="J29" s="746"/>
      <c r="K29" s="366" t="s">
        <v>443</v>
      </c>
      <c r="L29" s="366" t="s">
        <v>444</v>
      </c>
      <c r="M29" s="366" t="s">
        <v>442</v>
      </c>
    </row>
    <row r="30" spans="1:13" ht="12.75">
      <c r="A30" s="739"/>
      <c r="B30" s="740"/>
      <c r="C30" s="740"/>
      <c r="D30" s="740"/>
      <c r="E30" s="740"/>
      <c r="F30" s="740"/>
      <c r="G30" s="740"/>
      <c r="H30" s="740"/>
      <c r="I30" s="740"/>
      <c r="J30" s="740"/>
      <c r="K30" s="367"/>
      <c r="L30" s="368"/>
      <c r="M30" s="368"/>
    </row>
    <row r="31" spans="1:13" ht="13.5" thickBot="1">
      <c r="A31" s="741"/>
      <c r="B31" s="742"/>
      <c r="C31" s="742"/>
      <c r="D31" s="742"/>
      <c r="E31" s="742"/>
      <c r="F31" s="742"/>
      <c r="G31" s="742"/>
      <c r="H31" s="742"/>
      <c r="I31" s="742"/>
      <c r="J31" s="742"/>
      <c r="K31" s="369"/>
      <c r="L31" s="363"/>
      <c r="M31" s="363"/>
    </row>
    <row r="32" spans="1:13" ht="13.5" thickBot="1">
      <c r="A32" s="731" t="s">
        <v>101</v>
      </c>
      <c r="B32" s="732"/>
      <c r="C32" s="732"/>
      <c r="D32" s="732"/>
      <c r="E32" s="732"/>
      <c r="F32" s="732"/>
      <c r="G32" s="732"/>
      <c r="H32" s="732"/>
      <c r="I32" s="732"/>
      <c r="J32" s="732"/>
      <c r="K32" s="370">
        <f>SUM(K30:K31)</f>
        <v>0</v>
      </c>
      <c r="L32" s="370">
        <f>SUM(L30:L31)</f>
        <v>0</v>
      </c>
      <c r="M32" s="370">
        <f>SUM(M30:M31)</f>
        <v>0</v>
      </c>
    </row>
    <row r="48" ht="12.75">
      <c r="A48" s="42"/>
    </row>
  </sheetData>
  <sheetProtection sheet="1" objects="1" scenarios="1"/>
  <mergeCells count="20">
    <mergeCell ref="A30:J30"/>
    <mergeCell ref="A31:J31"/>
    <mergeCell ref="J3:M5"/>
    <mergeCell ref="A29:J29"/>
    <mergeCell ref="D4:I4"/>
    <mergeCell ref="A3:A6"/>
    <mergeCell ref="H6:I6"/>
    <mergeCell ref="B4:B5"/>
    <mergeCell ref="C4:C5"/>
    <mergeCell ref="A27:M27"/>
    <mergeCell ref="A32:J32"/>
    <mergeCell ref="L28:M28"/>
    <mergeCell ref="L2:M2"/>
    <mergeCell ref="A1:C1"/>
    <mergeCell ref="D1:M1"/>
    <mergeCell ref="A25:M25"/>
    <mergeCell ref="B6:C6"/>
    <mergeCell ref="B3:I3"/>
    <mergeCell ref="D6:E6"/>
    <mergeCell ref="F6:G6"/>
  </mergeCells>
  <printOptions horizontalCentered="1"/>
  <pageMargins left="0.7874015748031497" right="0.7874015748031497" top="1.39" bottom="0.78" header="0.7874015748031497" footer="0.7874015748031497"/>
  <pageSetup horizontalDpi="600" verticalDpi="600" orientation="landscape" paperSize="9" scale="94" r:id="rId1"/>
  <headerFooter alignWithMargins="0">
    <oddHeader>&amp;C&amp;"Times New Roman CE,Félkövér"&amp;12
Európai uniós támogatással megvalósuló projektek 
bevételei, kiadásai, hozzájárulások&amp;R&amp;"Times New Roman CE,Félkövér dőlt"&amp;11 5. melléklet a 4/2014. (IV.30.)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99"/>
  <sheetViews>
    <sheetView zoomScaleSheetLayoutView="160" workbookViewId="0" topLeftCell="A70">
      <selection activeCell="K56" sqref="K56"/>
    </sheetView>
  </sheetViews>
  <sheetFormatPr defaultColWidth="9.00390625" defaultRowHeight="12.75"/>
  <cols>
    <col min="1" max="1" width="9.625" style="314" customWidth="1"/>
    <col min="2" max="2" width="9.625" style="315" customWidth="1"/>
    <col min="3" max="3" width="59.375" style="315" customWidth="1"/>
    <col min="4" max="6" width="15.875" style="316" customWidth="1"/>
    <col min="7" max="7" width="9.875" style="4" bestFit="1" customWidth="1"/>
    <col min="8" max="9" width="9.375" style="4" customWidth="1"/>
    <col min="10" max="10" width="9.375" style="709" customWidth="1"/>
    <col min="11" max="11" width="11.875" style="709" customWidth="1"/>
    <col min="12" max="12" width="11.375" style="709" customWidth="1"/>
    <col min="13" max="16384" width="9.375" style="4" customWidth="1"/>
  </cols>
  <sheetData>
    <row r="1" spans="1:12" s="2" customFormat="1" ht="16.5" customHeight="1" thickBot="1">
      <c r="A1" s="111"/>
      <c r="B1" s="112"/>
      <c r="C1" s="113"/>
      <c r="D1" s="150"/>
      <c r="E1" s="150"/>
      <c r="F1" s="150" t="s">
        <v>1130</v>
      </c>
      <c r="J1" s="706"/>
      <c r="K1" s="706"/>
      <c r="L1" s="706"/>
    </row>
    <row r="2" spans="1:12" s="64" customFormat="1" ht="15.75">
      <c r="A2" s="756" t="s">
        <v>296</v>
      </c>
      <c r="B2" s="757"/>
      <c r="C2" s="759" t="s">
        <v>295</v>
      </c>
      <c r="D2" s="760"/>
      <c r="E2" s="761"/>
      <c r="F2" s="269" t="s">
        <v>102</v>
      </c>
      <c r="J2" s="707"/>
      <c r="K2" s="707"/>
      <c r="L2" s="707"/>
    </row>
    <row r="3" spans="1:12" s="64" customFormat="1" ht="16.5" thickBot="1">
      <c r="A3" s="114" t="s">
        <v>278</v>
      </c>
      <c r="B3" s="115"/>
      <c r="C3" s="762" t="s">
        <v>103</v>
      </c>
      <c r="D3" s="763"/>
      <c r="E3" s="764"/>
      <c r="F3" s="270" t="s">
        <v>104</v>
      </c>
      <c r="J3" s="707"/>
      <c r="K3" s="707"/>
      <c r="L3" s="707"/>
    </row>
    <row r="4" spans="1:12" s="65" customFormat="1" ht="15.75" customHeight="1" thickBot="1">
      <c r="A4" s="116"/>
      <c r="B4" s="116"/>
      <c r="C4" s="116"/>
      <c r="D4" s="117"/>
      <c r="E4" s="117"/>
      <c r="F4" s="117" t="s">
        <v>105</v>
      </c>
      <c r="J4" s="708"/>
      <c r="K4" s="708"/>
      <c r="L4" s="708"/>
    </row>
    <row r="5" spans="1:6" ht="24.75" thickBot="1">
      <c r="A5" s="753" t="s">
        <v>280</v>
      </c>
      <c r="B5" s="758"/>
      <c r="C5" s="118" t="s">
        <v>106</v>
      </c>
      <c r="D5" s="374" t="s">
        <v>434</v>
      </c>
      <c r="E5" s="374" t="s">
        <v>441</v>
      </c>
      <c r="F5" s="119" t="s">
        <v>442</v>
      </c>
    </row>
    <row r="6" spans="1:12" s="55" customFormat="1" ht="12.75" customHeight="1" thickBot="1">
      <c r="A6" s="107">
        <v>1</v>
      </c>
      <c r="B6" s="108">
        <v>2</v>
      </c>
      <c r="C6" s="108">
        <v>3</v>
      </c>
      <c r="D6" s="108">
        <v>4</v>
      </c>
      <c r="E6" s="448">
        <v>5</v>
      </c>
      <c r="F6" s="446">
        <v>6</v>
      </c>
      <c r="J6" s="710"/>
      <c r="K6" s="710"/>
      <c r="L6" s="710"/>
    </row>
    <row r="7" spans="1:12" s="55" customFormat="1" ht="15.75" customHeight="1" thickBot="1">
      <c r="A7" s="753" t="s">
        <v>107</v>
      </c>
      <c r="B7" s="754"/>
      <c r="C7" s="754"/>
      <c r="D7" s="754"/>
      <c r="E7" s="754"/>
      <c r="F7" s="755"/>
      <c r="J7" s="710"/>
      <c r="K7" s="710"/>
      <c r="L7" s="710"/>
    </row>
    <row r="8" spans="1:12" s="55" customFormat="1" ht="12" customHeight="1" thickBot="1">
      <c r="A8" s="107" t="s">
        <v>68</v>
      </c>
      <c r="B8" s="120"/>
      <c r="C8" s="409" t="s">
        <v>281</v>
      </c>
      <c r="D8" s="214">
        <f>+D9+D14</f>
        <v>35381</v>
      </c>
      <c r="E8" s="214">
        <f>+E9+E14</f>
        <v>48020</v>
      </c>
      <c r="F8" s="219">
        <f>+F9+F14</f>
        <v>43529</v>
      </c>
      <c r="J8" s="710"/>
      <c r="K8" s="710"/>
      <c r="L8" s="710"/>
    </row>
    <row r="9" spans="1:12" s="66" customFormat="1" ht="12" customHeight="1" thickBot="1">
      <c r="A9" s="107" t="s">
        <v>69</v>
      </c>
      <c r="B9" s="120"/>
      <c r="C9" s="410" t="s">
        <v>17</v>
      </c>
      <c r="D9" s="214">
        <f>SUM(D10:D13)</f>
        <v>10290</v>
      </c>
      <c r="E9" s="214">
        <f>SUM(E10:E13)</f>
        <v>20038</v>
      </c>
      <c r="F9" s="219">
        <f>SUM(F10:F13)</f>
        <v>20042</v>
      </c>
      <c r="J9" s="711"/>
      <c r="K9" s="711"/>
      <c r="L9" s="711"/>
    </row>
    <row r="10" spans="1:12" s="67" customFormat="1" ht="12" customHeight="1">
      <c r="A10" s="122"/>
      <c r="B10" s="123" t="s">
        <v>156</v>
      </c>
      <c r="C10" s="411" t="s">
        <v>109</v>
      </c>
      <c r="D10" s="211">
        <f>'1.1.sz.mell.'!C8</f>
        <v>9490</v>
      </c>
      <c r="E10" s="211">
        <f>'1.1.sz.mell.'!D8</f>
        <v>18932</v>
      </c>
      <c r="F10" s="217">
        <f>'1.1.sz.mell.'!E8</f>
        <v>18933</v>
      </c>
      <c r="J10" s="712"/>
      <c r="K10" s="712"/>
      <c r="L10" s="712"/>
    </row>
    <row r="11" spans="1:12" s="67" customFormat="1" ht="12" customHeight="1">
      <c r="A11" s="122"/>
      <c r="B11" s="123" t="s">
        <v>157</v>
      </c>
      <c r="C11" s="412" t="s">
        <v>129</v>
      </c>
      <c r="D11" s="211"/>
      <c r="E11" s="211"/>
      <c r="F11" s="217"/>
      <c r="J11" s="712"/>
      <c r="K11" s="712"/>
      <c r="L11" s="712"/>
    </row>
    <row r="12" spans="1:12" s="67" customFormat="1" ht="12" customHeight="1">
      <c r="A12" s="122"/>
      <c r="B12" s="123" t="s">
        <v>158</v>
      </c>
      <c r="C12" s="412" t="s">
        <v>210</v>
      </c>
      <c r="D12" s="211">
        <f>'1.1.sz.mell.'!C10</f>
        <v>800</v>
      </c>
      <c r="E12" s="211">
        <f>'1.1.sz.mell.'!D10</f>
        <v>1106</v>
      </c>
      <c r="F12" s="217">
        <f>'1.1.sz.mell.'!E10</f>
        <v>1106</v>
      </c>
      <c r="J12" s="712"/>
      <c r="K12" s="712"/>
      <c r="L12" s="712"/>
    </row>
    <row r="13" spans="1:12" s="67" customFormat="1" ht="12" customHeight="1" thickBot="1">
      <c r="A13" s="122"/>
      <c r="B13" s="123" t="s">
        <v>159</v>
      </c>
      <c r="C13" s="413" t="s">
        <v>211</v>
      </c>
      <c r="D13" s="211"/>
      <c r="E13" s="211"/>
      <c r="F13" s="217">
        <v>3</v>
      </c>
      <c r="J13" s="712"/>
      <c r="K13" s="712"/>
      <c r="L13" s="712"/>
    </row>
    <row r="14" spans="1:12" s="66" customFormat="1" ht="12" customHeight="1" thickBot="1">
      <c r="A14" s="107" t="s">
        <v>70</v>
      </c>
      <c r="B14" s="120"/>
      <c r="C14" s="410" t="s">
        <v>212</v>
      </c>
      <c r="D14" s="214">
        <f>SUM(D15:D22)</f>
        <v>25091</v>
      </c>
      <c r="E14" s="214">
        <f>SUM(E15:E22)</f>
        <v>27982</v>
      </c>
      <c r="F14" s="219">
        <f>SUM(F15:F22)</f>
        <v>23487</v>
      </c>
      <c r="J14" s="711"/>
      <c r="K14" s="711"/>
      <c r="L14" s="711"/>
    </row>
    <row r="15" spans="1:12" s="66" customFormat="1" ht="12" customHeight="1">
      <c r="A15" s="124"/>
      <c r="B15" s="123" t="s">
        <v>130</v>
      </c>
      <c r="C15" s="411" t="s">
        <v>217</v>
      </c>
      <c r="D15" s="211">
        <v>230</v>
      </c>
      <c r="E15" s="211">
        <v>43</v>
      </c>
      <c r="F15" s="217">
        <v>39</v>
      </c>
      <c r="J15" s="713"/>
      <c r="K15" s="713"/>
      <c r="L15" s="713"/>
    </row>
    <row r="16" spans="1:12" s="66" customFormat="1" ht="12" customHeight="1">
      <c r="A16" s="122"/>
      <c r="B16" s="123" t="s">
        <v>131</v>
      </c>
      <c r="C16" s="412" t="s">
        <v>218</v>
      </c>
      <c r="D16" s="211">
        <v>660</v>
      </c>
      <c r="E16" s="211">
        <v>3730</v>
      </c>
      <c r="F16" s="217">
        <v>4575</v>
      </c>
      <c r="J16" s="713"/>
      <c r="K16" s="713"/>
      <c r="L16" s="713"/>
    </row>
    <row r="17" spans="1:12" s="66" customFormat="1" ht="12" customHeight="1">
      <c r="A17" s="122"/>
      <c r="B17" s="123" t="s">
        <v>132</v>
      </c>
      <c r="C17" s="412" t="s">
        <v>219</v>
      </c>
      <c r="D17" s="211">
        <v>4540</v>
      </c>
      <c r="E17" s="211">
        <v>5095</v>
      </c>
      <c r="F17" s="217">
        <v>4654</v>
      </c>
      <c r="J17" s="713"/>
      <c r="K17" s="713"/>
      <c r="L17" s="713"/>
    </row>
    <row r="18" spans="1:12" s="66" customFormat="1" ht="12" customHeight="1">
      <c r="A18" s="122"/>
      <c r="B18" s="123" t="s">
        <v>133</v>
      </c>
      <c r="C18" s="412" t="s">
        <v>220</v>
      </c>
      <c r="D18" s="211">
        <v>11916</v>
      </c>
      <c r="E18" s="211">
        <v>8860</v>
      </c>
      <c r="F18" s="217">
        <v>4571</v>
      </c>
      <c r="J18" s="713"/>
      <c r="K18" s="713"/>
      <c r="L18" s="713"/>
    </row>
    <row r="19" spans="1:12" s="66" customFormat="1" ht="12" customHeight="1">
      <c r="A19" s="122"/>
      <c r="B19" s="123" t="s">
        <v>213</v>
      </c>
      <c r="C19" s="412" t="s">
        <v>221</v>
      </c>
      <c r="D19" s="211">
        <f>'[1]1.1.sz.mell.'!C16</f>
        <v>0</v>
      </c>
      <c r="E19" s="211">
        <f>'[1]1.1.sz.mell.'!D16</f>
        <v>0</v>
      </c>
      <c r="F19" s="217"/>
      <c r="J19" s="713"/>
      <c r="K19" s="713"/>
      <c r="L19" s="713"/>
    </row>
    <row r="20" spans="1:12" s="66" customFormat="1" ht="12" customHeight="1">
      <c r="A20" s="125"/>
      <c r="B20" s="123" t="s">
        <v>214</v>
      </c>
      <c r="C20" s="412" t="s">
        <v>302</v>
      </c>
      <c r="D20" s="211">
        <v>3245</v>
      </c>
      <c r="E20" s="211">
        <v>5588</v>
      </c>
      <c r="F20" s="217">
        <v>5330</v>
      </c>
      <c r="J20" s="713"/>
      <c r="K20" s="713"/>
      <c r="L20" s="713"/>
    </row>
    <row r="21" spans="1:12" s="67" customFormat="1" ht="12" customHeight="1">
      <c r="A21" s="122"/>
      <c r="B21" s="123" t="s">
        <v>215</v>
      </c>
      <c r="C21" s="412" t="s">
        <v>223</v>
      </c>
      <c r="D21" s="211">
        <v>4500</v>
      </c>
      <c r="E21" s="211">
        <v>4500</v>
      </c>
      <c r="F21" s="217">
        <v>4152</v>
      </c>
      <c r="G21" s="66"/>
      <c r="H21" s="66"/>
      <c r="I21" s="66"/>
      <c r="J21" s="713"/>
      <c r="K21" s="713"/>
      <c r="L21" s="713"/>
    </row>
    <row r="22" spans="1:12" s="67" customFormat="1" ht="12" customHeight="1" thickBot="1">
      <c r="A22" s="126"/>
      <c r="B22" s="127" t="s">
        <v>216</v>
      </c>
      <c r="C22" s="413" t="s">
        <v>224</v>
      </c>
      <c r="D22" s="211"/>
      <c r="E22" s="211">
        <v>166</v>
      </c>
      <c r="F22" s="217">
        <v>166</v>
      </c>
      <c r="G22" s="66"/>
      <c r="H22" s="66"/>
      <c r="I22" s="66"/>
      <c r="J22" s="713"/>
      <c r="K22" s="713"/>
      <c r="L22" s="713"/>
    </row>
    <row r="23" spans="1:12" s="67" customFormat="1" ht="12" customHeight="1" thickBot="1">
      <c r="A23" s="107" t="s">
        <v>71</v>
      </c>
      <c r="B23" s="128"/>
      <c r="C23" s="410" t="s">
        <v>303</v>
      </c>
      <c r="D23" s="250">
        <v>4798</v>
      </c>
      <c r="E23" s="250">
        <v>5289</v>
      </c>
      <c r="F23" s="249">
        <v>5289</v>
      </c>
      <c r="J23" s="712"/>
      <c r="K23" s="712"/>
      <c r="L23" s="712"/>
    </row>
    <row r="24" spans="1:12" s="66" customFormat="1" ht="12" customHeight="1" thickBot="1">
      <c r="A24" s="107" t="s">
        <v>72</v>
      </c>
      <c r="B24" s="120"/>
      <c r="C24" s="410" t="s">
        <v>18</v>
      </c>
      <c r="D24" s="214">
        <f>SUM(D25:D32)</f>
        <v>126637</v>
      </c>
      <c r="E24" s="214">
        <f>SUM(E25:E32)</f>
        <v>162566</v>
      </c>
      <c r="F24" s="219">
        <f>SUM(F25:F32)</f>
        <v>163341</v>
      </c>
      <c r="J24" s="711"/>
      <c r="K24" s="711"/>
      <c r="L24" s="711"/>
    </row>
    <row r="25" spans="1:12" s="67" customFormat="1" ht="12" customHeight="1">
      <c r="A25" s="122"/>
      <c r="B25" s="123" t="s">
        <v>134</v>
      </c>
      <c r="C25" s="411" t="s">
        <v>19</v>
      </c>
      <c r="D25" s="211">
        <f>'1.1.sz.mell.'!C23</f>
        <v>105840</v>
      </c>
      <c r="E25" s="211">
        <f>'1.1.sz.mell.'!D23</f>
        <v>115826</v>
      </c>
      <c r="F25" s="271">
        <f>'1.1.sz.mell.'!E23</f>
        <v>115826</v>
      </c>
      <c r="J25" s="712"/>
      <c r="K25" s="712"/>
      <c r="L25" s="712"/>
    </row>
    <row r="26" spans="1:12" s="67" customFormat="1" ht="12" customHeight="1">
      <c r="A26" s="122"/>
      <c r="B26" s="123" t="s">
        <v>135</v>
      </c>
      <c r="C26" s="412" t="s">
        <v>235</v>
      </c>
      <c r="D26" s="211">
        <f>'1.1.sz.mell.'!C24</f>
        <v>20753</v>
      </c>
      <c r="E26" s="211">
        <f>'1.1.sz.mell.'!D24</f>
        <v>23914</v>
      </c>
      <c r="F26" s="217">
        <f>'1.1.sz.mell.'!E24</f>
        <v>23914</v>
      </c>
      <c r="J26" s="712"/>
      <c r="K26" s="712"/>
      <c r="L26" s="712"/>
    </row>
    <row r="27" spans="1:12" s="67" customFormat="1" ht="12" customHeight="1">
      <c r="A27" s="122"/>
      <c r="B27" s="123" t="s">
        <v>136</v>
      </c>
      <c r="C27" s="412" t="s">
        <v>139</v>
      </c>
      <c r="D27" s="211">
        <f>'1.1.sz.mell.'!C25</f>
        <v>44</v>
      </c>
      <c r="E27" s="211">
        <f>'1.1.sz.mell.'!D25</f>
        <v>18311</v>
      </c>
      <c r="F27" s="217">
        <f>'1.1.sz.mell.'!E25</f>
        <v>18311</v>
      </c>
      <c r="J27" s="712"/>
      <c r="K27" s="712"/>
      <c r="L27" s="712"/>
    </row>
    <row r="28" spans="1:12" s="67" customFormat="1" ht="12" customHeight="1">
      <c r="A28" s="122"/>
      <c r="B28" s="123" t="s">
        <v>228</v>
      </c>
      <c r="C28" s="412" t="s">
        <v>236</v>
      </c>
      <c r="D28" s="211">
        <f>'1.1.sz.mell.'!C26</f>
        <v>0</v>
      </c>
      <c r="E28" s="211">
        <f>'1.1.sz.mell.'!D26</f>
        <v>0</v>
      </c>
      <c r="F28" s="217">
        <f>'1.1.sz.mell.'!E26</f>
        <v>0</v>
      </c>
      <c r="J28" s="712"/>
      <c r="K28" s="712"/>
      <c r="L28" s="712"/>
    </row>
    <row r="29" spans="1:12" s="67" customFormat="1" ht="12" customHeight="1">
      <c r="A29" s="122"/>
      <c r="B29" s="123" t="s">
        <v>229</v>
      </c>
      <c r="C29" s="412" t="s">
        <v>237</v>
      </c>
      <c r="D29" s="211">
        <f>'1.1.sz.mell.'!C27</f>
        <v>0</v>
      </c>
      <c r="E29" s="211">
        <f>'1.1.sz.mell.'!D27</f>
        <v>0</v>
      </c>
      <c r="F29" s="217">
        <f>'1.1.sz.mell.'!E27</f>
        <v>0</v>
      </c>
      <c r="J29" s="712"/>
      <c r="K29" s="712"/>
      <c r="L29" s="712"/>
    </row>
    <row r="30" spans="1:12" s="67" customFormat="1" ht="12" customHeight="1">
      <c r="A30" s="122"/>
      <c r="B30" s="123" t="s">
        <v>230</v>
      </c>
      <c r="C30" s="412" t="s">
        <v>238</v>
      </c>
      <c r="D30" s="211">
        <f>'1.1.sz.mell.'!C28</f>
        <v>0</v>
      </c>
      <c r="E30" s="211">
        <f>'1.1.sz.mell.'!D28</f>
        <v>0</v>
      </c>
      <c r="F30" s="217">
        <f>'1.1.sz.mell.'!E28</f>
        <v>0</v>
      </c>
      <c r="J30" s="712"/>
      <c r="K30" s="712"/>
      <c r="L30" s="712"/>
    </row>
    <row r="31" spans="1:12" s="67" customFormat="1" ht="12" customHeight="1">
      <c r="A31" s="122"/>
      <c r="B31" s="123" t="s">
        <v>231</v>
      </c>
      <c r="C31" s="412" t="s">
        <v>304</v>
      </c>
      <c r="D31" s="211">
        <f>'1.1.sz.mell.'!C29</f>
        <v>0</v>
      </c>
      <c r="E31" s="211">
        <f>'1.1.sz.mell.'!D29</f>
        <v>0</v>
      </c>
      <c r="F31" s="217">
        <f>'1.1.sz.mell.'!E29</f>
        <v>0</v>
      </c>
      <c r="J31" s="712"/>
      <c r="K31" s="712"/>
      <c r="L31" s="712"/>
    </row>
    <row r="32" spans="1:12" s="67" customFormat="1" ht="12" customHeight="1" thickBot="1">
      <c r="A32" s="126"/>
      <c r="B32" s="127" t="s">
        <v>232</v>
      </c>
      <c r="C32" s="414" t="s">
        <v>282</v>
      </c>
      <c r="D32" s="211">
        <f>'1.1.sz.mell.'!C30</f>
        <v>0</v>
      </c>
      <c r="E32" s="211">
        <f>'1.1.sz.mell.'!D30</f>
        <v>4515</v>
      </c>
      <c r="F32" s="273">
        <f>'1.1.sz.mell.'!E30</f>
        <v>5290</v>
      </c>
      <c r="J32" s="712"/>
      <c r="K32" s="712"/>
      <c r="L32" s="712"/>
    </row>
    <row r="33" spans="1:12" s="67" customFormat="1" ht="12" customHeight="1" thickBot="1">
      <c r="A33" s="110" t="s">
        <v>73</v>
      </c>
      <c r="B33" s="72"/>
      <c r="C33" s="409" t="s">
        <v>427</v>
      </c>
      <c r="D33" s="214">
        <f>+D34+D40</f>
        <v>20349</v>
      </c>
      <c r="E33" s="214">
        <f>+E34+E40</f>
        <v>81517</v>
      </c>
      <c r="F33" s="219">
        <f>+F34+F40</f>
        <v>22544</v>
      </c>
      <c r="J33" s="713"/>
      <c r="K33" s="713"/>
      <c r="L33" s="713"/>
    </row>
    <row r="34" spans="1:12" s="67" customFormat="1" ht="12" customHeight="1">
      <c r="A34" s="124"/>
      <c r="B34" s="92" t="s">
        <v>137</v>
      </c>
      <c r="C34" s="415" t="s">
        <v>420</v>
      </c>
      <c r="D34" s="435">
        <f>SUM(D35:D39)</f>
        <v>20349</v>
      </c>
      <c r="E34" s="435">
        <f>SUM(E35:E39)</f>
        <v>32090</v>
      </c>
      <c r="F34" s="280">
        <f>SUM(F35:F39)</f>
        <v>22544</v>
      </c>
      <c r="J34" s="712"/>
      <c r="K34" s="712"/>
      <c r="L34" s="712"/>
    </row>
    <row r="35" spans="1:12" s="67" customFormat="1" ht="12" customHeight="1">
      <c r="A35" s="122"/>
      <c r="B35" s="90" t="s">
        <v>140</v>
      </c>
      <c r="C35" s="412" t="s">
        <v>305</v>
      </c>
      <c r="D35" s="211">
        <f>'1.1.sz.mell.'!C33</f>
        <v>6386</v>
      </c>
      <c r="E35" s="211">
        <f>'1.1.sz.mell.'!D33</f>
        <v>6386</v>
      </c>
      <c r="F35" s="217">
        <f>'1.1.sz.mell.'!E33</f>
        <v>6284</v>
      </c>
      <c r="J35" s="712"/>
      <c r="K35" s="712"/>
      <c r="L35" s="712"/>
    </row>
    <row r="36" spans="1:12" s="67" customFormat="1" ht="12" customHeight="1">
      <c r="A36" s="122"/>
      <c r="B36" s="90" t="s">
        <v>141</v>
      </c>
      <c r="C36" s="412" t="s">
        <v>306</v>
      </c>
      <c r="D36" s="211"/>
      <c r="E36" s="211">
        <v>7514</v>
      </c>
      <c r="F36" s="217">
        <v>2193</v>
      </c>
      <c r="J36" s="712"/>
      <c r="K36" s="712"/>
      <c r="L36" s="712"/>
    </row>
    <row r="37" spans="1:12" s="67" customFormat="1" ht="12" customHeight="1">
      <c r="A37" s="122"/>
      <c r="B37" s="90" t="s">
        <v>142</v>
      </c>
      <c r="C37" s="412" t="s">
        <v>307</v>
      </c>
      <c r="D37" s="211">
        <f>'1.1.sz.mell.'!C35</f>
        <v>0</v>
      </c>
      <c r="E37" s="211">
        <f>'1.1.sz.mell.'!D35</f>
        <v>0</v>
      </c>
      <c r="F37" s="217">
        <f>'1.1.sz.mell.'!E35</f>
        <v>0</v>
      </c>
      <c r="J37" s="712"/>
      <c r="K37" s="712"/>
      <c r="L37" s="712"/>
    </row>
    <row r="38" spans="1:12" s="67" customFormat="1" ht="12" customHeight="1">
      <c r="A38" s="122"/>
      <c r="B38" s="90" t="s">
        <v>143</v>
      </c>
      <c r="C38" s="412" t="s">
        <v>308</v>
      </c>
      <c r="D38" s="211">
        <f>'1.1.sz.mell.'!C36</f>
        <v>0</v>
      </c>
      <c r="E38" s="211">
        <f>'1.1.sz.mell.'!D36</f>
        <v>0</v>
      </c>
      <c r="F38" s="217">
        <f>'1.1.sz.mell.'!E36</f>
        <v>0</v>
      </c>
      <c r="J38" s="712"/>
      <c r="K38" s="712"/>
      <c r="L38" s="712"/>
    </row>
    <row r="39" spans="1:12" s="67" customFormat="1" ht="12" customHeight="1">
      <c r="A39" s="122"/>
      <c r="B39" s="90" t="s">
        <v>240</v>
      </c>
      <c r="C39" s="412" t="s">
        <v>421</v>
      </c>
      <c r="D39" s="211">
        <f>'1.1.sz.mell.'!C37</f>
        <v>13963</v>
      </c>
      <c r="E39" s="211">
        <f>'1.1.sz.mell.'!D37</f>
        <v>18190</v>
      </c>
      <c r="F39" s="217">
        <f>'1.1.sz.mell.'!E37</f>
        <v>14067</v>
      </c>
      <c r="J39" s="712"/>
      <c r="K39" s="712"/>
      <c r="L39" s="712"/>
    </row>
    <row r="40" spans="1:12" s="67" customFormat="1" ht="12" customHeight="1">
      <c r="A40" s="122"/>
      <c r="B40" s="90" t="s">
        <v>138</v>
      </c>
      <c r="C40" s="416" t="s">
        <v>422</v>
      </c>
      <c r="D40" s="245">
        <f>SUM(D41:D45)</f>
        <v>0</v>
      </c>
      <c r="E40" s="245">
        <f>SUM(E41:E45)</f>
        <v>49427</v>
      </c>
      <c r="F40" s="217"/>
      <c r="J40" s="712"/>
      <c r="K40" s="712"/>
      <c r="L40" s="712"/>
    </row>
    <row r="41" spans="1:12" s="67" customFormat="1" ht="12" customHeight="1">
      <c r="A41" s="122"/>
      <c r="B41" s="90" t="s">
        <v>146</v>
      </c>
      <c r="C41" s="412" t="s">
        <v>305</v>
      </c>
      <c r="D41" s="211">
        <f>'[1]1.1.sz.mell.'!C38</f>
        <v>0</v>
      </c>
      <c r="E41" s="211">
        <f>'[1]1.1.sz.mell.'!D38</f>
        <v>0</v>
      </c>
      <c r="F41" s="217">
        <f>'[1]1.1.sz.mell.'!E38</f>
        <v>0</v>
      </c>
      <c r="J41" s="712"/>
      <c r="K41" s="712"/>
      <c r="L41" s="712"/>
    </row>
    <row r="42" spans="1:12" s="67" customFormat="1" ht="12" customHeight="1">
      <c r="A42" s="122"/>
      <c r="B42" s="90" t="s">
        <v>147</v>
      </c>
      <c r="C42" s="412" t="s">
        <v>306</v>
      </c>
      <c r="D42" s="211">
        <f>'[1]1.1.sz.mell.'!C39</f>
        <v>0</v>
      </c>
      <c r="E42" s="211">
        <f>'[1]1.1.sz.mell.'!D39</f>
        <v>0</v>
      </c>
      <c r="F42" s="217">
        <f>'[1]1.1.sz.mell.'!E39</f>
        <v>0</v>
      </c>
      <c r="J42" s="712"/>
      <c r="K42" s="712"/>
      <c r="L42" s="712"/>
    </row>
    <row r="43" spans="1:12" s="67" customFormat="1" ht="12" customHeight="1">
      <c r="A43" s="122"/>
      <c r="B43" s="90" t="s">
        <v>148</v>
      </c>
      <c r="C43" s="412" t="s">
        <v>307</v>
      </c>
      <c r="D43" s="211">
        <f>'[1]1.1.sz.mell.'!C40</f>
        <v>0</v>
      </c>
      <c r="E43" s="211">
        <f>'[1]1.1.sz.mell.'!D40</f>
        <v>0</v>
      </c>
      <c r="F43" s="217">
        <f>'[1]1.1.sz.mell.'!E40</f>
        <v>0</v>
      </c>
      <c r="J43" s="712"/>
      <c r="K43" s="712"/>
      <c r="L43" s="712"/>
    </row>
    <row r="44" spans="1:12" s="67" customFormat="1" ht="12" customHeight="1">
      <c r="A44" s="122"/>
      <c r="B44" s="90" t="s">
        <v>149</v>
      </c>
      <c r="C44" s="412" t="s">
        <v>308</v>
      </c>
      <c r="D44" s="211">
        <f>'[1]1.1.sz.mell.'!C41</f>
        <v>0</v>
      </c>
      <c r="E44" s="211">
        <f>'[1]1.1.sz.mell.'!D41</f>
        <v>0</v>
      </c>
      <c r="F44" s="217">
        <f>'[1]1.1.sz.mell.'!E41</f>
        <v>0</v>
      </c>
      <c r="J44" s="712"/>
      <c r="K44" s="712"/>
      <c r="L44" s="712"/>
    </row>
    <row r="45" spans="1:12" s="67" customFormat="1" ht="12" customHeight="1" thickBot="1">
      <c r="A45" s="129"/>
      <c r="B45" s="93" t="s">
        <v>241</v>
      </c>
      <c r="C45" s="413" t="s">
        <v>423</v>
      </c>
      <c r="D45" s="211"/>
      <c r="E45" s="211">
        <v>49427</v>
      </c>
      <c r="F45" s="217"/>
      <c r="J45" s="712"/>
      <c r="K45" s="712"/>
      <c r="L45" s="712"/>
    </row>
    <row r="46" spans="1:12" s="66" customFormat="1" ht="12" customHeight="1" thickBot="1">
      <c r="A46" s="110" t="s">
        <v>74</v>
      </c>
      <c r="B46" s="120"/>
      <c r="C46" s="410" t="s">
        <v>309</v>
      </c>
      <c r="D46" s="214">
        <f>+D47+D48</f>
        <v>120</v>
      </c>
      <c r="E46" s="214">
        <f>+E47+E48</f>
        <v>457</v>
      </c>
      <c r="F46" s="219">
        <f>+F47+F48</f>
        <v>447</v>
      </c>
      <c r="J46" s="713"/>
      <c r="K46" s="713"/>
      <c r="L46" s="713"/>
    </row>
    <row r="47" spans="1:12" s="67" customFormat="1" ht="12" customHeight="1">
      <c r="A47" s="122"/>
      <c r="B47" s="90" t="s">
        <v>144</v>
      </c>
      <c r="C47" s="411" t="s">
        <v>180</v>
      </c>
      <c r="D47" s="211">
        <v>120</v>
      </c>
      <c r="E47" s="211">
        <v>457</v>
      </c>
      <c r="F47" s="217">
        <v>447</v>
      </c>
      <c r="J47" s="712"/>
      <c r="K47" s="712"/>
      <c r="L47" s="712"/>
    </row>
    <row r="48" spans="1:12" s="67" customFormat="1" ht="12" customHeight="1" thickBot="1">
      <c r="A48" s="122"/>
      <c r="B48" s="90" t="s">
        <v>145</v>
      </c>
      <c r="C48" s="413" t="s">
        <v>21</v>
      </c>
      <c r="D48" s="211"/>
      <c r="E48" s="211"/>
      <c r="F48" s="217"/>
      <c r="J48" s="712"/>
      <c r="K48" s="712"/>
      <c r="L48" s="712"/>
    </row>
    <row r="49" spans="1:12" s="67" customFormat="1" ht="12" customHeight="1" thickBot="1">
      <c r="A49" s="107" t="s">
        <v>75</v>
      </c>
      <c r="B49" s="120"/>
      <c r="C49" s="410" t="s">
        <v>20</v>
      </c>
      <c r="D49" s="214">
        <f>+D50+D51+D52</f>
        <v>100</v>
      </c>
      <c r="E49" s="214">
        <f>+E50+E51+E52</f>
        <v>600</v>
      </c>
      <c r="F49" s="219">
        <f>+F50+F51+F52</f>
        <v>590</v>
      </c>
      <c r="J49" s="712"/>
      <c r="K49" s="712"/>
      <c r="L49" s="712"/>
    </row>
    <row r="50" spans="1:12" s="67" customFormat="1" ht="12" customHeight="1">
      <c r="A50" s="130"/>
      <c r="B50" s="90" t="s">
        <v>245</v>
      </c>
      <c r="C50" s="411" t="s">
        <v>243</v>
      </c>
      <c r="D50" s="210"/>
      <c r="E50" s="210"/>
      <c r="F50" s="216"/>
      <c r="J50" s="712"/>
      <c r="K50" s="712"/>
      <c r="L50" s="712"/>
    </row>
    <row r="51" spans="1:12" s="67" customFormat="1" ht="12" customHeight="1">
      <c r="A51" s="130"/>
      <c r="B51" s="90" t="s">
        <v>246</v>
      </c>
      <c r="C51" s="412" t="s">
        <v>244</v>
      </c>
      <c r="D51" s="211">
        <v>100</v>
      </c>
      <c r="E51" s="211">
        <v>600</v>
      </c>
      <c r="F51" s="217">
        <v>590</v>
      </c>
      <c r="J51" s="712"/>
      <c r="K51" s="712"/>
      <c r="L51" s="712"/>
    </row>
    <row r="52" spans="1:12" s="67" customFormat="1" ht="12" customHeight="1" thickBot="1">
      <c r="A52" s="122"/>
      <c r="B52" s="90" t="s">
        <v>357</v>
      </c>
      <c r="C52" s="414" t="s">
        <v>311</v>
      </c>
      <c r="D52" s="211"/>
      <c r="E52" s="211"/>
      <c r="F52" s="217"/>
      <c r="J52" s="712"/>
      <c r="K52" s="712"/>
      <c r="L52" s="712"/>
    </row>
    <row r="53" spans="1:12" s="67" customFormat="1" ht="12" customHeight="1" thickBot="1">
      <c r="A53" s="110" t="s">
        <v>76</v>
      </c>
      <c r="B53" s="131"/>
      <c r="C53" s="409" t="s">
        <v>312</v>
      </c>
      <c r="D53" s="250"/>
      <c r="E53" s="250"/>
      <c r="F53" s="249"/>
      <c r="J53" s="712"/>
      <c r="K53" s="712"/>
      <c r="L53" s="712"/>
    </row>
    <row r="54" spans="1:12" s="66" customFormat="1" ht="12" customHeight="1" thickBot="1">
      <c r="A54" s="132" t="s">
        <v>77</v>
      </c>
      <c r="B54" s="133"/>
      <c r="C54" s="409" t="s">
        <v>428</v>
      </c>
      <c r="D54" s="437">
        <f>D9+D14+D23+D24+D33+D46+D49+D53</f>
        <v>187385</v>
      </c>
      <c r="E54" s="437">
        <f>+E9+E14+E23+E24+E33+E46+E49+E53</f>
        <v>298449</v>
      </c>
      <c r="F54" s="438">
        <f>+F9+F14+F23+F24+F33+F46+F49+F53</f>
        <v>235740</v>
      </c>
      <c r="J54" s="711"/>
      <c r="K54" s="711"/>
      <c r="L54" s="711"/>
    </row>
    <row r="55" spans="1:12" s="66" customFormat="1" ht="12" customHeight="1" thickBot="1">
      <c r="A55" s="107" t="s">
        <v>78</v>
      </c>
      <c r="B55" s="94"/>
      <c r="C55" s="409" t="s">
        <v>315</v>
      </c>
      <c r="D55" s="214">
        <f>+D56+D57</f>
        <v>121000</v>
      </c>
      <c r="E55" s="214">
        <f>+E56+E57</f>
        <v>142539</v>
      </c>
      <c r="F55" s="219">
        <f>+F56+F57</f>
        <v>22247</v>
      </c>
      <c r="J55" s="713"/>
      <c r="K55" s="713"/>
      <c r="L55" s="713"/>
    </row>
    <row r="56" spans="1:12" s="66" customFormat="1" ht="12" customHeight="1">
      <c r="A56" s="124"/>
      <c r="B56" s="92" t="s">
        <v>188</v>
      </c>
      <c r="C56" s="417" t="s">
        <v>22</v>
      </c>
      <c r="D56" s="439">
        <v>121000</v>
      </c>
      <c r="E56" s="439">
        <v>142539</v>
      </c>
      <c r="F56" s="440">
        <v>22247</v>
      </c>
      <c r="J56" s="711"/>
      <c r="K56" s="711"/>
      <c r="L56" s="711"/>
    </row>
    <row r="57" spans="1:12" s="66" customFormat="1" ht="12" customHeight="1" thickBot="1">
      <c r="A57" s="129"/>
      <c r="B57" s="93" t="s">
        <v>189</v>
      </c>
      <c r="C57" s="418" t="s">
        <v>23</v>
      </c>
      <c r="D57" s="61"/>
      <c r="E57" s="61"/>
      <c r="F57" s="62"/>
      <c r="J57" s="711"/>
      <c r="K57" s="711"/>
      <c r="L57" s="711"/>
    </row>
    <row r="58" spans="1:12" s="67" customFormat="1" ht="12" customHeight="1" thickBot="1">
      <c r="A58" s="134" t="s">
        <v>79</v>
      </c>
      <c r="B58" s="310"/>
      <c r="C58" s="419" t="s">
        <v>24</v>
      </c>
      <c r="D58" s="214">
        <f>+D54+D55</f>
        <v>308385</v>
      </c>
      <c r="E58" s="214">
        <f>+E54+E55</f>
        <v>440988</v>
      </c>
      <c r="F58" s="219">
        <f>+F54+F55</f>
        <v>257987</v>
      </c>
      <c r="J58" s="713"/>
      <c r="K58" s="713"/>
      <c r="L58" s="713"/>
    </row>
    <row r="59" spans="1:12" s="67" customFormat="1" ht="15" customHeight="1">
      <c r="A59" s="137"/>
      <c r="B59" s="137"/>
      <c r="C59" s="138"/>
      <c r="D59" s="274"/>
      <c r="E59" s="274"/>
      <c r="F59" s="274"/>
      <c r="J59" s="712"/>
      <c r="K59" s="712"/>
      <c r="L59" s="712"/>
    </row>
    <row r="60" spans="1:6" ht="13.5" thickBot="1">
      <c r="A60" s="139"/>
      <c r="B60" s="140"/>
      <c r="C60" s="140"/>
      <c r="D60" s="275"/>
      <c r="E60" s="275"/>
      <c r="F60" s="275"/>
    </row>
    <row r="61" spans="1:12" s="55" customFormat="1" ht="16.5" customHeight="1" thickBot="1">
      <c r="A61" s="753" t="s">
        <v>111</v>
      </c>
      <c r="B61" s="754"/>
      <c r="C61" s="754"/>
      <c r="D61" s="754"/>
      <c r="E61" s="754"/>
      <c r="F61" s="755"/>
      <c r="J61" s="710"/>
      <c r="K61" s="710"/>
      <c r="L61" s="710"/>
    </row>
    <row r="62" spans="1:12" s="68" customFormat="1" ht="12" customHeight="1" thickBot="1">
      <c r="A62" s="110" t="s">
        <v>68</v>
      </c>
      <c r="B62" s="23"/>
      <c r="C62" s="420" t="s">
        <v>44</v>
      </c>
      <c r="D62" s="214">
        <f>SUM(D63:D67)</f>
        <v>140713</v>
      </c>
      <c r="E62" s="214">
        <f>SUM(E63:E67)</f>
        <v>160561</v>
      </c>
      <c r="F62" s="219">
        <f>SUM(F63:F67)</f>
        <v>126304</v>
      </c>
      <c r="J62" s="714"/>
      <c r="K62" s="714"/>
      <c r="L62" s="714"/>
    </row>
    <row r="63" spans="1:12" ht="12" customHeight="1">
      <c r="A63" s="141"/>
      <c r="B63" s="91" t="s">
        <v>150</v>
      </c>
      <c r="C63" s="421" t="s">
        <v>98</v>
      </c>
      <c r="D63" s="210">
        <v>44852</v>
      </c>
      <c r="E63" s="210">
        <v>49423</v>
      </c>
      <c r="F63" s="216">
        <v>38864</v>
      </c>
      <c r="J63" s="713"/>
      <c r="K63" s="713"/>
      <c r="L63" s="713"/>
    </row>
    <row r="64" spans="1:12" ht="12" customHeight="1">
      <c r="A64" s="142"/>
      <c r="B64" s="90" t="s">
        <v>151</v>
      </c>
      <c r="C64" s="422" t="s">
        <v>250</v>
      </c>
      <c r="D64" s="59">
        <v>10014</v>
      </c>
      <c r="E64" s="59">
        <v>10850</v>
      </c>
      <c r="F64" s="60">
        <v>8006</v>
      </c>
      <c r="J64" s="713"/>
      <c r="K64" s="713"/>
      <c r="L64" s="713"/>
    </row>
    <row r="65" spans="1:12" ht="12" customHeight="1">
      <c r="A65" s="142"/>
      <c r="B65" s="90" t="s">
        <v>152</v>
      </c>
      <c r="C65" s="422" t="s">
        <v>179</v>
      </c>
      <c r="D65" s="211">
        <v>68997</v>
      </c>
      <c r="E65" s="211">
        <v>81861</v>
      </c>
      <c r="F65" s="217">
        <v>65054</v>
      </c>
      <c r="J65" s="713"/>
      <c r="K65" s="713"/>
      <c r="L65" s="713"/>
    </row>
    <row r="66" spans="1:12" ht="12" customHeight="1">
      <c r="A66" s="142"/>
      <c r="B66" s="90" t="s">
        <v>153</v>
      </c>
      <c r="C66" s="422" t="s">
        <v>251</v>
      </c>
      <c r="D66" s="211">
        <v>13882</v>
      </c>
      <c r="E66" s="211">
        <v>13882</v>
      </c>
      <c r="F66" s="217">
        <v>9663</v>
      </c>
      <c r="J66" s="713"/>
      <c r="K66" s="713"/>
      <c r="L66" s="713"/>
    </row>
    <row r="67" spans="1:12" ht="12" customHeight="1">
      <c r="A67" s="142"/>
      <c r="B67" s="90" t="s">
        <v>162</v>
      </c>
      <c r="C67" s="422" t="s">
        <v>252</v>
      </c>
      <c r="D67" s="211">
        <f>SUM(D69:D75)</f>
        <v>2968</v>
      </c>
      <c r="E67" s="211">
        <f>SUM(E69:E75)</f>
        <v>4545</v>
      </c>
      <c r="F67" s="217">
        <f>SUM(F69:F75)</f>
        <v>4717</v>
      </c>
      <c r="J67" s="713"/>
      <c r="K67" s="713"/>
      <c r="L67" s="713"/>
    </row>
    <row r="68" spans="1:6" ht="12" customHeight="1">
      <c r="A68" s="142"/>
      <c r="B68" s="90" t="s">
        <v>154</v>
      </c>
      <c r="C68" s="422" t="s">
        <v>270</v>
      </c>
      <c r="D68" s="59"/>
      <c r="E68" s="59"/>
      <c r="F68" s="60"/>
    </row>
    <row r="69" spans="1:6" ht="12" customHeight="1">
      <c r="A69" s="142"/>
      <c r="B69" s="90" t="s">
        <v>155</v>
      </c>
      <c r="C69" s="423" t="s">
        <v>25</v>
      </c>
      <c r="D69" s="211"/>
      <c r="E69" s="211"/>
      <c r="F69" s="217"/>
    </row>
    <row r="70" spans="1:6" ht="12" customHeight="1">
      <c r="A70" s="142"/>
      <c r="B70" s="90" t="s">
        <v>163</v>
      </c>
      <c r="C70" s="424" t="s">
        <v>429</v>
      </c>
      <c r="D70" s="211"/>
      <c r="E70" s="211">
        <v>1020</v>
      </c>
      <c r="F70" s="217">
        <v>1209</v>
      </c>
    </row>
    <row r="71" spans="1:6" ht="12" customHeight="1">
      <c r="A71" s="142"/>
      <c r="B71" s="90" t="s">
        <v>164</v>
      </c>
      <c r="C71" s="424" t="s">
        <v>26</v>
      </c>
      <c r="D71" s="211">
        <v>2968</v>
      </c>
      <c r="E71" s="211">
        <v>3525</v>
      </c>
      <c r="F71" s="217">
        <v>3508</v>
      </c>
    </row>
    <row r="72" spans="1:6" ht="12" customHeight="1">
      <c r="A72" s="142"/>
      <c r="B72" s="90" t="s">
        <v>165</v>
      </c>
      <c r="C72" s="424" t="s">
        <v>430</v>
      </c>
      <c r="D72" s="211"/>
      <c r="E72" s="211"/>
      <c r="F72" s="217"/>
    </row>
    <row r="73" spans="1:6" ht="12" customHeight="1">
      <c r="A73" s="142"/>
      <c r="B73" s="90" t="s">
        <v>166</v>
      </c>
      <c r="C73" s="425" t="s">
        <v>27</v>
      </c>
      <c r="D73" s="211"/>
      <c r="E73" s="211"/>
      <c r="F73" s="217"/>
    </row>
    <row r="74" spans="1:6" ht="12" customHeight="1">
      <c r="A74" s="142"/>
      <c r="B74" s="90" t="s">
        <v>168</v>
      </c>
      <c r="C74" s="426" t="s">
        <v>28</v>
      </c>
      <c r="D74" s="211"/>
      <c r="E74" s="211"/>
      <c r="F74" s="217"/>
    </row>
    <row r="75" spans="1:6" ht="12" customHeight="1" thickBot="1">
      <c r="A75" s="143"/>
      <c r="B75" s="95" t="s">
        <v>253</v>
      </c>
      <c r="C75" s="427" t="s">
        <v>29</v>
      </c>
      <c r="D75" s="213"/>
      <c r="E75" s="213"/>
      <c r="F75" s="218"/>
    </row>
    <row r="76" spans="1:6" ht="12" customHeight="1" thickBot="1">
      <c r="A76" s="110" t="s">
        <v>69</v>
      </c>
      <c r="B76" s="23"/>
      <c r="C76" s="420" t="s">
        <v>43</v>
      </c>
      <c r="D76" s="214">
        <f>SUM(D77:D79)</f>
        <v>60334</v>
      </c>
      <c r="E76" s="214">
        <f>SUM(E77:E79)</f>
        <v>104822</v>
      </c>
      <c r="F76" s="219">
        <f>SUM(F77:F79)</f>
        <v>11757</v>
      </c>
    </row>
    <row r="77" spans="1:12" s="68" customFormat="1" ht="12" customHeight="1">
      <c r="A77" s="141"/>
      <c r="B77" s="91" t="s">
        <v>156</v>
      </c>
      <c r="C77" s="417" t="s">
        <v>30</v>
      </c>
      <c r="D77" s="406">
        <v>18016</v>
      </c>
      <c r="E77" s="406">
        <v>27105</v>
      </c>
      <c r="F77" s="58">
        <v>2075</v>
      </c>
      <c r="J77" s="713"/>
      <c r="K77" s="713"/>
      <c r="L77" s="713"/>
    </row>
    <row r="78" spans="1:12" ht="12" customHeight="1">
      <c r="A78" s="142"/>
      <c r="B78" s="90" t="s">
        <v>157</v>
      </c>
      <c r="C78" s="412" t="s">
        <v>254</v>
      </c>
      <c r="D78" s="59">
        <v>42318</v>
      </c>
      <c r="E78" s="59">
        <v>77717</v>
      </c>
      <c r="F78" s="60">
        <v>9682</v>
      </c>
      <c r="G78" s="68"/>
      <c r="H78" s="68"/>
      <c r="I78" s="68"/>
      <c r="J78" s="713"/>
      <c r="K78" s="713"/>
      <c r="L78" s="713"/>
    </row>
    <row r="79" spans="1:6" ht="12" customHeight="1">
      <c r="A79" s="142"/>
      <c r="B79" s="90" t="s">
        <v>158</v>
      </c>
      <c r="C79" s="412" t="s">
        <v>339</v>
      </c>
      <c r="D79" s="59"/>
      <c r="E79" s="59"/>
      <c r="F79" s="60"/>
    </row>
    <row r="80" spans="1:6" ht="21" customHeight="1">
      <c r="A80" s="142"/>
      <c r="B80" s="90" t="s">
        <v>159</v>
      </c>
      <c r="C80" s="412" t="s">
        <v>31</v>
      </c>
      <c r="D80" s="59"/>
      <c r="E80" s="59"/>
      <c r="F80" s="60"/>
    </row>
    <row r="81" spans="1:6" ht="12" customHeight="1">
      <c r="A81" s="142"/>
      <c r="B81" s="90" t="s">
        <v>160</v>
      </c>
      <c r="C81" s="424" t="s">
        <v>36</v>
      </c>
      <c r="D81" s="59"/>
      <c r="E81" s="59"/>
      <c r="F81" s="60"/>
    </row>
    <row r="82" spans="1:6" ht="12" customHeight="1">
      <c r="A82" s="142"/>
      <c r="B82" s="90" t="s">
        <v>167</v>
      </c>
      <c r="C82" s="424" t="s">
        <v>35</v>
      </c>
      <c r="D82" s="59"/>
      <c r="E82" s="59"/>
      <c r="F82" s="60"/>
    </row>
    <row r="83" spans="1:6" ht="12" customHeight="1">
      <c r="A83" s="142"/>
      <c r="B83" s="90" t="s">
        <v>169</v>
      </c>
      <c r="C83" s="424" t="s">
        <v>34</v>
      </c>
      <c r="D83" s="59"/>
      <c r="E83" s="59"/>
      <c r="F83" s="60"/>
    </row>
    <row r="84" spans="1:12" s="68" customFormat="1" ht="12" customHeight="1">
      <c r="A84" s="142"/>
      <c r="B84" s="90" t="s">
        <v>255</v>
      </c>
      <c r="C84" s="424" t="s">
        <v>33</v>
      </c>
      <c r="D84" s="59"/>
      <c r="E84" s="59"/>
      <c r="F84" s="60"/>
      <c r="J84" s="714"/>
      <c r="K84" s="714"/>
      <c r="L84" s="714"/>
    </row>
    <row r="85" spans="1:12" ht="23.25" customHeight="1">
      <c r="A85" s="142"/>
      <c r="B85" s="90" t="s">
        <v>256</v>
      </c>
      <c r="C85" s="424" t="s">
        <v>32</v>
      </c>
      <c r="D85" s="59"/>
      <c r="E85" s="59"/>
      <c r="F85" s="60"/>
      <c r="L85" s="715"/>
    </row>
    <row r="86" spans="1:6" ht="21" customHeight="1" thickBot="1">
      <c r="A86" s="142"/>
      <c r="B86" s="90" t="s">
        <v>257</v>
      </c>
      <c r="C86" s="428" t="s">
        <v>37</v>
      </c>
      <c r="D86" s="59"/>
      <c r="E86" s="59"/>
      <c r="F86" s="60"/>
    </row>
    <row r="87" spans="1:6" ht="12" customHeight="1" thickBot="1">
      <c r="A87" s="264" t="s">
        <v>70</v>
      </c>
      <c r="B87" s="25"/>
      <c r="C87" s="429" t="s">
        <v>38</v>
      </c>
      <c r="D87" s="441">
        <f>+D88+D89</f>
        <v>4875</v>
      </c>
      <c r="E87" s="441">
        <f>+E88+E89</f>
        <v>72357</v>
      </c>
      <c r="F87" s="276">
        <f>+F88+F89</f>
        <v>0</v>
      </c>
    </row>
    <row r="88" spans="1:12" s="68" customFormat="1" ht="12" customHeight="1">
      <c r="A88" s="265"/>
      <c r="B88" s="92" t="s">
        <v>130</v>
      </c>
      <c r="C88" s="430" t="s">
        <v>113</v>
      </c>
      <c r="D88" s="442">
        <v>4875</v>
      </c>
      <c r="E88" s="442">
        <v>72357</v>
      </c>
      <c r="F88" s="293"/>
      <c r="J88" s="714"/>
      <c r="K88" s="714"/>
      <c r="L88" s="714"/>
    </row>
    <row r="89" spans="1:12" s="68" customFormat="1" ht="12" customHeight="1" thickBot="1">
      <c r="A89" s="266"/>
      <c r="B89" s="93" t="s">
        <v>131</v>
      </c>
      <c r="C89" s="431" t="s">
        <v>114</v>
      </c>
      <c r="D89" s="436"/>
      <c r="E89" s="436"/>
      <c r="F89" s="273"/>
      <c r="J89" s="714"/>
      <c r="K89" s="714"/>
      <c r="L89" s="714"/>
    </row>
    <row r="90" spans="1:12" s="68" customFormat="1" ht="12" customHeight="1" thickBot="1">
      <c r="A90" s="267" t="s">
        <v>71</v>
      </c>
      <c r="B90" s="268"/>
      <c r="C90" s="410" t="s">
        <v>343</v>
      </c>
      <c r="D90" s="443"/>
      <c r="E90" s="443"/>
      <c r="F90" s="317"/>
      <c r="J90" s="714"/>
      <c r="K90" s="714"/>
      <c r="L90" s="714"/>
    </row>
    <row r="91" spans="1:12" s="68" customFormat="1" ht="12" customHeight="1" thickBot="1">
      <c r="A91" s="110" t="s">
        <v>72</v>
      </c>
      <c r="B91" s="100"/>
      <c r="C91" s="432" t="s">
        <v>298</v>
      </c>
      <c r="D91" s="250"/>
      <c r="E91" s="250"/>
      <c r="F91" s="249"/>
      <c r="J91" s="714"/>
      <c r="K91" s="714"/>
      <c r="L91" s="714"/>
    </row>
    <row r="92" spans="1:12" s="68" customFormat="1" ht="12" customHeight="1" thickBot="1">
      <c r="A92" s="110" t="s">
        <v>73</v>
      </c>
      <c r="B92" s="23"/>
      <c r="C92" s="409" t="s">
        <v>39</v>
      </c>
      <c r="D92" s="444">
        <f>+D62+D76+D87+D90+D91</f>
        <v>205922</v>
      </c>
      <c r="E92" s="444">
        <f>+E62+E76+E87+E90+E91</f>
        <v>337740</v>
      </c>
      <c r="F92" s="277">
        <f>+F62+F76+F87+F90+F91</f>
        <v>138061</v>
      </c>
      <c r="J92" s="714"/>
      <c r="K92" s="714"/>
      <c r="L92" s="714"/>
    </row>
    <row r="93" spans="1:12" s="68" customFormat="1" ht="12" customHeight="1" thickBot="1">
      <c r="A93" s="110" t="s">
        <v>74</v>
      </c>
      <c r="B93" s="23"/>
      <c r="C93" s="409" t="s">
        <v>42</v>
      </c>
      <c r="D93" s="214">
        <f>+D94+D95</f>
        <v>0</v>
      </c>
      <c r="E93" s="214">
        <f>+E94+E95</f>
        <v>0</v>
      </c>
      <c r="F93" s="219">
        <f>+F94+F95</f>
        <v>0</v>
      </c>
      <c r="J93" s="714"/>
      <c r="K93" s="714"/>
      <c r="L93" s="714"/>
    </row>
    <row r="94" spans="1:6" ht="12.75" customHeight="1">
      <c r="A94" s="141"/>
      <c r="B94" s="90" t="s">
        <v>297</v>
      </c>
      <c r="C94" s="417" t="s">
        <v>41</v>
      </c>
      <c r="D94" s="210"/>
      <c r="E94" s="210"/>
      <c r="F94" s="216"/>
    </row>
    <row r="95" spans="1:6" ht="12" customHeight="1" thickBot="1">
      <c r="A95" s="143"/>
      <c r="B95" s="95" t="s">
        <v>145</v>
      </c>
      <c r="C95" s="418" t="s">
        <v>40</v>
      </c>
      <c r="D95" s="213"/>
      <c r="E95" s="213"/>
      <c r="F95" s="218"/>
    </row>
    <row r="96" spans="1:12" ht="15" customHeight="1" thickBot="1">
      <c r="A96" s="110" t="s">
        <v>75</v>
      </c>
      <c r="B96" s="131"/>
      <c r="C96" s="409" t="s">
        <v>299</v>
      </c>
      <c r="D96" s="445">
        <f>+D92+D93</f>
        <v>205922</v>
      </c>
      <c r="E96" s="445">
        <f>+E92+E93</f>
        <v>337740</v>
      </c>
      <c r="F96" s="278">
        <f>+F92+F93</f>
        <v>138061</v>
      </c>
      <c r="J96" s="713"/>
      <c r="K96" s="713"/>
      <c r="L96" s="713"/>
    </row>
    <row r="97" spans="1:6" ht="13.5" thickBot="1">
      <c r="A97" s="311"/>
      <c r="B97" s="312"/>
      <c r="C97" s="312"/>
      <c r="D97" s="313"/>
      <c r="E97" s="313"/>
      <c r="F97" s="313"/>
    </row>
    <row r="98" spans="1:6" ht="15" customHeight="1" thickBot="1">
      <c r="A98" s="147" t="s">
        <v>283</v>
      </c>
      <c r="B98" s="148"/>
      <c r="C98" s="149"/>
      <c r="D98" s="449">
        <v>32</v>
      </c>
      <c r="E98" s="450">
        <v>38</v>
      </c>
      <c r="F98" s="447">
        <v>28</v>
      </c>
    </row>
    <row r="99" spans="1:6" ht="14.25" customHeight="1" thickBot="1">
      <c r="A99" s="147" t="s">
        <v>284</v>
      </c>
      <c r="B99" s="148"/>
      <c r="C99" s="149"/>
      <c r="D99" s="449">
        <v>15</v>
      </c>
      <c r="E99" s="450">
        <v>20</v>
      </c>
      <c r="F99" s="447">
        <v>18</v>
      </c>
    </row>
  </sheetData>
  <sheetProtection formatCells="0"/>
  <mergeCells count="6">
    <mergeCell ref="A7:F7"/>
    <mergeCell ref="A61:F61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  <rowBreaks count="1" manualBreakCount="1">
    <brk id="5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view="pageBreakPreview" zoomScale="115" zoomScaleSheetLayoutView="115" workbookViewId="0" topLeftCell="A1">
      <selection activeCell="F29" sqref="F29"/>
    </sheetView>
  </sheetViews>
  <sheetFormatPr defaultColWidth="9.00390625" defaultRowHeight="12.75"/>
  <cols>
    <col min="1" max="1" width="9.625" style="145" customWidth="1"/>
    <col min="2" max="2" width="9.625" style="146" customWidth="1"/>
    <col min="3" max="3" width="59.375" style="146" customWidth="1"/>
    <col min="4" max="6" width="15.875" style="146" customWidth="1"/>
    <col min="7" max="16384" width="9.375" style="4" customWidth="1"/>
  </cols>
  <sheetData>
    <row r="1" spans="1:6" s="2" customFormat="1" ht="21" customHeight="1" thickBot="1">
      <c r="A1" s="111"/>
      <c r="B1" s="112"/>
      <c r="C1" s="113"/>
      <c r="D1" s="150"/>
      <c r="E1" s="150"/>
      <c r="F1" s="150" t="s">
        <v>1131</v>
      </c>
    </row>
    <row r="2" spans="1:6" s="64" customFormat="1" ht="25.5" customHeight="1">
      <c r="A2" s="756" t="s">
        <v>279</v>
      </c>
      <c r="B2" s="757"/>
      <c r="C2" s="759" t="s">
        <v>1122</v>
      </c>
      <c r="D2" s="760"/>
      <c r="E2" s="761"/>
      <c r="F2" s="289" t="s">
        <v>116</v>
      </c>
    </row>
    <row r="3" spans="1:6" s="64" customFormat="1" ht="16.5" thickBot="1">
      <c r="A3" s="114" t="s">
        <v>278</v>
      </c>
      <c r="B3" s="115"/>
      <c r="C3" s="765" t="s">
        <v>289</v>
      </c>
      <c r="D3" s="766"/>
      <c r="E3" s="767"/>
      <c r="F3" s="290" t="s">
        <v>300</v>
      </c>
    </row>
    <row r="4" spans="1:6" s="65" customFormat="1" ht="15.75" customHeight="1" thickBot="1">
      <c r="A4" s="116"/>
      <c r="B4" s="116"/>
      <c r="C4" s="116"/>
      <c r="D4" s="117"/>
      <c r="E4" s="117"/>
      <c r="F4" s="117" t="s">
        <v>105</v>
      </c>
    </row>
    <row r="5" spans="1:6" ht="24.75" thickBot="1">
      <c r="A5" s="753" t="s">
        <v>280</v>
      </c>
      <c r="B5" s="758"/>
      <c r="C5" s="118" t="s">
        <v>106</v>
      </c>
      <c r="D5" s="374" t="s">
        <v>434</v>
      </c>
      <c r="E5" s="374" t="s">
        <v>441</v>
      </c>
      <c r="F5" s="119" t="s">
        <v>442</v>
      </c>
    </row>
    <row r="6" spans="1:6" s="55" customFormat="1" ht="12.75" customHeight="1" thickBot="1">
      <c r="A6" s="107">
        <v>1</v>
      </c>
      <c r="B6" s="108">
        <v>2</v>
      </c>
      <c r="C6" s="108">
        <v>3</v>
      </c>
      <c r="D6" s="108">
        <v>4</v>
      </c>
      <c r="E6" s="448">
        <v>5</v>
      </c>
      <c r="F6" s="446">
        <v>6</v>
      </c>
    </row>
    <row r="7" spans="1:6" s="55" customFormat="1" ht="15.75" customHeight="1" thickBot="1">
      <c r="A7" s="753" t="s">
        <v>107</v>
      </c>
      <c r="B7" s="754"/>
      <c r="C7" s="754"/>
      <c r="D7" s="754"/>
      <c r="E7" s="754"/>
      <c r="F7" s="755"/>
    </row>
    <row r="8" spans="1:6" s="66" customFormat="1" ht="12" customHeight="1" thickBot="1">
      <c r="A8" s="107" t="s">
        <v>68</v>
      </c>
      <c r="B8" s="120"/>
      <c r="C8" s="121" t="s">
        <v>285</v>
      </c>
      <c r="D8" s="214">
        <f>SUM(D9:D16)</f>
        <v>5580</v>
      </c>
      <c r="E8" s="214">
        <f>SUM(E9:E16)</f>
        <v>8727</v>
      </c>
      <c r="F8" s="219">
        <f>SUM(F9:F16)</f>
        <v>9108</v>
      </c>
    </row>
    <row r="9" spans="1:6" s="66" customFormat="1" ht="12" customHeight="1">
      <c r="A9" s="124"/>
      <c r="B9" s="123" t="s">
        <v>150</v>
      </c>
      <c r="C9" s="11" t="s">
        <v>217</v>
      </c>
      <c r="D9" s="433">
        <v>80</v>
      </c>
      <c r="E9" s="271">
        <v>30</v>
      </c>
      <c r="F9" s="271">
        <v>26</v>
      </c>
    </row>
    <row r="10" spans="1:6" s="66" customFormat="1" ht="12" customHeight="1">
      <c r="A10" s="122"/>
      <c r="B10" s="123" t="s">
        <v>151</v>
      </c>
      <c r="C10" s="8" t="s">
        <v>218</v>
      </c>
      <c r="D10" s="211">
        <v>560</v>
      </c>
      <c r="E10" s="217">
        <v>2937</v>
      </c>
      <c r="F10" s="217">
        <f>401+856+796+1757</f>
        <v>3810</v>
      </c>
    </row>
    <row r="11" spans="1:6" s="66" customFormat="1" ht="12" customHeight="1">
      <c r="A11" s="122"/>
      <c r="B11" s="123" t="s">
        <v>152</v>
      </c>
      <c r="C11" s="8" t="s">
        <v>219</v>
      </c>
      <c r="D11" s="211">
        <v>440</v>
      </c>
      <c r="E11" s="217">
        <v>440</v>
      </c>
      <c r="F11" s="217"/>
    </row>
    <row r="12" spans="1:6" s="66" customFormat="1" ht="12" customHeight="1">
      <c r="A12" s="122"/>
      <c r="B12" s="123" t="s">
        <v>153</v>
      </c>
      <c r="C12" s="8" t="s">
        <v>220</v>
      </c>
      <c r="D12" s="211"/>
      <c r="E12" s="217">
        <v>0</v>
      </c>
      <c r="F12" s="217">
        <v>6</v>
      </c>
    </row>
    <row r="13" spans="1:6" s="66" customFormat="1" ht="12" customHeight="1">
      <c r="A13" s="122"/>
      <c r="B13" s="123" t="s">
        <v>187</v>
      </c>
      <c r="C13" s="7" t="s">
        <v>221</v>
      </c>
      <c r="D13" s="211"/>
      <c r="E13" s="217">
        <v>0</v>
      </c>
      <c r="F13" s="217"/>
    </row>
    <row r="14" spans="1:6" s="66" customFormat="1" ht="12" customHeight="1">
      <c r="A14" s="125"/>
      <c r="B14" s="123" t="s">
        <v>154</v>
      </c>
      <c r="C14" s="8" t="s">
        <v>222</v>
      </c>
      <c r="D14" s="434"/>
      <c r="E14" s="217">
        <v>822</v>
      </c>
      <c r="F14" s="272">
        <f>310+806</f>
        <v>1116</v>
      </c>
    </row>
    <row r="15" spans="1:6" s="67" customFormat="1" ht="12" customHeight="1">
      <c r="A15" s="122"/>
      <c r="B15" s="123" t="s">
        <v>155</v>
      </c>
      <c r="C15" s="8" t="s">
        <v>48</v>
      </c>
      <c r="D15" s="211"/>
      <c r="E15" s="211"/>
      <c r="F15" s="217"/>
    </row>
    <row r="16" spans="1:6" s="67" customFormat="1" ht="12" customHeight="1" thickBot="1">
      <c r="A16" s="126"/>
      <c r="B16" s="127" t="s">
        <v>163</v>
      </c>
      <c r="C16" s="7" t="s">
        <v>277</v>
      </c>
      <c r="D16" s="213">
        <v>4500</v>
      </c>
      <c r="E16" s="213">
        <v>4498</v>
      </c>
      <c r="F16" s="218">
        <v>4150</v>
      </c>
    </row>
    <row r="17" spans="1:6" s="66" customFormat="1" ht="12" customHeight="1" thickBot="1">
      <c r="A17" s="107" t="s">
        <v>69</v>
      </c>
      <c r="B17" s="120"/>
      <c r="C17" s="121" t="s">
        <v>1103</v>
      </c>
      <c r="D17" s="214">
        <f>SUM(D18+D20)</f>
        <v>0</v>
      </c>
      <c r="E17" s="214">
        <f>SUM(E18+E20)</f>
        <v>9281</v>
      </c>
      <c r="F17" s="219">
        <f>SUM(F18+F20)</f>
        <v>3086</v>
      </c>
    </row>
    <row r="18" spans="1:6" s="67" customFormat="1" ht="12" customHeight="1">
      <c r="A18" s="122"/>
      <c r="B18" s="123" t="s">
        <v>156</v>
      </c>
      <c r="C18" s="10" t="s">
        <v>45</v>
      </c>
      <c r="D18" s="211"/>
      <c r="E18" s="217">
        <v>9281</v>
      </c>
      <c r="F18" s="217">
        <v>3086</v>
      </c>
    </row>
    <row r="19" spans="1:6" s="67" customFormat="1" ht="12" customHeight="1">
      <c r="A19" s="122"/>
      <c r="B19" s="123" t="s">
        <v>157</v>
      </c>
      <c r="C19" s="8" t="s">
        <v>46</v>
      </c>
      <c r="D19" s="211"/>
      <c r="E19" s="217"/>
      <c r="F19" s="217"/>
    </row>
    <row r="20" spans="1:6" s="67" customFormat="1" ht="12" customHeight="1">
      <c r="A20" s="122"/>
      <c r="B20" s="123" t="s">
        <v>158</v>
      </c>
      <c r="C20" s="8" t="s">
        <v>47</v>
      </c>
      <c r="D20" s="211"/>
      <c r="E20" s="217"/>
      <c r="F20" s="217"/>
    </row>
    <row r="21" spans="1:6" s="67" customFormat="1" ht="12" customHeight="1" thickBot="1">
      <c r="A21" s="122"/>
      <c r="B21" s="123" t="s">
        <v>159</v>
      </c>
      <c r="C21" s="8" t="s">
        <v>46</v>
      </c>
      <c r="D21" s="211"/>
      <c r="E21" s="217"/>
      <c r="F21" s="217"/>
    </row>
    <row r="22" spans="1:6" s="67" customFormat="1" ht="12" customHeight="1" thickBot="1">
      <c r="A22" s="110" t="s">
        <v>70</v>
      </c>
      <c r="B22" s="72"/>
      <c r="C22" s="72" t="s">
        <v>49</v>
      </c>
      <c r="D22" s="214">
        <f>+D23+D24</f>
        <v>120</v>
      </c>
      <c r="E22" s="214">
        <f>+E23+E24</f>
        <v>120</v>
      </c>
      <c r="F22" s="219">
        <f>+F23+F24</f>
        <v>110</v>
      </c>
    </row>
    <row r="23" spans="1:6" s="67" customFormat="1" ht="12" customHeight="1">
      <c r="A23" s="265"/>
      <c r="B23" s="288" t="s">
        <v>130</v>
      </c>
      <c r="C23" s="82" t="s">
        <v>310</v>
      </c>
      <c r="D23" s="442">
        <v>120</v>
      </c>
      <c r="E23" s="442">
        <v>120</v>
      </c>
      <c r="F23" s="293">
        <v>110</v>
      </c>
    </row>
    <row r="24" spans="1:6" s="67" customFormat="1" ht="12" customHeight="1" thickBot="1">
      <c r="A24" s="286"/>
      <c r="B24" s="287" t="s">
        <v>131</v>
      </c>
      <c r="C24" s="83" t="s">
        <v>314</v>
      </c>
      <c r="D24" s="451"/>
      <c r="E24" s="451"/>
      <c r="F24" s="294"/>
    </row>
    <row r="25" spans="1:6" s="67" customFormat="1" ht="12" customHeight="1" thickBot="1">
      <c r="A25" s="110" t="s">
        <v>71</v>
      </c>
      <c r="B25" s="72"/>
      <c r="C25" s="72" t="s">
        <v>301</v>
      </c>
      <c r="D25" s="250">
        <v>10290</v>
      </c>
      <c r="E25" s="250">
        <v>19601</v>
      </c>
      <c r="F25" s="249">
        <f>13635+2139</f>
        <v>15774</v>
      </c>
    </row>
    <row r="26" spans="1:6" s="66" customFormat="1" ht="12" customHeight="1" thickBot="1">
      <c r="A26" s="110" t="s">
        <v>72</v>
      </c>
      <c r="B26" s="120"/>
      <c r="C26" s="72" t="s">
        <v>50</v>
      </c>
      <c r="D26" s="250">
        <v>10901</v>
      </c>
      <c r="E26" s="250"/>
      <c r="F26" s="249"/>
    </row>
    <row r="27" spans="1:6" s="66" customFormat="1" ht="12" customHeight="1" thickBot="1">
      <c r="A27" s="107" t="s">
        <v>73</v>
      </c>
      <c r="B27" s="94"/>
      <c r="C27" s="72" t="s">
        <v>55</v>
      </c>
      <c r="D27" s="214">
        <f>+D8+D17+D22+D25+D26</f>
        <v>26891</v>
      </c>
      <c r="E27" s="214">
        <f>+E8+E17+E22+E25+E26</f>
        <v>37729</v>
      </c>
      <c r="F27" s="219">
        <f>+F8+F17+F22+F25+F26</f>
        <v>28078</v>
      </c>
    </row>
    <row r="28" spans="1:6" s="66" customFormat="1" ht="12" customHeight="1" thickBot="1">
      <c r="A28" s="283" t="s">
        <v>74</v>
      </c>
      <c r="B28" s="291"/>
      <c r="C28" s="285" t="s">
        <v>51</v>
      </c>
      <c r="D28" s="441">
        <f>+D29+D30</f>
        <v>0</v>
      </c>
      <c r="E28" s="441">
        <f>+E29+E30</f>
        <v>0</v>
      </c>
      <c r="F28" s="276">
        <f>+F29+F30</f>
        <v>0</v>
      </c>
    </row>
    <row r="29" spans="1:6" s="66" customFormat="1" ht="12" customHeight="1">
      <c r="A29" s="124"/>
      <c r="B29" s="92" t="s">
        <v>144</v>
      </c>
      <c r="C29" s="82" t="s">
        <v>403</v>
      </c>
      <c r="D29" s="442"/>
      <c r="E29" s="442"/>
      <c r="F29" s="293"/>
    </row>
    <row r="30" spans="1:6" s="67" customFormat="1" ht="12" customHeight="1" thickBot="1">
      <c r="A30" s="292"/>
      <c r="B30" s="93" t="s">
        <v>145</v>
      </c>
      <c r="C30" s="284" t="s">
        <v>52</v>
      </c>
      <c r="D30" s="61"/>
      <c r="E30" s="61"/>
      <c r="F30" s="62"/>
    </row>
    <row r="31" spans="1:6" s="67" customFormat="1" ht="12" customHeight="1" thickBot="1">
      <c r="A31" s="134" t="s">
        <v>75</v>
      </c>
      <c r="B31" s="281"/>
      <c r="C31" s="282" t="s">
        <v>53</v>
      </c>
      <c r="D31" s="250"/>
      <c r="E31" s="250"/>
      <c r="F31" s="249"/>
    </row>
    <row r="32" spans="1:6" s="67" customFormat="1" ht="15" customHeight="1" thickBot="1">
      <c r="A32" s="134" t="s">
        <v>76</v>
      </c>
      <c r="B32" s="135"/>
      <c r="C32" s="136" t="s">
        <v>54</v>
      </c>
      <c r="D32" s="445">
        <f>+D27+D28+D31</f>
        <v>26891</v>
      </c>
      <c r="E32" s="445">
        <f>+E27+E28+E31</f>
        <v>37729</v>
      </c>
      <c r="F32" s="278">
        <f>+F27+F28+F31</f>
        <v>28078</v>
      </c>
    </row>
    <row r="33" spans="1:6" s="67" customFormat="1" ht="15" customHeight="1">
      <c r="A33" s="137"/>
      <c r="B33" s="137"/>
      <c r="C33" s="138"/>
      <c r="D33" s="274"/>
      <c r="E33" s="274"/>
      <c r="F33" s="274"/>
    </row>
    <row r="34" spans="1:6" ht="13.5" thickBot="1">
      <c r="A34" s="139"/>
      <c r="B34" s="140"/>
      <c r="C34" s="140"/>
      <c r="D34" s="275"/>
      <c r="E34" s="275"/>
      <c r="F34" s="275"/>
    </row>
    <row r="35" spans="1:6" s="55" customFormat="1" ht="16.5" customHeight="1" thickBot="1">
      <c r="A35" s="753" t="s">
        <v>111</v>
      </c>
      <c r="B35" s="754"/>
      <c r="C35" s="754"/>
      <c r="D35" s="754"/>
      <c r="E35" s="754"/>
      <c r="F35" s="755"/>
    </row>
    <row r="36" spans="1:6" s="68" customFormat="1" ht="12" customHeight="1" thickBot="1">
      <c r="A36" s="110" t="s">
        <v>68</v>
      </c>
      <c r="B36" s="23"/>
      <c r="C36" s="72" t="s">
        <v>44</v>
      </c>
      <c r="D36" s="214">
        <f>SUM(D37:D41)</f>
        <v>20847</v>
      </c>
      <c r="E36" s="214">
        <f>SUM(E37:E41)</f>
        <v>29054</v>
      </c>
      <c r="F36" s="219">
        <f>SUM(F37:F41)</f>
        <v>28078</v>
      </c>
    </row>
    <row r="37" spans="1:6" ht="12" customHeight="1">
      <c r="A37" s="141"/>
      <c r="B37" s="91" t="s">
        <v>150</v>
      </c>
      <c r="C37" s="10" t="s">
        <v>98</v>
      </c>
      <c r="D37" s="406">
        <v>9954</v>
      </c>
      <c r="E37" s="406">
        <v>10211</v>
      </c>
      <c r="F37" s="58">
        <v>10191</v>
      </c>
    </row>
    <row r="38" spans="1:6" ht="12" customHeight="1">
      <c r="A38" s="142"/>
      <c r="B38" s="90" t="s">
        <v>151</v>
      </c>
      <c r="C38" s="8" t="s">
        <v>250</v>
      </c>
      <c r="D38" s="59">
        <v>2555</v>
      </c>
      <c r="E38" s="59">
        <v>2718</v>
      </c>
      <c r="F38" s="60">
        <v>2576</v>
      </c>
    </row>
    <row r="39" spans="1:6" ht="12" customHeight="1">
      <c r="A39" s="142"/>
      <c r="B39" s="90" t="s">
        <v>152</v>
      </c>
      <c r="C39" s="8" t="s">
        <v>179</v>
      </c>
      <c r="D39" s="59">
        <v>5370</v>
      </c>
      <c r="E39" s="59">
        <v>11726</v>
      </c>
      <c r="F39" s="60">
        <v>10740</v>
      </c>
    </row>
    <row r="40" spans="1:6" ht="12" customHeight="1">
      <c r="A40" s="142"/>
      <c r="B40" s="90" t="s">
        <v>153</v>
      </c>
      <c r="C40" s="8" t="s">
        <v>251</v>
      </c>
      <c r="D40" s="59"/>
      <c r="E40" s="59"/>
      <c r="F40" s="60"/>
    </row>
    <row r="41" spans="1:6" ht="12" customHeight="1" thickBot="1">
      <c r="A41" s="142"/>
      <c r="B41" s="90" t="s">
        <v>162</v>
      </c>
      <c r="C41" s="8" t="s">
        <v>252</v>
      </c>
      <c r="D41" s="59">
        <v>2968</v>
      </c>
      <c r="E41" s="59">
        <v>4399</v>
      </c>
      <c r="F41" s="60">
        <v>4571</v>
      </c>
    </row>
    <row r="42" spans="1:6" ht="12" customHeight="1" thickBot="1">
      <c r="A42" s="110" t="s">
        <v>69</v>
      </c>
      <c r="B42" s="23"/>
      <c r="C42" s="72" t="s">
        <v>1104</v>
      </c>
      <c r="D42" s="214">
        <f>SUM(D43:D45)</f>
        <v>254</v>
      </c>
      <c r="E42" s="214">
        <f>SUM(E43:E45)</f>
        <v>254</v>
      </c>
      <c r="F42" s="219">
        <f>SUM(F43:F45)</f>
        <v>0</v>
      </c>
    </row>
    <row r="43" spans="1:6" s="68" customFormat="1" ht="12" customHeight="1">
      <c r="A43" s="141"/>
      <c r="B43" s="91" t="s">
        <v>156</v>
      </c>
      <c r="C43" s="10" t="s">
        <v>338</v>
      </c>
      <c r="D43" s="406">
        <v>254</v>
      </c>
      <c r="E43" s="406">
        <v>254</v>
      </c>
      <c r="F43" s="58"/>
    </row>
    <row r="44" spans="1:6" ht="12" customHeight="1">
      <c r="A44" s="142"/>
      <c r="B44" s="90" t="s">
        <v>157</v>
      </c>
      <c r="C44" s="8" t="s">
        <v>254</v>
      </c>
      <c r="D44" s="59">
        <v>0</v>
      </c>
      <c r="E44" s="59"/>
      <c r="F44" s="60"/>
    </row>
    <row r="45" spans="1:6" ht="12" customHeight="1">
      <c r="A45" s="142"/>
      <c r="B45" s="90" t="s">
        <v>158</v>
      </c>
      <c r="C45" s="8" t="s">
        <v>112</v>
      </c>
      <c r="D45" s="59"/>
      <c r="E45" s="59"/>
      <c r="F45" s="60"/>
    </row>
    <row r="46" spans="1:6" ht="12" customHeight="1" thickBot="1">
      <c r="A46" s="142"/>
      <c r="B46" s="90" t="s">
        <v>159</v>
      </c>
      <c r="C46" s="8" t="s">
        <v>56</v>
      </c>
      <c r="D46" s="59"/>
      <c r="E46" s="59"/>
      <c r="F46" s="60"/>
    </row>
    <row r="47" spans="1:6" ht="12" customHeight="1" thickBot="1">
      <c r="A47" s="110" t="s">
        <v>70</v>
      </c>
      <c r="B47" s="23"/>
      <c r="C47" s="23" t="s">
        <v>57</v>
      </c>
      <c r="D47" s="250"/>
      <c r="E47" s="250"/>
      <c r="F47" s="249"/>
    </row>
    <row r="48" spans="1:6" s="67" customFormat="1" ht="12" customHeight="1" thickBot="1">
      <c r="A48" s="134" t="s">
        <v>71</v>
      </c>
      <c r="B48" s="281"/>
      <c r="C48" s="282" t="s">
        <v>59</v>
      </c>
      <c r="D48" s="250"/>
      <c r="E48" s="250"/>
      <c r="F48" s="249"/>
    </row>
    <row r="49" spans="1:6" ht="15" customHeight="1" thickBot="1">
      <c r="A49" s="110" t="s">
        <v>72</v>
      </c>
      <c r="B49" s="131"/>
      <c r="C49" s="144" t="s">
        <v>58</v>
      </c>
      <c r="D49" s="445">
        <f>+D36+D42+D47+D48</f>
        <v>21101</v>
      </c>
      <c r="E49" s="445">
        <f>+E36+E42+E47+E48</f>
        <v>29308</v>
      </c>
      <c r="F49" s="278">
        <f>+F36+F42+F47+F48</f>
        <v>28078</v>
      </c>
    </row>
    <row r="50" spans="4:6" ht="13.5" thickBot="1">
      <c r="D50" s="279"/>
      <c r="E50" s="279"/>
      <c r="F50" s="279"/>
    </row>
    <row r="51" spans="1:6" ht="15" customHeight="1" thickBot="1">
      <c r="A51" s="147" t="s">
        <v>283</v>
      </c>
      <c r="B51" s="148"/>
      <c r="C51" s="149"/>
      <c r="D51" s="449">
        <v>2</v>
      </c>
      <c r="E51" s="449">
        <v>2</v>
      </c>
      <c r="F51" s="70">
        <v>3</v>
      </c>
    </row>
    <row r="52" spans="1:6" ht="14.25" customHeight="1" thickBot="1">
      <c r="A52" s="147" t="s">
        <v>284</v>
      </c>
      <c r="B52" s="148"/>
      <c r="C52" s="149"/>
      <c r="D52" s="449">
        <v>0</v>
      </c>
      <c r="E52" s="449">
        <v>0</v>
      </c>
      <c r="F52" s="70">
        <v>0</v>
      </c>
    </row>
  </sheetData>
  <sheetProtection formatCells="0"/>
  <mergeCells count="6">
    <mergeCell ref="A7:F7"/>
    <mergeCell ref="A35:F35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51"/>
  <sheetViews>
    <sheetView view="pageBreakPreview" zoomScale="130" zoomScaleSheetLayoutView="130" workbookViewId="0" topLeftCell="A1">
      <selection activeCell="D5" sqref="D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1"/>
      <c r="B1" s="112"/>
      <c r="C1" s="151"/>
      <c r="D1" s="150"/>
      <c r="E1" s="150"/>
      <c r="F1" s="150" t="s">
        <v>1134</v>
      </c>
    </row>
    <row r="2" spans="1:6" s="64" customFormat="1" ht="25.5" customHeight="1">
      <c r="A2" s="756" t="s">
        <v>279</v>
      </c>
      <c r="B2" s="757"/>
      <c r="C2" s="768"/>
      <c r="D2" s="769"/>
      <c r="E2" s="770"/>
      <c r="F2" s="152" t="s">
        <v>116</v>
      </c>
    </row>
    <row r="3" spans="1:6" s="64" customFormat="1" ht="16.5" thickBot="1">
      <c r="A3" s="114" t="s">
        <v>278</v>
      </c>
      <c r="B3" s="115"/>
      <c r="C3" s="771" t="s">
        <v>1126</v>
      </c>
      <c r="D3" s="772"/>
      <c r="E3" s="773"/>
      <c r="F3" s="153" t="s">
        <v>102</v>
      </c>
    </row>
    <row r="4" spans="1:6" s="65" customFormat="1" ht="15.75" customHeight="1" thickBot="1">
      <c r="A4" s="116"/>
      <c r="B4" s="116"/>
      <c r="C4" s="116"/>
      <c r="D4" s="117"/>
      <c r="E4" s="117"/>
      <c r="F4" s="117" t="s">
        <v>105</v>
      </c>
    </row>
    <row r="5" spans="1:6" ht="24.75" thickBot="1">
      <c r="A5" s="753" t="s">
        <v>280</v>
      </c>
      <c r="B5" s="758"/>
      <c r="C5" s="118" t="s">
        <v>106</v>
      </c>
      <c r="D5" s="374" t="s">
        <v>434</v>
      </c>
      <c r="E5" s="374" t="s">
        <v>441</v>
      </c>
      <c r="F5" s="119" t="s">
        <v>442</v>
      </c>
    </row>
    <row r="6" spans="1:6" s="55" customFormat="1" ht="12.75" customHeight="1" thickBot="1">
      <c r="A6" s="107">
        <v>1</v>
      </c>
      <c r="B6" s="108">
        <v>2</v>
      </c>
      <c r="C6" s="108">
        <v>3</v>
      </c>
      <c r="D6" s="108">
        <v>4</v>
      </c>
      <c r="E6" s="448">
        <v>5</v>
      </c>
      <c r="F6" s="446">
        <v>6</v>
      </c>
    </row>
    <row r="7" spans="1:6" s="55" customFormat="1" ht="15.75" customHeight="1" thickBot="1">
      <c r="A7" s="753" t="s">
        <v>107</v>
      </c>
      <c r="B7" s="754"/>
      <c r="C7" s="754"/>
      <c r="D7" s="754"/>
      <c r="E7" s="754"/>
      <c r="F7" s="755"/>
    </row>
    <row r="8" spans="1:6" s="66" customFormat="1" ht="12" customHeight="1" thickBot="1">
      <c r="A8" s="107" t="s">
        <v>68</v>
      </c>
      <c r="B8" s="120"/>
      <c r="C8" s="121" t="s">
        <v>285</v>
      </c>
      <c r="D8" s="214">
        <f>SUM(D9:D16)</f>
        <v>4150</v>
      </c>
      <c r="E8" s="214">
        <f>SUM(E9:E16)</f>
        <v>6461</v>
      </c>
      <c r="F8" s="219">
        <f>SUM(F9:F16)</f>
        <v>6460</v>
      </c>
    </row>
    <row r="9" spans="1:6" s="66" customFormat="1" ht="12" customHeight="1">
      <c r="A9" s="124"/>
      <c r="B9" s="123" t="s">
        <v>150</v>
      </c>
      <c r="C9" s="11" t="s">
        <v>217</v>
      </c>
      <c r="D9" s="433">
        <v>150</v>
      </c>
      <c r="E9" s="271">
        <v>13</v>
      </c>
      <c r="F9" s="271">
        <v>13</v>
      </c>
    </row>
    <row r="10" spans="1:6" s="66" customFormat="1" ht="12" customHeight="1">
      <c r="A10" s="122"/>
      <c r="B10" s="123" t="s">
        <v>151</v>
      </c>
      <c r="C10" s="8" t="s">
        <v>218</v>
      </c>
      <c r="D10" s="211">
        <v>0</v>
      </c>
      <c r="E10" s="272">
        <v>581</v>
      </c>
      <c r="F10" s="217">
        <f>388+3+190</f>
        <v>581</v>
      </c>
    </row>
    <row r="11" spans="1:6" s="66" customFormat="1" ht="12" customHeight="1">
      <c r="A11" s="122"/>
      <c r="B11" s="123" t="s">
        <v>152</v>
      </c>
      <c r="C11" s="8" t="s">
        <v>219</v>
      </c>
      <c r="D11" s="211">
        <v>4000</v>
      </c>
      <c r="E11" s="217">
        <v>4495</v>
      </c>
      <c r="F11" s="217">
        <v>4494</v>
      </c>
    </row>
    <row r="12" spans="1:6" s="66" customFormat="1" ht="12" customHeight="1">
      <c r="A12" s="122"/>
      <c r="B12" s="123" t="s">
        <v>153</v>
      </c>
      <c r="C12" s="8" t="s">
        <v>220</v>
      </c>
      <c r="D12" s="211"/>
      <c r="E12" s="217"/>
      <c r="F12" s="217"/>
    </row>
    <row r="13" spans="1:6" s="66" customFormat="1" ht="12" customHeight="1">
      <c r="A13" s="122"/>
      <c r="B13" s="123" t="s">
        <v>187</v>
      </c>
      <c r="C13" s="7" t="s">
        <v>221</v>
      </c>
      <c r="D13" s="211"/>
      <c r="E13" s="217"/>
      <c r="F13" s="217"/>
    </row>
    <row r="14" spans="1:6" s="66" customFormat="1" ht="12" customHeight="1">
      <c r="A14" s="125"/>
      <c r="B14" s="123" t="s">
        <v>154</v>
      </c>
      <c r="C14" s="8" t="s">
        <v>222</v>
      </c>
      <c r="D14" s="434"/>
      <c r="E14" s="272">
        <v>1370</v>
      </c>
      <c r="F14" s="272">
        <f>100+1218+52</f>
        <v>1370</v>
      </c>
    </row>
    <row r="15" spans="1:6" s="67" customFormat="1" ht="12" customHeight="1">
      <c r="A15" s="122"/>
      <c r="B15" s="123" t="s">
        <v>155</v>
      </c>
      <c r="C15" s="8" t="s">
        <v>48</v>
      </c>
      <c r="D15" s="211"/>
      <c r="E15" s="217"/>
      <c r="F15" s="217"/>
    </row>
    <row r="16" spans="1:6" s="67" customFormat="1" ht="12" customHeight="1" thickBot="1">
      <c r="A16" s="126"/>
      <c r="B16" s="127" t="s">
        <v>163</v>
      </c>
      <c r="C16" s="7" t="s">
        <v>277</v>
      </c>
      <c r="D16" s="213"/>
      <c r="E16" s="218">
        <v>2</v>
      </c>
      <c r="F16" s="218">
        <v>2</v>
      </c>
    </row>
    <row r="17" spans="1:6" s="66" customFormat="1" ht="12" customHeight="1" thickBot="1">
      <c r="A17" s="107" t="s">
        <v>69</v>
      </c>
      <c r="B17" s="120"/>
      <c r="C17" s="121" t="s">
        <v>1103</v>
      </c>
      <c r="D17" s="214">
        <f>SUM(D18+D20)</f>
        <v>13863</v>
      </c>
      <c r="E17" s="214">
        <f>SUM(E18+E20)</f>
        <v>65787</v>
      </c>
      <c r="F17" s="219">
        <f>SUM(F18+F20)</f>
        <v>13111</v>
      </c>
    </row>
    <row r="18" spans="1:6" s="67" customFormat="1" ht="12" customHeight="1">
      <c r="A18" s="122"/>
      <c r="B18" s="123" t="s">
        <v>156</v>
      </c>
      <c r="C18" s="10" t="s">
        <v>45</v>
      </c>
      <c r="D18" s="211">
        <v>13863</v>
      </c>
      <c r="E18" s="211">
        <v>16360</v>
      </c>
      <c r="F18" s="217">
        <v>13111</v>
      </c>
    </row>
    <row r="19" spans="1:6" s="67" customFormat="1" ht="12" customHeight="1">
      <c r="A19" s="122"/>
      <c r="B19" s="123" t="s">
        <v>157</v>
      </c>
      <c r="C19" s="8" t="s">
        <v>46</v>
      </c>
      <c r="D19" s="211"/>
      <c r="E19" s="211"/>
      <c r="F19" s="217"/>
    </row>
    <row r="20" spans="1:6" s="67" customFormat="1" ht="12" customHeight="1">
      <c r="A20" s="122"/>
      <c r="B20" s="123" t="s">
        <v>158</v>
      </c>
      <c r="C20" s="8" t="s">
        <v>47</v>
      </c>
      <c r="D20" s="211"/>
      <c r="E20" s="211">
        <v>49427</v>
      </c>
      <c r="F20" s="217"/>
    </row>
    <row r="21" spans="1:6" s="67" customFormat="1" ht="12" customHeight="1" thickBot="1">
      <c r="A21" s="122"/>
      <c r="B21" s="123" t="s">
        <v>159</v>
      </c>
      <c r="C21" s="8" t="s">
        <v>46</v>
      </c>
      <c r="D21" s="211"/>
      <c r="E21" s="211"/>
      <c r="F21" s="217"/>
    </row>
    <row r="22" spans="1:6" s="67" customFormat="1" ht="12" customHeight="1" thickBot="1">
      <c r="A22" s="110" t="s">
        <v>70</v>
      </c>
      <c r="B22" s="72"/>
      <c r="C22" s="72" t="s">
        <v>49</v>
      </c>
      <c r="D22" s="214">
        <f>+D23+D24</f>
        <v>0</v>
      </c>
      <c r="E22" s="214">
        <f>+E23+E24</f>
        <v>42</v>
      </c>
      <c r="F22" s="219">
        <f>+F23+F24</f>
        <v>42</v>
      </c>
    </row>
    <row r="23" spans="1:6" s="66" customFormat="1" ht="12" customHeight="1">
      <c r="A23" s="265"/>
      <c r="B23" s="288" t="s">
        <v>130</v>
      </c>
      <c r="C23" s="82" t="s">
        <v>310</v>
      </c>
      <c r="D23" s="442"/>
      <c r="E23" s="442">
        <v>42</v>
      </c>
      <c r="F23" s="293">
        <v>42</v>
      </c>
    </row>
    <row r="24" spans="1:6" s="66" customFormat="1" ht="12" customHeight="1" thickBot="1">
      <c r="A24" s="286"/>
      <c r="B24" s="287" t="s">
        <v>131</v>
      </c>
      <c r="C24" s="83" t="s">
        <v>314</v>
      </c>
      <c r="D24" s="451"/>
      <c r="E24" s="451"/>
      <c r="F24" s="294"/>
    </row>
    <row r="25" spans="1:6" s="66" customFormat="1" ht="12" customHeight="1" thickBot="1">
      <c r="A25" s="110" t="s">
        <v>71</v>
      </c>
      <c r="B25" s="120"/>
      <c r="C25" s="72" t="s">
        <v>64</v>
      </c>
      <c r="D25" s="250">
        <v>10290</v>
      </c>
      <c r="E25" s="250">
        <v>12517</v>
      </c>
      <c r="F25" s="249">
        <f>12517+18371</f>
        <v>30888</v>
      </c>
    </row>
    <row r="26" spans="1:6" s="67" customFormat="1" ht="12" customHeight="1" thickBot="1">
      <c r="A26" s="107" t="s">
        <v>72</v>
      </c>
      <c r="B26" s="94"/>
      <c r="C26" s="72" t="s">
        <v>60</v>
      </c>
      <c r="D26" s="214">
        <f>D8+D17+D22+D25</f>
        <v>28303</v>
      </c>
      <c r="E26" s="214">
        <f>E8+E17+E22+E25</f>
        <v>84807</v>
      </c>
      <c r="F26" s="214">
        <f>F8+F17+F22+F25</f>
        <v>50501</v>
      </c>
    </row>
    <row r="27" spans="1:6" s="67" customFormat="1" ht="15" customHeight="1" thickBot="1">
      <c r="A27" s="283" t="s">
        <v>73</v>
      </c>
      <c r="B27" s="291"/>
      <c r="C27" s="285" t="s">
        <v>62</v>
      </c>
      <c r="D27" s="441">
        <f>+D28+D29</f>
        <v>90793</v>
      </c>
      <c r="E27" s="441">
        <f>+E28+E29</f>
        <v>64306</v>
      </c>
      <c r="F27" s="276">
        <f>+F28+F29</f>
        <v>4059</v>
      </c>
    </row>
    <row r="28" spans="1:6" s="67" customFormat="1" ht="15" customHeight="1">
      <c r="A28" s="124"/>
      <c r="B28" s="92" t="s">
        <v>137</v>
      </c>
      <c r="C28" s="82" t="s">
        <v>403</v>
      </c>
      <c r="D28" s="442">
        <v>90793</v>
      </c>
      <c r="E28" s="442">
        <f>64345-39</f>
        <v>64306</v>
      </c>
      <c r="F28" s="293">
        <f>814+300+806+20510-18371</f>
        <v>4059</v>
      </c>
    </row>
    <row r="29" spans="1:6" ht="15.75" thickBot="1">
      <c r="A29" s="292"/>
      <c r="B29" s="93" t="s">
        <v>138</v>
      </c>
      <c r="C29" s="284" t="s">
        <v>52</v>
      </c>
      <c r="D29" s="61"/>
      <c r="E29" s="61"/>
      <c r="F29" s="62"/>
    </row>
    <row r="30" spans="1:6" s="55" customFormat="1" ht="16.5" customHeight="1" thickBot="1">
      <c r="A30" s="134" t="s">
        <v>74</v>
      </c>
      <c r="B30" s="281"/>
      <c r="C30" s="282" t="s">
        <v>63</v>
      </c>
      <c r="D30" s="250"/>
      <c r="E30" s="250"/>
      <c r="F30" s="249"/>
    </row>
    <row r="31" spans="1:6" s="68" customFormat="1" ht="12" customHeight="1" thickBot="1">
      <c r="A31" s="134" t="s">
        <v>75</v>
      </c>
      <c r="B31" s="135"/>
      <c r="C31" s="666" t="s">
        <v>61</v>
      </c>
      <c r="D31" s="445">
        <f>+D26+D27+D30</f>
        <v>119096</v>
      </c>
      <c r="E31" s="445">
        <f>+E26+E27+E30</f>
        <v>149113</v>
      </c>
      <c r="F31" s="278">
        <f>+F26+F27+F30</f>
        <v>54560</v>
      </c>
    </row>
    <row r="32" spans="1:6" ht="12" customHeight="1">
      <c r="A32" s="137"/>
      <c r="B32" s="137"/>
      <c r="C32" s="138"/>
      <c r="D32" s="274"/>
      <c r="E32" s="274"/>
      <c r="F32" s="274"/>
    </row>
    <row r="33" spans="1:6" ht="12" customHeight="1" thickBot="1">
      <c r="A33" s="139"/>
      <c r="B33" s="140"/>
      <c r="C33" s="140"/>
      <c r="D33" s="275"/>
      <c r="E33" s="275"/>
      <c r="F33" s="275"/>
    </row>
    <row r="34" spans="1:6" ht="12" customHeight="1" thickBot="1">
      <c r="A34" s="753" t="s">
        <v>111</v>
      </c>
      <c r="B34" s="754"/>
      <c r="C34" s="754"/>
      <c r="D34" s="754"/>
      <c r="E34" s="754"/>
      <c r="F34" s="755"/>
    </row>
    <row r="35" spans="1:6" ht="12" customHeight="1" thickBot="1">
      <c r="A35" s="110" t="s">
        <v>68</v>
      </c>
      <c r="B35" s="23"/>
      <c r="C35" s="72" t="s">
        <v>44</v>
      </c>
      <c r="D35" s="214">
        <f>SUM(D36:D40)</f>
        <v>59334</v>
      </c>
      <c r="E35" s="214">
        <f>SUM(E36:E40)</f>
        <v>64157</v>
      </c>
      <c r="F35" s="219">
        <f>SUM(F36:F40)</f>
        <v>45341</v>
      </c>
    </row>
    <row r="36" spans="1:6" ht="12" customHeight="1">
      <c r="A36" s="141"/>
      <c r="B36" s="91" t="s">
        <v>150</v>
      </c>
      <c r="C36" s="10" t="s">
        <v>98</v>
      </c>
      <c r="D36" s="406">
        <v>22534</v>
      </c>
      <c r="E36" s="406">
        <v>25573</v>
      </c>
      <c r="F36" s="58">
        <v>19469</v>
      </c>
    </row>
    <row r="37" spans="1:6" ht="12" customHeight="1">
      <c r="A37" s="142"/>
      <c r="B37" s="90" t="s">
        <v>151</v>
      </c>
      <c r="C37" s="8" t="s">
        <v>250</v>
      </c>
      <c r="D37" s="59">
        <v>4199</v>
      </c>
      <c r="E37" s="59">
        <v>4491</v>
      </c>
      <c r="F37" s="60">
        <v>2987</v>
      </c>
    </row>
    <row r="38" spans="1:6" s="68" customFormat="1" ht="12" customHeight="1">
      <c r="A38" s="142"/>
      <c r="B38" s="90" t="s">
        <v>152</v>
      </c>
      <c r="C38" s="8" t="s">
        <v>179</v>
      </c>
      <c r="D38" s="59">
        <v>32601</v>
      </c>
      <c r="E38" s="59">
        <v>34081</v>
      </c>
      <c r="F38" s="60">
        <v>22873</v>
      </c>
    </row>
    <row r="39" spans="1:6" ht="12" customHeight="1">
      <c r="A39" s="142"/>
      <c r="B39" s="90" t="s">
        <v>153</v>
      </c>
      <c r="C39" s="8" t="s">
        <v>251</v>
      </c>
      <c r="D39" s="59"/>
      <c r="E39" s="59"/>
      <c r="F39" s="60"/>
    </row>
    <row r="40" spans="1:6" ht="12" customHeight="1" thickBot="1">
      <c r="A40" s="142"/>
      <c r="B40" s="90" t="s">
        <v>162</v>
      </c>
      <c r="C40" s="8" t="s">
        <v>252</v>
      </c>
      <c r="D40" s="59"/>
      <c r="E40" s="59">
        <v>12</v>
      </c>
      <c r="F40" s="60">
        <v>12</v>
      </c>
    </row>
    <row r="41" spans="1:6" ht="12" customHeight="1" thickBot="1">
      <c r="A41" s="110" t="s">
        <v>69</v>
      </c>
      <c r="B41" s="23"/>
      <c r="C41" s="72" t="s">
        <v>1104</v>
      </c>
      <c r="D41" s="214">
        <f>SUM(D42:D44)</f>
        <v>59762</v>
      </c>
      <c r="E41" s="214">
        <f>SUM(E42:E44)</f>
        <v>84956</v>
      </c>
      <c r="F41" s="219">
        <f>SUM(F42:F44)</f>
        <v>9219</v>
      </c>
    </row>
    <row r="42" spans="1:6" ht="12" customHeight="1">
      <c r="A42" s="141"/>
      <c r="B42" s="91" t="s">
        <v>156</v>
      </c>
      <c r="C42" s="10" t="s">
        <v>338</v>
      </c>
      <c r="D42" s="406">
        <v>17762</v>
      </c>
      <c r="E42" s="406">
        <v>8157</v>
      </c>
      <c r="F42" s="58">
        <v>455</v>
      </c>
    </row>
    <row r="43" spans="1:6" ht="15" customHeight="1">
      <c r="A43" s="142"/>
      <c r="B43" s="90" t="s">
        <v>157</v>
      </c>
      <c r="C43" s="8" t="s">
        <v>254</v>
      </c>
      <c r="D43" s="59">
        <v>42000</v>
      </c>
      <c r="E43" s="59">
        <v>76799</v>
      </c>
      <c r="F43" s="60">
        <v>8764</v>
      </c>
    </row>
    <row r="44" spans="1:6" ht="12.75">
      <c r="A44" s="142"/>
      <c r="B44" s="90" t="s">
        <v>158</v>
      </c>
      <c r="C44" s="8" t="s">
        <v>112</v>
      </c>
      <c r="D44" s="59"/>
      <c r="E44" s="59"/>
      <c r="F44" s="60"/>
    </row>
    <row r="45" spans="1:6" ht="15" customHeight="1" thickBot="1">
      <c r="A45" s="142"/>
      <c r="B45" s="90" t="s">
        <v>159</v>
      </c>
      <c r="C45" s="8" t="s">
        <v>56</v>
      </c>
      <c r="D45" s="59"/>
      <c r="E45" s="59"/>
      <c r="F45" s="60"/>
    </row>
    <row r="46" spans="1:6" ht="14.25" customHeight="1" thickBot="1">
      <c r="A46" s="110" t="s">
        <v>70</v>
      </c>
      <c r="B46" s="23"/>
      <c r="C46" s="23" t="s">
        <v>57</v>
      </c>
      <c r="D46" s="250"/>
      <c r="E46" s="250"/>
      <c r="F46" s="249"/>
    </row>
    <row r="47" spans="1:6" ht="13.5" thickBot="1">
      <c r="A47" s="134" t="s">
        <v>71</v>
      </c>
      <c r="B47" s="281"/>
      <c r="C47" s="282" t="s">
        <v>59</v>
      </c>
      <c r="D47" s="250"/>
      <c r="E47" s="250"/>
      <c r="F47" s="249"/>
    </row>
    <row r="48" spans="1:6" ht="13.5" thickBot="1">
      <c r="A48" s="110" t="s">
        <v>72</v>
      </c>
      <c r="B48" s="131"/>
      <c r="C48" s="144" t="s">
        <v>58</v>
      </c>
      <c r="D48" s="445">
        <f>+D35+D41+D46+D47</f>
        <v>119096</v>
      </c>
      <c r="E48" s="445">
        <f>+E35+E41+E46+E47</f>
        <v>149113</v>
      </c>
      <c r="F48" s="278">
        <f>+F35+F41+F46+F47</f>
        <v>54560</v>
      </c>
    </row>
    <row r="49" spans="1:6" ht="13.5" thickBot="1">
      <c r="A49" s="145"/>
      <c r="B49" s="146"/>
      <c r="C49" s="146"/>
      <c r="D49" s="279"/>
      <c r="E49" s="279"/>
      <c r="F49" s="279"/>
    </row>
    <row r="50" spans="1:6" ht="13.5" thickBot="1">
      <c r="A50" s="147" t="s">
        <v>283</v>
      </c>
      <c r="B50" s="148"/>
      <c r="C50" s="149"/>
      <c r="D50" s="449">
        <v>22</v>
      </c>
      <c r="E50" s="449">
        <v>27</v>
      </c>
      <c r="F50" s="70">
        <v>20</v>
      </c>
    </row>
    <row r="51" spans="1:6" ht="13.5" thickBot="1">
      <c r="A51" s="147" t="s">
        <v>284</v>
      </c>
      <c r="B51" s="148"/>
      <c r="C51" s="149"/>
      <c r="D51" s="449">
        <v>15</v>
      </c>
      <c r="E51" s="449">
        <v>20</v>
      </c>
      <c r="F51" s="70">
        <v>17</v>
      </c>
    </row>
  </sheetData>
  <sheetProtection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51"/>
  <sheetViews>
    <sheetView view="pageBreakPreview" zoomScale="115" zoomScaleSheetLayoutView="115" workbookViewId="0" topLeftCell="A1">
      <selection activeCell="C3" sqref="C3:E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1"/>
      <c r="B1" s="112"/>
      <c r="C1" s="151"/>
      <c r="D1" s="150"/>
      <c r="E1" s="150"/>
      <c r="F1" s="150" t="s">
        <v>1135</v>
      </c>
    </row>
    <row r="2" spans="1:6" s="64" customFormat="1" ht="25.5" customHeight="1">
      <c r="A2" s="756" t="s">
        <v>279</v>
      </c>
      <c r="B2" s="757"/>
      <c r="C2" s="768" t="s">
        <v>287</v>
      </c>
      <c r="D2" s="769"/>
      <c r="E2" s="770"/>
      <c r="F2" s="152" t="s">
        <v>116</v>
      </c>
    </row>
    <row r="3" spans="1:6" s="64" customFormat="1" ht="16.5" thickBot="1">
      <c r="A3" s="114" t="s">
        <v>278</v>
      </c>
      <c r="B3" s="115"/>
      <c r="C3" s="771" t="s">
        <v>115</v>
      </c>
      <c r="D3" s="772"/>
      <c r="E3" s="773"/>
      <c r="F3" s="153" t="s">
        <v>116</v>
      </c>
    </row>
    <row r="4" spans="1:6" s="65" customFormat="1" ht="15.75" customHeight="1" thickBot="1">
      <c r="A4" s="116"/>
      <c r="B4" s="116"/>
      <c r="C4" s="116"/>
      <c r="F4" s="117" t="s">
        <v>105</v>
      </c>
    </row>
    <row r="5" spans="1:6" ht="24.75" thickBot="1">
      <c r="A5" s="753" t="s">
        <v>280</v>
      </c>
      <c r="B5" s="758"/>
      <c r="C5" s="118" t="s">
        <v>106</v>
      </c>
      <c r="D5" s="374" t="s">
        <v>434</v>
      </c>
      <c r="E5" s="374" t="s">
        <v>441</v>
      </c>
      <c r="F5" s="119" t="s">
        <v>442</v>
      </c>
    </row>
    <row r="6" spans="1:6" s="55" customFormat="1" ht="12.75" customHeight="1" thickBot="1">
      <c r="A6" s="107">
        <v>1</v>
      </c>
      <c r="B6" s="108">
        <v>2</v>
      </c>
      <c r="C6" s="108">
        <v>3</v>
      </c>
      <c r="D6" s="108">
        <v>4</v>
      </c>
      <c r="E6" s="448">
        <v>5</v>
      </c>
      <c r="F6" s="446">
        <v>6</v>
      </c>
    </row>
    <row r="7" spans="1:6" s="55" customFormat="1" ht="15.75" customHeight="1" thickBot="1">
      <c r="A7" s="753" t="s">
        <v>107</v>
      </c>
      <c r="B7" s="754"/>
      <c r="C7" s="754"/>
      <c r="D7" s="754"/>
      <c r="E7" s="754"/>
      <c r="F7" s="755"/>
    </row>
    <row r="8" spans="1:6" s="66" customFormat="1" ht="12" customHeight="1" thickBot="1">
      <c r="A8" s="107" t="s">
        <v>68</v>
      </c>
      <c r="B8" s="120"/>
      <c r="C8" s="121" t="s">
        <v>285</v>
      </c>
      <c r="D8" s="214">
        <f>SUM(D9:D16)</f>
        <v>0</v>
      </c>
      <c r="E8" s="214">
        <f>SUM(E9:E16)</f>
        <v>30</v>
      </c>
      <c r="F8" s="219">
        <f>SUM(F9:F16)</f>
        <v>30</v>
      </c>
    </row>
    <row r="9" spans="1:6" s="66" customFormat="1" ht="12" customHeight="1">
      <c r="A9" s="124"/>
      <c r="B9" s="123" t="s">
        <v>150</v>
      </c>
      <c r="C9" s="11" t="s">
        <v>217</v>
      </c>
      <c r="D9" s="433"/>
      <c r="E9" s="433"/>
      <c r="F9" s="271"/>
    </row>
    <row r="10" spans="1:6" s="66" customFormat="1" ht="12" customHeight="1">
      <c r="A10" s="122"/>
      <c r="B10" s="123" t="s">
        <v>151</v>
      </c>
      <c r="C10" s="8" t="s">
        <v>218</v>
      </c>
      <c r="D10" s="211"/>
      <c r="E10" s="211">
        <v>26</v>
      </c>
      <c r="F10" s="217">
        <v>26</v>
      </c>
    </row>
    <row r="11" spans="1:6" s="66" customFormat="1" ht="12" customHeight="1">
      <c r="A11" s="122"/>
      <c r="B11" s="123" t="s">
        <v>152</v>
      </c>
      <c r="C11" s="8" t="s">
        <v>219</v>
      </c>
      <c r="D11" s="211"/>
      <c r="E11" s="211"/>
      <c r="F11" s="217"/>
    </row>
    <row r="12" spans="1:6" s="66" customFormat="1" ht="12" customHeight="1">
      <c r="A12" s="122"/>
      <c r="B12" s="123" t="s">
        <v>153</v>
      </c>
      <c r="C12" s="8" t="s">
        <v>220</v>
      </c>
      <c r="D12" s="211"/>
      <c r="E12" s="211"/>
      <c r="F12" s="217"/>
    </row>
    <row r="13" spans="1:6" s="66" customFormat="1" ht="12" customHeight="1">
      <c r="A13" s="122"/>
      <c r="B13" s="123" t="s">
        <v>187</v>
      </c>
      <c r="C13" s="7" t="s">
        <v>221</v>
      </c>
      <c r="D13" s="211"/>
      <c r="E13" s="211"/>
      <c r="F13" s="217"/>
    </row>
    <row r="14" spans="1:6" s="66" customFormat="1" ht="12" customHeight="1">
      <c r="A14" s="125"/>
      <c r="B14" s="123" t="s">
        <v>154</v>
      </c>
      <c r="C14" s="8" t="s">
        <v>222</v>
      </c>
      <c r="D14" s="434"/>
      <c r="E14" s="434">
        <v>4</v>
      </c>
      <c r="F14" s="272">
        <v>4</v>
      </c>
    </row>
    <row r="15" spans="1:6" s="67" customFormat="1" ht="12" customHeight="1">
      <c r="A15" s="122"/>
      <c r="B15" s="123" t="s">
        <v>155</v>
      </c>
      <c r="C15" s="8" t="s">
        <v>48</v>
      </c>
      <c r="D15" s="211"/>
      <c r="E15" s="211"/>
      <c r="F15" s="217"/>
    </row>
    <row r="16" spans="1:6" s="67" customFormat="1" ht="12" customHeight="1" thickBot="1">
      <c r="A16" s="126"/>
      <c r="B16" s="127" t="s">
        <v>163</v>
      </c>
      <c r="C16" s="7" t="s">
        <v>277</v>
      </c>
      <c r="D16" s="213"/>
      <c r="E16" s="213"/>
      <c r="F16" s="218"/>
    </row>
    <row r="17" spans="1:6" s="66" customFormat="1" ht="12" customHeight="1" thickBot="1">
      <c r="A17" s="107" t="s">
        <v>69</v>
      </c>
      <c r="B17" s="120"/>
      <c r="C17" s="121" t="s">
        <v>1103</v>
      </c>
      <c r="D17" s="214">
        <f>SUM(D18+D20)</f>
        <v>100</v>
      </c>
      <c r="E17" s="214">
        <f>SUM(E18+E20)</f>
        <v>63</v>
      </c>
      <c r="F17" s="219">
        <f>SUM(F18+F20)</f>
        <v>63</v>
      </c>
    </row>
    <row r="18" spans="1:6" s="67" customFormat="1" ht="12" customHeight="1">
      <c r="A18" s="122"/>
      <c r="B18" s="123" t="s">
        <v>156</v>
      </c>
      <c r="C18" s="10" t="s">
        <v>45</v>
      </c>
      <c r="D18" s="211">
        <v>100</v>
      </c>
      <c r="E18" s="211">
        <v>63</v>
      </c>
      <c r="F18" s="217">
        <v>63</v>
      </c>
    </row>
    <row r="19" spans="1:6" s="67" customFormat="1" ht="12" customHeight="1">
      <c r="A19" s="122"/>
      <c r="B19" s="123" t="s">
        <v>157</v>
      </c>
      <c r="C19" s="8" t="s">
        <v>46</v>
      </c>
      <c r="D19" s="211"/>
      <c r="E19" s="211"/>
      <c r="F19" s="217"/>
    </row>
    <row r="20" spans="1:6" s="67" customFormat="1" ht="12" customHeight="1">
      <c r="A20" s="122"/>
      <c r="B20" s="123" t="s">
        <v>158</v>
      </c>
      <c r="C20" s="8" t="s">
        <v>47</v>
      </c>
      <c r="D20" s="211"/>
      <c r="E20" s="211"/>
      <c r="F20" s="217"/>
    </row>
    <row r="21" spans="1:6" s="67" customFormat="1" ht="12" customHeight="1" thickBot="1">
      <c r="A21" s="122"/>
      <c r="B21" s="123" t="s">
        <v>159</v>
      </c>
      <c r="C21" s="8" t="s">
        <v>46</v>
      </c>
      <c r="D21" s="211"/>
      <c r="E21" s="211"/>
      <c r="F21" s="217"/>
    </row>
    <row r="22" spans="1:6" s="67" customFormat="1" ht="12" customHeight="1" thickBot="1">
      <c r="A22" s="110" t="s">
        <v>70</v>
      </c>
      <c r="B22" s="72"/>
      <c r="C22" s="72" t="s">
        <v>49</v>
      </c>
      <c r="D22" s="214">
        <f>+D23+D24</f>
        <v>0</v>
      </c>
      <c r="E22" s="214">
        <f>+E23+E24</f>
        <v>0</v>
      </c>
      <c r="F22" s="219">
        <f>+F23+F24</f>
        <v>0</v>
      </c>
    </row>
    <row r="23" spans="1:6" s="66" customFormat="1" ht="12" customHeight="1">
      <c r="A23" s="265"/>
      <c r="B23" s="288" t="s">
        <v>130</v>
      </c>
      <c r="C23" s="82" t="s">
        <v>310</v>
      </c>
      <c r="D23" s="442"/>
      <c r="E23" s="442"/>
      <c r="F23" s="293"/>
    </row>
    <row r="24" spans="1:6" s="66" customFormat="1" ht="12" customHeight="1" thickBot="1">
      <c r="A24" s="286"/>
      <c r="B24" s="287" t="s">
        <v>131</v>
      </c>
      <c r="C24" s="83" t="s">
        <v>314</v>
      </c>
      <c r="D24" s="451"/>
      <c r="E24" s="451"/>
      <c r="F24" s="294"/>
    </row>
    <row r="25" spans="1:6" s="66" customFormat="1" ht="12" customHeight="1" thickBot="1">
      <c r="A25" s="110" t="s">
        <v>71</v>
      </c>
      <c r="B25" s="120"/>
      <c r="C25" s="72" t="s">
        <v>64</v>
      </c>
      <c r="D25" s="250"/>
      <c r="E25" s="250"/>
      <c r="F25" s="249"/>
    </row>
    <row r="26" spans="1:6" s="66" customFormat="1" ht="12" customHeight="1" thickBot="1">
      <c r="A26" s="107" t="s">
        <v>72</v>
      </c>
      <c r="B26" s="94"/>
      <c r="C26" s="72" t="s">
        <v>60</v>
      </c>
      <c r="D26" s="214">
        <f>D8+D17+D22</f>
        <v>100</v>
      </c>
      <c r="E26" s="214">
        <f>E8+E17+E22</f>
        <v>93</v>
      </c>
      <c r="F26" s="214">
        <f>F8+F17+F22</f>
        <v>93</v>
      </c>
    </row>
    <row r="27" spans="1:6" s="67" customFormat="1" ht="12" customHeight="1" thickBot="1">
      <c r="A27" s="283" t="s">
        <v>73</v>
      </c>
      <c r="B27" s="291"/>
      <c r="C27" s="285" t="s">
        <v>62</v>
      </c>
      <c r="D27" s="441">
        <f>+D28+D29</f>
        <v>13882</v>
      </c>
      <c r="E27" s="441">
        <f>+E28+E29</f>
        <v>13882</v>
      </c>
      <c r="F27" s="276">
        <f>+F28+F29</f>
        <v>9570</v>
      </c>
    </row>
    <row r="28" spans="1:6" s="67" customFormat="1" ht="15" customHeight="1">
      <c r="A28" s="124"/>
      <c r="B28" s="92" t="s">
        <v>137</v>
      </c>
      <c r="C28" s="82" t="s">
        <v>403</v>
      </c>
      <c r="D28" s="442">
        <v>13882</v>
      </c>
      <c r="E28" s="442">
        <v>13882</v>
      </c>
      <c r="F28" s="293">
        <v>9570</v>
      </c>
    </row>
    <row r="29" spans="1:6" s="67" customFormat="1" ht="15" customHeight="1" thickBot="1">
      <c r="A29" s="292"/>
      <c r="B29" s="93" t="s">
        <v>138</v>
      </c>
      <c r="C29" s="284" t="s">
        <v>52</v>
      </c>
      <c r="D29" s="61"/>
      <c r="E29" s="61"/>
      <c r="F29" s="62"/>
    </row>
    <row r="30" spans="1:6" ht="13.5" thickBot="1">
      <c r="A30" s="134" t="s">
        <v>74</v>
      </c>
      <c r="B30" s="281"/>
      <c r="C30" s="282" t="s">
        <v>63</v>
      </c>
      <c r="D30" s="250"/>
      <c r="E30" s="250"/>
      <c r="F30" s="249"/>
    </row>
    <row r="31" spans="1:6" s="55" customFormat="1" ht="16.5" customHeight="1" thickBot="1">
      <c r="A31" s="134" t="s">
        <v>75</v>
      </c>
      <c r="B31" s="135"/>
      <c r="C31" s="136" t="s">
        <v>61</v>
      </c>
      <c r="D31" s="445">
        <f>+D26+D27+D30</f>
        <v>13982</v>
      </c>
      <c r="E31" s="445">
        <f>+E26+E27+E30</f>
        <v>13975</v>
      </c>
      <c r="F31" s="278">
        <f>+F26+F27+F30</f>
        <v>9663</v>
      </c>
    </row>
    <row r="32" spans="1:6" s="68" customFormat="1" ht="12" customHeight="1">
      <c r="A32" s="137"/>
      <c r="B32" s="137"/>
      <c r="C32" s="138"/>
      <c r="D32" s="274"/>
      <c r="E32" s="274"/>
      <c r="F32" s="274"/>
    </row>
    <row r="33" spans="1:6" ht="12" customHeight="1" thickBot="1">
      <c r="A33" s="139"/>
      <c r="B33" s="140"/>
      <c r="C33" s="140"/>
      <c r="D33" s="275"/>
      <c r="E33" s="275"/>
      <c r="F33" s="275"/>
    </row>
    <row r="34" spans="1:6" ht="12" customHeight="1" thickBot="1">
      <c r="A34" s="753" t="s">
        <v>111</v>
      </c>
      <c r="B34" s="754"/>
      <c r="C34" s="754"/>
      <c r="D34" s="754"/>
      <c r="E34" s="754"/>
      <c r="F34" s="755"/>
    </row>
    <row r="35" spans="1:6" ht="12" customHeight="1" thickBot="1">
      <c r="A35" s="110" t="s">
        <v>68</v>
      </c>
      <c r="B35" s="23"/>
      <c r="C35" s="72" t="s">
        <v>44</v>
      </c>
      <c r="D35" s="214">
        <f>SUM(D36:D40)</f>
        <v>13882</v>
      </c>
      <c r="E35" s="214">
        <f>SUM(E36:E40)</f>
        <v>13882</v>
      </c>
      <c r="F35" s="219">
        <f>SUM(F36:F40)</f>
        <v>9663</v>
      </c>
    </row>
    <row r="36" spans="1:6" ht="12" customHeight="1">
      <c r="A36" s="141"/>
      <c r="B36" s="91" t="s">
        <v>150</v>
      </c>
      <c r="C36" s="10" t="s">
        <v>98</v>
      </c>
      <c r="D36" s="406"/>
      <c r="E36" s="406"/>
      <c r="F36" s="58"/>
    </row>
    <row r="37" spans="1:6" ht="12" customHeight="1">
      <c r="A37" s="142"/>
      <c r="B37" s="90" t="s">
        <v>151</v>
      </c>
      <c r="C37" s="8" t="s">
        <v>250</v>
      </c>
      <c r="D37" s="59"/>
      <c r="E37" s="59"/>
      <c r="F37" s="60"/>
    </row>
    <row r="38" spans="1:6" ht="12" customHeight="1">
      <c r="A38" s="142"/>
      <c r="B38" s="90" t="s">
        <v>152</v>
      </c>
      <c r="C38" s="8" t="s">
        <v>179</v>
      </c>
      <c r="D38" s="59"/>
      <c r="E38" s="59"/>
      <c r="F38" s="60"/>
    </row>
    <row r="39" spans="1:6" s="68" customFormat="1" ht="12" customHeight="1">
      <c r="A39" s="142"/>
      <c r="B39" s="90" t="s">
        <v>153</v>
      </c>
      <c r="C39" s="8" t="s">
        <v>251</v>
      </c>
      <c r="D39" s="59">
        <v>13882</v>
      </c>
      <c r="E39" s="59">
        <v>13882</v>
      </c>
      <c r="F39" s="60">
        <v>9663</v>
      </c>
    </row>
    <row r="40" spans="1:6" ht="12" customHeight="1" thickBot="1">
      <c r="A40" s="142"/>
      <c r="B40" s="90" t="s">
        <v>162</v>
      </c>
      <c r="C40" s="8" t="s">
        <v>252</v>
      </c>
      <c r="D40" s="59"/>
      <c r="E40" s="59"/>
      <c r="F40" s="60"/>
    </row>
    <row r="41" spans="1:6" ht="12" customHeight="1" thickBot="1">
      <c r="A41" s="110" t="s">
        <v>69</v>
      </c>
      <c r="B41" s="23"/>
      <c r="C41" s="72" t="s">
        <v>1104</v>
      </c>
      <c r="D41" s="214">
        <f>SUM(D42:D44)</f>
        <v>0</v>
      </c>
      <c r="E41" s="214">
        <f>SUM(E42:E44)</f>
        <v>0</v>
      </c>
      <c r="F41" s="219">
        <f>SUM(F42:F44)</f>
        <v>0</v>
      </c>
    </row>
    <row r="42" spans="1:6" ht="12" customHeight="1">
      <c r="A42" s="141"/>
      <c r="B42" s="91" t="s">
        <v>156</v>
      </c>
      <c r="C42" s="10" t="s">
        <v>338</v>
      </c>
      <c r="D42" s="406"/>
      <c r="E42" s="406"/>
      <c r="F42" s="58"/>
    </row>
    <row r="43" spans="1:6" ht="12" customHeight="1">
      <c r="A43" s="142"/>
      <c r="B43" s="90" t="s">
        <v>157</v>
      </c>
      <c r="C43" s="8" t="s">
        <v>254</v>
      </c>
      <c r="D43" s="59"/>
      <c r="E43" s="59"/>
      <c r="F43" s="60"/>
    </row>
    <row r="44" spans="1:6" ht="15" customHeight="1">
      <c r="A44" s="142"/>
      <c r="B44" s="90" t="s">
        <v>158</v>
      </c>
      <c r="C44" s="8" t="s">
        <v>112</v>
      </c>
      <c r="D44" s="59"/>
      <c r="E44" s="59"/>
      <c r="F44" s="60"/>
    </row>
    <row r="45" spans="1:6" ht="23.25" thickBot="1">
      <c r="A45" s="142"/>
      <c r="B45" s="90" t="s">
        <v>159</v>
      </c>
      <c r="C45" s="8" t="s">
        <v>56</v>
      </c>
      <c r="D45" s="59"/>
      <c r="E45" s="59"/>
      <c r="F45" s="60"/>
    </row>
    <row r="46" spans="1:6" ht="15" customHeight="1" thickBot="1">
      <c r="A46" s="110" t="s">
        <v>70</v>
      </c>
      <c r="B46" s="23"/>
      <c r="C46" s="23" t="s">
        <v>57</v>
      </c>
      <c r="D46" s="250"/>
      <c r="E46" s="250"/>
      <c r="F46" s="249"/>
    </row>
    <row r="47" spans="1:6" ht="14.25" customHeight="1" thickBot="1">
      <c r="A47" s="134" t="s">
        <v>71</v>
      </c>
      <c r="B47" s="281"/>
      <c r="C47" s="282" t="s">
        <v>59</v>
      </c>
      <c r="D47" s="250"/>
      <c r="E47" s="250"/>
      <c r="F47" s="249"/>
    </row>
    <row r="48" spans="1:6" ht="13.5" thickBot="1">
      <c r="A48" s="110" t="s">
        <v>72</v>
      </c>
      <c r="B48" s="131"/>
      <c r="C48" s="144" t="s">
        <v>58</v>
      </c>
      <c r="D48" s="445">
        <f>+D35+D41+D46+D47</f>
        <v>13882</v>
      </c>
      <c r="E48" s="445">
        <f>+E35+E41+E46+E47</f>
        <v>13882</v>
      </c>
      <c r="F48" s="278">
        <f>+F35+F41+F46+F47</f>
        <v>9663</v>
      </c>
    </row>
    <row r="49" spans="1:6" ht="13.5" thickBot="1">
      <c r="A49" s="145"/>
      <c r="B49" s="146"/>
      <c r="C49" s="146"/>
      <c r="D49" s="279"/>
      <c r="E49" s="279"/>
      <c r="F49" s="279"/>
    </row>
    <row r="50" spans="1:6" ht="13.5" thickBot="1">
      <c r="A50" s="147" t="s">
        <v>283</v>
      </c>
      <c r="B50" s="148"/>
      <c r="C50" s="149"/>
      <c r="D50" s="449">
        <v>0</v>
      </c>
      <c r="E50" s="449">
        <v>0</v>
      </c>
      <c r="F50" s="70">
        <v>0</v>
      </c>
    </row>
    <row r="51" spans="1:6" ht="13.5" thickBot="1">
      <c r="A51" s="147" t="s">
        <v>284</v>
      </c>
      <c r="B51" s="148"/>
      <c r="C51" s="149"/>
      <c r="D51" s="449">
        <v>0</v>
      </c>
      <c r="E51" s="449">
        <v>0</v>
      </c>
      <c r="F51" s="70">
        <v>0</v>
      </c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51"/>
  <sheetViews>
    <sheetView view="pageBreakPreview" zoomScale="115" zoomScaleSheetLayoutView="115" workbookViewId="0" topLeftCell="A1">
      <selection activeCell="C3" sqref="C3:E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1"/>
      <c r="B1" s="112"/>
      <c r="C1" s="151"/>
      <c r="D1" s="150"/>
      <c r="E1" s="150"/>
      <c r="F1" s="150" t="s">
        <v>1136</v>
      </c>
    </row>
    <row r="2" spans="1:6" s="64" customFormat="1" ht="25.5" customHeight="1">
      <c r="A2" s="756" t="s">
        <v>279</v>
      </c>
      <c r="B2" s="757"/>
      <c r="C2" s="768" t="s">
        <v>287</v>
      </c>
      <c r="D2" s="769"/>
      <c r="E2" s="770"/>
      <c r="F2" s="152" t="s">
        <v>116</v>
      </c>
    </row>
    <row r="3" spans="1:6" s="64" customFormat="1" ht="16.5" thickBot="1">
      <c r="A3" s="114" t="s">
        <v>278</v>
      </c>
      <c r="B3" s="115"/>
      <c r="C3" s="771" t="s">
        <v>118</v>
      </c>
      <c r="D3" s="772"/>
      <c r="E3" s="773"/>
      <c r="F3" s="153" t="s">
        <v>117</v>
      </c>
    </row>
    <row r="4" spans="1:6" s="65" customFormat="1" ht="15.75" customHeight="1" thickBot="1">
      <c r="A4" s="116"/>
      <c r="B4" s="116"/>
      <c r="C4" s="116"/>
      <c r="F4" s="117" t="s">
        <v>105</v>
      </c>
    </row>
    <row r="5" spans="1:6" ht="24.75" thickBot="1">
      <c r="A5" s="753" t="s">
        <v>280</v>
      </c>
      <c r="B5" s="758"/>
      <c r="C5" s="118" t="s">
        <v>106</v>
      </c>
      <c r="D5" s="374" t="s">
        <v>434</v>
      </c>
      <c r="E5" s="374" t="s">
        <v>441</v>
      </c>
      <c r="F5" s="119" t="s">
        <v>442</v>
      </c>
    </row>
    <row r="6" spans="1:6" s="55" customFormat="1" ht="12.75" customHeight="1" thickBot="1">
      <c r="A6" s="107">
        <v>1</v>
      </c>
      <c r="B6" s="108">
        <v>2</v>
      </c>
      <c r="C6" s="108">
        <v>3</v>
      </c>
      <c r="D6" s="108">
        <v>4</v>
      </c>
      <c r="E6" s="448">
        <v>5</v>
      </c>
      <c r="F6" s="446">
        <v>6</v>
      </c>
    </row>
    <row r="7" spans="1:6" s="55" customFormat="1" ht="15.75" customHeight="1" thickBot="1">
      <c r="A7" s="753" t="s">
        <v>107</v>
      </c>
      <c r="B7" s="754"/>
      <c r="C7" s="754"/>
      <c r="D7" s="754"/>
      <c r="E7" s="754"/>
      <c r="F7" s="755"/>
    </row>
    <row r="8" spans="1:6" s="66" customFormat="1" ht="12" customHeight="1" thickBot="1">
      <c r="A8" s="107" t="s">
        <v>68</v>
      </c>
      <c r="B8" s="120"/>
      <c r="C8" s="121" t="s">
        <v>285</v>
      </c>
      <c r="D8" s="214">
        <f>SUM(D9:D16)</f>
        <v>127</v>
      </c>
      <c r="E8" s="214">
        <f>SUM(E9:E16)</f>
        <v>127</v>
      </c>
      <c r="F8" s="219">
        <f>SUM(F9:F16)</f>
        <v>94</v>
      </c>
    </row>
    <row r="9" spans="1:6" s="66" customFormat="1" ht="12" customHeight="1">
      <c r="A9" s="124"/>
      <c r="B9" s="123" t="s">
        <v>150</v>
      </c>
      <c r="C9" s="11" t="s">
        <v>217</v>
      </c>
      <c r="D9" s="433"/>
      <c r="E9" s="271"/>
      <c r="F9" s="271"/>
    </row>
    <row r="10" spans="1:6" s="66" customFormat="1" ht="12" customHeight="1">
      <c r="A10" s="122"/>
      <c r="B10" s="123" t="s">
        <v>151</v>
      </c>
      <c r="C10" s="8" t="s">
        <v>218</v>
      </c>
      <c r="D10" s="211">
        <v>100</v>
      </c>
      <c r="E10" s="217">
        <v>100</v>
      </c>
      <c r="F10" s="217">
        <v>74</v>
      </c>
    </row>
    <row r="11" spans="1:6" s="66" customFormat="1" ht="12" customHeight="1">
      <c r="A11" s="122"/>
      <c r="B11" s="123" t="s">
        <v>152</v>
      </c>
      <c r="C11" s="8" t="s">
        <v>219</v>
      </c>
      <c r="D11" s="211"/>
      <c r="E11" s="217"/>
      <c r="F11" s="217"/>
    </row>
    <row r="12" spans="1:6" s="66" customFormat="1" ht="12" customHeight="1">
      <c r="A12" s="122"/>
      <c r="B12" s="123" t="s">
        <v>153</v>
      </c>
      <c r="C12" s="8" t="s">
        <v>220</v>
      </c>
      <c r="D12" s="211"/>
      <c r="E12" s="217"/>
      <c r="F12" s="217"/>
    </row>
    <row r="13" spans="1:6" s="66" customFormat="1" ht="12" customHeight="1">
      <c r="A13" s="122"/>
      <c r="B13" s="123" t="s">
        <v>187</v>
      </c>
      <c r="C13" s="7" t="s">
        <v>221</v>
      </c>
      <c r="D13" s="211"/>
      <c r="E13" s="217"/>
      <c r="F13" s="217"/>
    </row>
    <row r="14" spans="1:6" s="66" customFormat="1" ht="12" customHeight="1">
      <c r="A14" s="125"/>
      <c r="B14" s="123" t="s">
        <v>154</v>
      </c>
      <c r="C14" s="8" t="s">
        <v>222</v>
      </c>
      <c r="D14" s="434">
        <v>27</v>
      </c>
      <c r="E14" s="272">
        <v>27</v>
      </c>
      <c r="F14" s="272">
        <v>20</v>
      </c>
    </row>
    <row r="15" spans="1:6" s="67" customFormat="1" ht="12" customHeight="1">
      <c r="A15" s="122"/>
      <c r="B15" s="123" t="s">
        <v>155</v>
      </c>
      <c r="C15" s="8" t="s">
        <v>48</v>
      </c>
      <c r="D15" s="211"/>
      <c r="E15" s="217"/>
      <c r="F15" s="217"/>
    </row>
    <row r="16" spans="1:6" s="67" customFormat="1" ht="12" customHeight="1" thickBot="1">
      <c r="A16" s="126"/>
      <c r="B16" s="127" t="s">
        <v>163</v>
      </c>
      <c r="C16" s="7" t="s">
        <v>277</v>
      </c>
      <c r="D16" s="213"/>
      <c r="E16" s="218"/>
      <c r="F16" s="218"/>
    </row>
    <row r="17" spans="1:6" s="66" customFormat="1" ht="12" customHeight="1" thickBot="1">
      <c r="A17" s="107" t="s">
        <v>69</v>
      </c>
      <c r="B17" s="120"/>
      <c r="C17" s="121" t="s">
        <v>1103</v>
      </c>
      <c r="D17" s="214">
        <f>SUM(D18+D20)</f>
        <v>6386</v>
      </c>
      <c r="E17" s="214">
        <f>SUM(E18+E20)</f>
        <v>6386</v>
      </c>
      <c r="F17" s="219">
        <f>SUM(F18+F20)</f>
        <v>6284</v>
      </c>
    </row>
    <row r="18" spans="1:6" s="67" customFormat="1" ht="12" customHeight="1">
      <c r="A18" s="122"/>
      <c r="B18" s="123" t="s">
        <v>156</v>
      </c>
      <c r="C18" s="10" t="s">
        <v>45</v>
      </c>
      <c r="D18" s="211">
        <v>6386</v>
      </c>
      <c r="E18" s="211">
        <f>'1.1.sz.mell.'!D33</f>
        <v>6386</v>
      </c>
      <c r="F18" s="211">
        <f>'1.1.sz.mell.'!E33</f>
        <v>6284</v>
      </c>
    </row>
    <row r="19" spans="1:6" s="67" customFormat="1" ht="12" customHeight="1">
      <c r="A19" s="122"/>
      <c r="B19" s="123" t="s">
        <v>157</v>
      </c>
      <c r="C19" s="8" t="s">
        <v>46</v>
      </c>
      <c r="D19" s="211"/>
      <c r="E19" s="211"/>
      <c r="F19" s="217"/>
    </row>
    <row r="20" spans="1:6" s="67" customFormat="1" ht="12" customHeight="1">
      <c r="A20" s="122"/>
      <c r="B20" s="123" t="s">
        <v>158</v>
      </c>
      <c r="C20" s="8" t="s">
        <v>47</v>
      </c>
      <c r="D20" s="211"/>
      <c r="E20" s="211"/>
      <c r="F20" s="217"/>
    </row>
    <row r="21" spans="1:6" s="67" customFormat="1" ht="12" customHeight="1" thickBot="1">
      <c r="A21" s="122"/>
      <c r="B21" s="123" t="s">
        <v>159</v>
      </c>
      <c r="C21" s="8" t="s">
        <v>46</v>
      </c>
      <c r="D21" s="211"/>
      <c r="E21" s="211"/>
      <c r="F21" s="217"/>
    </row>
    <row r="22" spans="1:6" s="67" customFormat="1" ht="12" customHeight="1" thickBot="1">
      <c r="A22" s="110" t="s">
        <v>70</v>
      </c>
      <c r="B22" s="72"/>
      <c r="C22" s="72" t="s">
        <v>49</v>
      </c>
      <c r="D22" s="214">
        <f>+D23+D24</f>
        <v>0</v>
      </c>
      <c r="E22" s="214">
        <f>+E23+E24</f>
        <v>0</v>
      </c>
      <c r="F22" s="219">
        <f>+F23+F24</f>
        <v>0</v>
      </c>
    </row>
    <row r="23" spans="1:6" s="66" customFormat="1" ht="12" customHeight="1">
      <c r="A23" s="265"/>
      <c r="B23" s="288" t="s">
        <v>130</v>
      </c>
      <c r="C23" s="82" t="s">
        <v>310</v>
      </c>
      <c r="D23" s="442"/>
      <c r="E23" s="442"/>
      <c r="F23" s="293"/>
    </row>
    <row r="24" spans="1:6" s="66" customFormat="1" ht="12" customHeight="1" thickBot="1">
      <c r="A24" s="286"/>
      <c r="B24" s="287" t="s">
        <v>131</v>
      </c>
      <c r="C24" s="83" t="s">
        <v>314</v>
      </c>
      <c r="D24" s="451"/>
      <c r="E24" s="451"/>
      <c r="F24" s="294"/>
    </row>
    <row r="25" spans="1:6" s="66" customFormat="1" ht="12" customHeight="1" thickBot="1">
      <c r="A25" s="110" t="s">
        <v>71</v>
      </c>
      <c r="B25" s="120"/>
      <c r="C25" s="72" t="s">
        <v>64</v>
      </c>
      <c r="D25" s="250">
        <v>81</v>
      </c>
      <c r="E25" s="250">
        <v>634</v>
      </c>
      <c r="F25" s="249">
        <v>69</v>
      </c>
    </row>
    <row r="26" spans="1:6" s="66" customFormat="1" ht="12" customHeight="1" thickBot="1">
      <c r="A26" s="107" t="s">
        <v>72</v>
      </c>
      <c r="B26" s="94"/>
      <c r="C26" s="72" t="s">
        <v>60</v>
      </c>
      <c r="D26" s="214">
        <f>D8+D17+D25</f>
        <v>6594</v>
      </c>
      <c r="E26" s="214">
        <f>E8+E17+E25</f>
        <v>7147</v>
      </c>
      <c r="F26" s="214">
        <f>F8+F17+F25</f>
        <v>6447</v>
      </c>
    </row>
    <row r="27" spans="1:6" s="67" customFormat="1" ht="12" customHeight="1" thickBot="1">
      <c r="A27" s="283" t="s">
        <v>73</v>
      </c>
      <c r="B27" s="291"/>
      <c r="C27" s="285" t="s">
        <v>62</v>
      </c>
      <c r="D27" s="441">
        <f>+D28+D29</f>
        <v>0</v>
      </c>
      <c r="E27" s="441">
        <f>+E28+E29</f>
        <v>1322</v>
      </c>
      <c r="F27" s="276">
        <f>+F28+F29</f>
        <v>1328</v>
      </c>
    </row>
    <row r="28" spans="1:6" s="67" customFormat="1" ht="15" customHeight="1">
      <c r="A28" s="124"/>
      <c r="B28" s="92" t="s">
        <v>137</v>
      </c>
      <c r="C28" s="82" t="s">
        <v>403</v>
      </c>
      <c r="D28" s="442"/>
      <c r="E28" s="442">
        <v>1322</v>
      </c>
      <c r="F28" s="293">
        <v>1328</v>
      </c>
    </row>
    <row r="29" spans="1:6" s="67" customFormat="1" ht="15" customHeight="1" thickBot="1">
      <c r="A29" s="292"/>
      <c r="B29" s="93" t="s">
        <v>138</v>
      </c>
      <c r="C29" s="284" t="s">
        <v>52</v>
      </c>
      <c r="D29" s="61"/>
      <c r="E29" s="61"/>
      <c r="F29" s="62"/>
    </row>
    <row r="30" spans="1:6" ht="13.5" thickBot="1">
      <c r="A30" s="134" t="s">
        <v>74</v>
      </c>
      <c r="B30" s="281"/>
      <c r="C30" s="282" t="s">
        <v>63</v>
      </c>
      <c r="D30" s="250"/>
      <c r="E30" s="250"/>
      <c r="F30" s="249"/>
    </row>
    <row r="31" spans="1:6" s="55" customFormat="1" ht="16.5" customHeight="1" thickBot="1">
      <c r="A31" s="134" t="s">
        <v>75</v>
      </c>
      <c r="B31" s="135"/>
      <c r="C31" s="136" t="s">
        <v>61</v>
      </c>
      <c r="D31" s="445">
        <f>+D26+D27+D30</f>
        <v>6594</v>
      </c>
      <c r="E31" s="445">
        <f>+E26+E27+E30</f>
        <v>8469</v>
      </c>
      <c r="F31" s="278">
        <f>+F26+F27+F30</f>
        <v>7775</v>
      </c>
    </row>
    <row r="32" spans="1:6" s="68" customFormat="1" ht="12" customHeight="1">
      <c r="A32" s="137"/>
      <c r="B32" s="137"/>
      <c r="C32" s="138"/>
      <c r="D32" s="274"/>
      <c r="E32" s="274"/>
      <c r="F32" s="274"/>
    </row>
    <row r="33" spans="1:6" ht="12" customHeight="1" thickBot="1">
      <c r="A33" s="139"/>
      <c r="B33" s="140"/>
      <c r="C33" s="140"/>
      <c r="D33" s="275"/>
      <c r="E33" s="275"/>
      <c r="F33" s="275"/>
    </row>
    <row r="34" spans="1:6" ht="12" customHeight="1" thickBot="1">
      <c r="A34" s="753" t="s">
        <v>111</v>
      </c>
      <c r="B34" s="754"/>
      <c r="C34" s="754"/>
      <c r="D34" s="754"/>
      <c r="E34" s="754"/>
      <c r="F34" s="755"/>
    </row>
    <row r="35" spans="1:6" ht="12" customHeight="1" thickBot="1">
      <c r="A35" s="110" t="s">
        <v>68</v>
      </c>
      <c r="B35" s="23"/>
      <c r="C35" s="72" t="s">
        <v>44</v>
      </c>
      <c r="D35" s="214">
        <f>SUM(D36:D40)</f>
        <v>6594</v>
      </c>
      <c r="E35" s="214">
        <f>SUM(E36:E40)</f>
        <v>7342</v>
      </c>
      <c r="F35" s="219">
        <f>SUM(F36:F40)</f>
        <v>6250</v>
      </c>
    </row>
    <row r="36" spans="1:6" ht="12" customHeight="1">
      <c r="A36" s="141"/>
      <c r="B36" s="91" t="s">
        <v>150</v>
      </c>
      <c r="C36" s="10" t="s">
        <v>98</v>
      </c>
      <c r="D36" s="406">
        <v>3658</v>
      </c>
      <c r="E36" s="406">
        <v>3981</v>
      </c>
      <c r="F36" s="58">
        <v>3567</v>
      </c>
    </row>
    <row r="37" spans="1:6" ht="12" customHeight="1">
      <c r="A37" s="142"/>
      <c r="B37" s="90" t="s">
        <v>151</v>
      </c>
      <c r="C37" s="8" t="s">
        <v>250</v>
      </c>
      <c r="D37" s="59">
        <v>981</v>
      </c>
      <c r="E37" s="59">
        <v>1027</v>
      </c>
      <c r="F37" s="60">
        <v>891</v>
      </c>
    </row>
    <row r="38" spans="1:6" ht="12" customHeight="1">
      <c r="A38" s="142"/>
      <c r="B38" s="90" t="s">
        <v>152</v>
      </c>
      <c r="C38" s="8" t="s">
        <v>179</v>
      </c>
      <c r="D38" s="59">
        <v>1955</v>
      </c>
      <c r="E38" s="59">
        <v>2200</v>
      </c>
      <c r="F38" s="60">
        <v>1658</v>
      </c>
    </row>
    <row r="39" spans="1:6" s="68" customFormat="1" ht="12" customHeight="1">
      <c r="A39" s="142"/>
      <c r="B39" s="90" t="s">
        <v>153</v>
      </c>
      <c r="C39" s="8" t="s">
        <v>251</v>
      </c>
      <c r="D39" s="59"/>
      <c r="E39" s="59"/>
      <c r="F39" s="60"/>
    </row>
    <row r="40" spans="1:6" ht="12" customHeight="1" thickBot="1">
      <c r="A40" s="142"/>
      <c r="B40" s="90" t="s">
        <v>162</v>
      </c>
      <c r="C40" s="8" t="s">
        <v>252</v>
      </c>
      <c r="D40" s="59"/>
      <c r="E40" s="59">
        <v>134</v>
      </c>
      <c r="F40" s="60">
        <v>134</v>
      </c>
    </row>
    <row r="41" spans="1:6" ht="12" customHeight="1" thickBot="1">
      <c r="A41" s="110" t="s">
        <v>69</v>
      </c>
      <c r="B41" s="23"/>
      <c r="C41" s="72" t="s">
        <v>1104</v>
      </c>
      <c r="D41" s="214">
        <f>SUM(D42:D44)</f>
        <v>0</v>
      </c>
      <c r="E41" s="214">
        <f>SUM(E42:E44)</f>
        <v>1127</v>
      </c>
      <c r="F41" s="219">
        <f>SUM(F42:F44)</f>
        <v>1525</v>
      </c>
    </row>
    <row r="42" spans="1:6" ht="12" customHeight="1">
      <c r="A42" s="141"/>
      <c r="B42" s="91" t="s">
        <v>156</v>
      </c>
      <c r="C42" s="10" t="s">
        <v>338</v>
      </c>
      <c r="D42" s="406"/>
      <c r="E42" s="59">
        <v>694</v>
      </c>
      <c r="F42" s="60">
        <v>1092</v>
      </c>
    </row>
    <row r="43" spans="1:6" ht="12" customHeight="1">
      <c r="A43" s="142"/>
      <c r="B43" s="90" t="s">
        <v>157</v>
      </c>
      <c r="C43" s="8" t="s">
        <v>254</v>
      </c>
      <c r="D43" s="59"/>
      <c r="E43" s="59">
        <v>433</v>
      </c>
      <c r="F43" s="60">
        <v>433</v>
      </c>
    </row>
    <row r="44" spans="1:6" ht="15" customHeight="1">
      <c r="A44" s="142"/>
      <c r="B44" s="90" t="s">
        <v>158</v>
      </c>
      <c r="C44" s="8" t="s">
        <v>112</v>
      </c>
      <c r="D44" s="59"/>
      <c r="E44" s="59"/>
      <c r="F44" s="60"/>
    </row>
    <row r="45" spans="1:6" ht="23.25" thickBot="1">
      <c r="A45" s="142"/>
      <c r="B45" s="90" t="s">
        <v>159</v>
      </c>
      <c r="C45" s="8" t="s">
        <v>56</v>
      </c>
      <c r="D45" s="59"/>
      <c r="E45" s="59"/>
      <c r="F45" s="60"/>
    </row>
    <row r="46" spans="1:6" ht="15" customHeight="1" thickBot="1">
      <c r="A46" s="110" t="s">
        <v>70</v>
      </c>
      <c r="B46" s="23"/>
      <c r="C46" s="23" t="s">
        <v>57</v>
      </c>
      <c r="D46" s="250"/>
      <c r="E46" s="250"/>
      <c r="F46" s="249"/>
    </row>
    <row r="47" spans="1:6" ht="14.25" customHeight="1" thickBot="1">
      <c r="A47" s="134" t="s">
        <v>71</v>
      </c>
      <c r="B47" s="281"/>
      <c r="C47" s="282" t="s">
        <v>59</v>
      </c>
      <c r="D47" s="250"/>
      <c r="E47" s="250"/>
      <c r="F47" s="249"/>
    </row>
    <row r="48" spans="1:6" ht="13.5" thickBot="1">
      <c r="A48" s="110" t="s">
        <v>72</v>
      </c>
      <c r="B48" s="131"/>
      <c r="C48" s="144" t="s">
        <v>58</v>
      </c>
      <c r="D48" s="445">
        <f>+D35+D41+D46+D47</f>
        <v>6594</v>
      </c>
      <c r="E48" s="445">
        <f>+E35+E41+E46+E47</f>
        <v>8469</v>
      </c>
      <c r="F48" s="278">
        <f>+F35+F41+F46+F47</f>
        <v>7775</v>
      </c>
    </row>
    <row r="49" spans="1:6" ht="13.5" thickBot="1">
      <c r="A49" s="145"/>
      <c r="B49" s="146"/>
      <c r="C49" s="146"/>
      <c r="D49" s="279"/>
      <c r="E49" s="279"/>
      <c r="F49" s="279"/>
    </row>
    <row r="50" spans="1:6" ht="13.5" thickBot="1">
      <c r="A50" s="147" t="s">
        <v>283</v>
      </c>
      <c r="B50" s="148"/>
      <c r="C50" s="149"/>
      <c r="D50" s="449">
        <v>2</v>
      </c>
      <c r="E50" s="449">
        <v>2</v>
      </c>
      <c r="F50" s="70">
        <v>1</v>
      </c>
    </row>
    <row r="51" spans="1:6" ht="13.5" thickBot="1">
      <c r="A51" s="147" t="s">
        <v>284</v>
      </c>
      <c r="B51" s="148"/>
      <c r="C51" s="149"/>
      <c r="D51" s="449">
        <v>0</v>
      </c>
      <c r="E51" s="449">
        <v>0</v>
      </c>
      <c r="F51" s="70">
        <v>0</v>
      </c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F51"/>
  <sheetViews>
    <sheetView zoomScaleSheetLayoutView="115" workbookViewId="0" topLeftCell="A1">
      <selection activeCell="C3" sqref="C3:E3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1"/>
      <c r="B1" s="112"/>
      <c r="C1" s="151"/>
      <c r="F1" s="150" t="s">
        <v>1137</v>
      </c>
    </row>
    <row r="2" spans="1:6" s="64" customFormat="1" ht="25.5" customHeight="1">
      <c r="A2" s="756" t="s">
        <v>279</v>
      </c>
      <c r="B2" s="757"/>
      <c r="C2" s="768" t="s">
        <v>295</v>
      </c>
      <c r="D2" s="769"/>
      <c r="E2" s="770"/>
      <c r="F2" s="152" t="s">
        <v>116</v>
      </c>
    </row>
    <row r="3" spans="1:6" s="64" customFormat="1" ht="16.5" thickBot="1">
      <c r="A3" s="114" t="s">
        <v>278</v>
      </c>
      <c r="B3" s="115"/>
      <c r="C3" s="771" t="s">
        <v>288</v>
      </c>
      <c r="D3" s="772"/>
      <c r="E3" s="773"/>
      <c r="F3" s="153" t="s">
        <v>119</v>
      </c>
    </row>
    <row r="4" spans="1:6" s="65" customFormat="1" ht="15.75" customHeight="1" thickBot="1">
      <c r="A4" s="116"/>
      <c r="B4" s="116"/>
      <c r="C4" s="116"/>
      <c r="F4" s="117" t="s">
        <v>105</v>
      </c>
    </row>
    <row r="5" spans="1:6" ht="24.75" thickBot="1">
      <c r="A5" s="753" t="s">
        <v>280</v>
      </c>
      <c r="B5" s="758"/>
      <c r="C5" s="118" t="s">
        <v>106</v>
      </c>
      <c r="D5" s="374" t="s">
        <v>434</v>
      </c>
      <c r="E5" s="374" t="s">
        <v>441</v>
      </c>
      <c r="F5" s="119" t="s">
        <v>442</v>
      </c>
    </row>
    <row r="6" spans="1:6" s="55" customFormat="1" ht="12.75" customHeight="1" thickBot="1">
      <c r="A6" s="107">
        <v>1</v>
      </c>
      <c r="B6" s="108">
        <v>2</v>
      </c>
      <c r="C6" s="108">
        <v>3</v>
      </c>
      <c r="D6" s="108">
        <v>4</v>
      </c>
      <c r="E6" s="448">
        <v>5</v>
      </c>
      <c r="F6" s="446">
        <v>6</v>
      </c>
    </row>
    <row r="7" spans="1:6" s="55" customFormat="1" ht="15.75" customHeight="1" thickBot="1">
      <c r="A7" s="753" t="s">
        <v>107</v>
      </c>
      <c r="B7" s="754"/>
      <c r="C7" s="754"/>
      <c r="D7" s="754"/>
      <c r="E7" s="754"/>
      <c r="F7" s="755"/>
    </row>
    <row r="8" spans="1:6" s="66" customFormat="1" ht="12" customHeight="1" thickBot="1">
      <c r="A8" s="107" t="s">
        <v>68</v>
      </c>
      <c r="B8" s="120"/>
      <c r="C8" s="121" t="s">
        <v>285</v>
      </c>
      <c r="D8" s="214">
        <f>SUM(D9:D16)</f>
        <v>15234</v>
      </c>
      <c r="E8" s="214">
        <f>SUM(E9:E16)</f>
        <v>12637</v>
      </c>
      <c r="F8" s="219">
        <f>SUM(F9:F16)</f>
        <v>7795</v>
      </c>
    </row>
    <row r="9" spans="1:6" s="66" customFormat="1" ht="12" customHeight="1">
      <c r="A9" s="124"/>
      <c r="B9" s="123" t="s">
        <v>150</v>
      </c>
      <c r="C9" s="11" t="s">
        <v>217</v>
      </c>
      <c r="D9" s="433"/>
      <c r="E9" s="433"/>
      <c r="F9" s="271"/>
    </row>
    <row r="10" spans="1:6" s="66" customFormat="1" ht="12" customHeight="1">
      <c r="A10" s="122"/>
      <c r="B10" s="123" t="s">
        <v>151</v>
      </c>
      <c r="C10" s="8" t="s">
        <v>218</v>
      </c>
      <c r="D10" s="211"/>
      <c r="E10" s="217">
        <v>86</v>
      </c>
      <c r="F10" s="217">
        <f>26+58</f>
        <v>84</v>
      </c>
    </row>
    <row r="11" spans="1:6" s="66" customFormat="1" ht="12" customHeight="1">
      <c r="A11" s="122"/>
      <c r="B11" s="123" t="s">
        <v>152</v>
      </c>
      <c r="C11" s="8" t="s">
        <v>219</v>
      </c>
      <c r="D11" s="211">
        <v>100</v>
      </c>
      <c r="E11" s="217">
        <v>160</v>
      </c>
      <c r="F11" s="217">
        <v>160</v>
      </c>
    </row>
    <row r="12" spans="1:6" s="66" customFormat="1" ht="12" customHeight="1">
      <c r="A12" s="122"/>
      <c r="B12" s="123" t="s">
        <v>153</v>
      </c>
      <c r="C12" s="8" t="s">
        <v>220</v>
      </c>
      <c r="D12" s="211">
        <v>11916</v>
      </c>
      <c r="E12" s="217">
        <v>8860</v>
      </c>
      <c r="F12" s="217">
        <f>4565</f>
        <v>4565</v>
      </c>
    </row>
    <row r="13" spans="1:6" s="66" customFormat="1" ht="12" customHeight="1">
      <c r="A13" s="122"/>
      <c r="B13" s="123" t="s">
        <v>187</v>
      </c>
      <c r="C13" s="7" t="s">
        <v>221</v>
      </c>
      <c r="D13" s="211"/>
      <c r="E13" s="217">
        <v>166</v>
      </c>
      <c r="F13" s="217">
        <v>166</v>
      </c>
    </row>
    <row r="14" spans="1:6" s="66" customFormat="1" ht="12" customHeight="1">
      <c r="A14" s="125"/>
      <c r="B14" s="123" t="s">
        <v>154</v>
      </c>
      <c r="C14" s="8" t="s">
        <v>222</v>
      </c>
      <c r="D14" s="434">
        <v>3218</v>
      </c>
      <c r="E14" s="217">
        <v>3365</v>
      </c>
      <c r="F14" s="272">
        <f>14+7+1567+1232</f>
        <v>2820</v>
      </c>
    </row>
    <row r="15" spans="1:6" s="67" customFormat="1" ht="12" customHeight="1">
      <c r="A15" s="122"/>
      <c r="B15" s="123" t="s">
        <v>155</v>
      </c>
      <c r="C15" s="8" t="s">
        <v>48</v>
      </c>
      <c r="D15" s="211"/>
      <c r="E15" s="217"/>
      <c r="F15" s="217"/>
    </row>
    <row r="16" spans="1:6" s="67" customFormat="1" ht="12" customHeight="1" thickBot="1">
      <c r="A16" s="126"/>
      <c r="B16" s="127" t="s">
        <v>163</v>
      </c>
      <c r="C16" s="7" t="s">
        <v>277</v>
      </c>
      <c r="D16" s="213"/>
      <c r="E16" s="213"/>
      <c r="F16" s="218"/>
    </row>
    <row r="17" spans="1:6" s="66" customFormat="1" ht="12" customHeight="1" thickBot="1">
      <c r="A17" s="107" t="s">
        <v>69</v>
      </c>
      <c r="B17" s="120"/>
      <c r="C17" s="121" t="s">
        <v>1103</v>
      </c>
      <c r="D17" s="214">
        <f>SUM(D18+D20)</f>
        <v>0</v>
      </c>
      <c r="E17" s="214">
        <f>SUM(E18+E20)</f>
        <v>0</v>
      </c>
      <c r="F17" s="219">
        <f>SUM(F18+F20)</f>
        <v>0</v>
      </c>
    </row>
    <row r="18" spans="1:6" s="67" customFormat="1" ht="12" customHeight="1">
      <c r="A18" s="122"/>
      <c r="B18" s="123" t="s">
        <v>156</v>
      </c>
      <c r="C18" s="10" t="s">
        <v>45</v>
      </c>
      <c r="D18" s="211"/>
      <c r="E18" s="211"/>
      <c r="F18" s="217"/>
    </row>
    <row r="19" spans="1:6" s="67" customFormat="1" ht="12" customHeight="1">
      <c r="A19" s="122"/>
      <c r="B19" s="123" t="s">
        <v>157</v>
      </c>
      <c r="C19" s="8" t="s">
        <v>46</v>
      </c>
      <c r="D19" s="211"/>
      <c r="E19" s="211"/>
      <c r="F19" s="217"/>
    </row>
    <row r="20" spans="1:6" s="67" customFormat="1" ht="12" customHeight="1">
      <c r="A20" s="122"/>
      <c r="B20" s="123" t="s">
        <v>158</v>
      </c>
      <c r="C20" s="8" t="s">
        <v>47</v>
      </c>
      <c r="D20" s="211"/>
      <c r="E20" s="211"/>
      <c r="F20" s="217"/>
    </row>
    <row r="21" spans="1:6" s="67" customFormat="1" ht="12" customHeight="1" thickBot="1">
      <c r="A21" s="122"/>
      <c r="B21" s="123" t="s">
        <v>159</v>
      </c>
      <c r="C21" s="8" t="s">
        <v>46</v>
      </c>
      <c r="D21" s="211"/>
      <c r="E21" s="211"/>
      <c r="F21" s="217"/>
    </row>
    <row r="22" spans="1:6" s="67" customFormat="1" ht="12" customHeight="1" thickBot="1">
      <c r="A22" s="110" t="s">
        <v>70</v>
      </c>
      <c r="B22" s="72"/>
      <c r="C22" s="72" t="s">
        <v>49</v>
      </c>
      <c r="D22" s="214">
        <f>+D23+D24</f>
        <v>0</v>
      </c>
      <c r="E22" s="214">
        <f>+E23+E24</f>
        <v>295</v>
      </c>
      <c r="F22" s="219">
        <f>+F23+F24</f>
        <v>295</v>
      </c>
    </row>
    <row r="23" spans="1:6" s="66" customFormat="1" ht="12" customHeight="1">
      <c r="A23" s="265"/>
      <c r="B23" s="288" t="s">
        <v>130</v>
      </c>
      <c r="C23" s="82" t="s">
        <v>310</v>
      </c>
      <c r="D23" s="442"/>
      <c r="E23" s="442">
        <v>295</v>
      </c>
      <c r="F23" s="293">
        <v>295</v>
      </c>
    </row>
    <row r="24" spans="1:6" s="66" customFormat="1" ht="12" customHeight="1" thickBot="1">
      <c r="A24" s="286"/>
      <c r="B24" s="287" t="s">
        <v>131</v>
      </c>
      <c r="C24" s="83" t="s">
        <v>314</v>
      </c>
      <c r="D24" s="451"/>
      <c r="E24" s="451"/>
      <c r="F24" s="294"/>
    </row>
    <row r="25" spans="1:6" s="66" customFormat="1" ht="12" customHeight="1" thickBot="1">
      <c r="A25" s="110" t="s">
        <v>71</v>
      </c>
      <c r="B25" s="120"/>
      <c r="C25" s="72" t="s">
        <v>64</v>
      </c>
      <c r="D25" s="250">
        <v>29730</v>
      </c>
      <c r="E25" s="250">
        <f>33644+18000+35</f>
        <v>51679</v>
      </c>
      <c r="F25" s="249">
        <f>23096-491</f>
        <v>22605</v>
      </c>
    </row>
    <row r="26" spans="1:6" s="66" customFormat="1" ht="12" customHeight="1" thickBot="1">
      <c r="A26" s="107" t="s">
        <v>72</v>
      </c>
      <c r="B26" s="94"/>
      <c r="C26" s="72" t="s">
        <v>60</v>
      </c>
      <c r="D26" s="214">
        <f>D8+D17+D22+D25</f>
        <v>44964</v>
      </c>
      <c r="E26" s="214">
        <f>E8+E17+E22+E25</f>
        <v>64611</v>
      </c>
      <c r="F26" s="214">
        <f>F8+F17+F22+F25</f>
        <v>30695</v>
      </c>
    </row>
    <row r="27" spans="1:6" s="67" customFormat="1" ht="12" customHeight="1" thickBot="1">
      <c r="A27" s="283" t="s">
        <v>73</v>
      </c>
      <c r="B27" s="291"/>
      <c r="C27" s="285" t="s">
        <v>62</v>
      </c>
      <c r="D27" s="441">
        <f>+D28+D29</f>
        <v>0</v>
      </c>
      <c r="E27" s="441">
        <f>+E28+E29</f>
        <v>7290</v>
      </c>
      <c r="F27" s="276">
        <f>+F28+F29</f>
        <v>7290</v>
      </c>
    </row>
    <row r="28" spans="1:6" s="67" customFormat="1" ht="15" customHeight="1">
      <c r="A28" s="124"/>
      <c r="B28" s="92" t="s">
        <v>137</v>
      </c>
      <c r="C28" s="82" t="s">
        <v>403</v>
      </c>
      <c r="D28" s="442"/>
      <c r="E28" s="442">
        <v>7290</v>
      </c>
      <c r="F28" s="293">
        <f>1418+28+5353+491</f>
        <v>7290</v>
      </c>
    </row>
    <row r="29" spans="1:6" s="67" customFormat="1" ht="15" customHeight="1" thickBot="1">
      <c r="A29" s="292"/>
      <c r="B29" s="93" t="s">
        <v>138</v>
      </c>
      <c r="C29" s="284" t="s">
        <v>52</v>
      </c>
      <c r="D29" s="61"/>
      <c r="E29" s="61"/>
      <c r="F29" s="62"/>
    </row>
    <row r="30" spans="1:6" ht="13.5" thickBot="1">
      <c r="A30" s="134" t="s">
        <v>74</v>
      </c>
      <c r="B30" s="281"/>
      <c r="C30" s="282" t="s">
        <v>63</v>
      </c>
      <c r="D30" s="250"/>
      <c r="E30" s="250"/>
      <c r="F30" s="249"/>
    </row>
    <row r="31" spans="1:6" s="55" customFormat="1" ht="16.5" customHeight="1" thickBot="1">
      <c r="A31" s="134" t="s">
        <v>75</v>
      </c>
      <c r="B31" s="135"/>
      <c r="C31" s="136" t="s">
        <v>61</v>
      </c>
      <c r="D31" s="445">
        <f>+D26+D27+D30</f>
        <v>44964</v>
      </c>
      <c r="E31" s="445">
        <f>+E26+E27+E30</f>
        <v>71901</v>
      </c>
      <c r="F31" s="278">
        <f>+F26+F27+F30</f>
        <v>37985</v>
      </c>
    </row>
    <row r="32" spans="1:6" s="68" customFormat="1" ht="12" customHeight="1">
      <c r="A32" s="137"/>
      <c r="B32" s="137"/>
      <c r="C32" s="138"/>
      <c r="D32" s="274"/>
      <c r="E32" s="274"/>
      <c r="F32" s="274"/>
    </row>
    <row r="33" spans="1:6" ht="12" customHeight="1" thickBot="1">
      <c r="A33" s="139"/>
      <c r="B33" s="140"/>
      <c r="C33" s="140"/>
      <c r="D33" s="275"/>
      <c r="E33" s="275"/>
      <c r="F33" s="275"/>
    </row>
    <row r="34" spans="1:6" ht="12" customHeight="1" thickBot="1">
      <c r="A34" s="753" t="s">
        <v>111</v>
      </c>
      <c r="B34" s="754"/>
      <c r="C34" s="754"/>
      <c r="D34" s="754"/>
      <c r="E34" s="754"/>
      <c r="F34" s="755"/>
    </row>
    <row r="35" spans="1:6" ht="12" customHeight="1" thickBot="1">
      <c r="A35" s="110" t="s">
        <v>68</v>
      </c>
      <c r="B35" s="23"/>
      <c r="C35" s="72" t="s">
        <v>44</v>
      </c>
      <c r="D35" s="214">
        <f>SUM(D36:D40)</f>
        <v>40056</v>
      </c>
      <c r="E35" s="214">
        <f>SUM(E36:E40)</f>
        <v>46126</v>
      </c>
      <c r="F35" s="219">
        <f>SUM(F36:F40)</f>
        <v>36972</v>
      </c>
    </row>
    <row r="36" spans="1:6" ht="12" customHeight="1">
      <c r="A36" s="141"/>
      <c r="B36" s="91" t="s">
        <v>150</v>
      </c>
      <c r="C36" s="10" t="s">
        <v>98</v>
      </c>
      <c r="D36" s="406">
        <v>8706</v>
      </c>
      <c r="E36" s="406">
        <v>9658</v>
      </c>
      <c r="F36" s="58">
        <v>5637</v>
      </c>
    </row>
    <row r="37" spans="1:6" ht="12" customHeight="1">
      <c r="A37" s="142"/>
      <c r="B37" s="90" t="s">
        <v>151</v>
      </c>
      <c r="C37" s="8" t="s">
        <v>250</v>
      </c>
      <c r="D37" s="59">
        <v>2279</v>
      </c>
      <c r="E37" s="59">
        <v>2614</v>
      </c>
      <c r="F37" s="60">
        <v>1552</v>
      </c>
    </row>
    <row r="38" spans="1:6" ht="12" customHeight="1">
      <c r="A38" s="142"/>
      <c r="B38" s="90" t="s">
        <v>152</v>
      </c>
      <c r="C38" s="8" t="s">
        <v>179</v>
      </c>
      <c r="D38" s="59">
        <v>29071</v>
      </c>
      <c r="E38" s="59">
        <v>33854</v>
      </c>
      <c r="F38" s="60">
        <v>29783</v>
      </c>
    </row>
    <row r="39" spans="1:6" s="68" customFormat="1" ht="12" customHeight="1">
      <c r="A39" s="142"/>
      <c r="B39" s="90" t="s">
        <v>153</v>
      </c>
      <c r="C39" s="8" t="s">
        <v>251</v>
      </c>
      <c r="D39" s="59"/>
      <c r="E39" s="59"/>
      <c r="F39" s="60"/>
    </row>
    <row r="40" spans="1:6" ht="12" customHeight="1" thickBot="1">
      <c r="A40" s="142"/>
      <c r="B40" s="90" t="s">
        <v>162</v>
      </c>
      <c r="C40" s="8" t="s">
        <v>252</v>
      </c>
      <c r="D40" s="59"/>
      <c r="E40" s="59"/>
      <c r="F40" s="60"/>
    </row>
    <row r="41" spans="1:6" ht="12" customHeight="1" thickBot="1">
      <c r="A41" s="110" t="s">
        <v>69</v>
      </c>
      <c r="B41" s="23"/>
      <c r="C41" s="72" t="s">
        <v>1104</v>
      </c>
      <c r="D41" s="214">
        <f>SUM(D42:D44)</f>
        <v>318</v>
      </c>
      <c r="E41" s="214">
        <f>SUM(E42:E44)</f>
        <v>18485</v>
      </c>
      <c r="F41" s="219">
        <f>SUM(F42:F44)</f>
        <v>1013</v>
      </c>
    </row>
    <row r="42" spans="1:6" ht="12" customHeight="1">
      <c r="A42" s="141"/>
      <c r="B42" s="91" t="s">
        <v>156</v>
      </c>
      <c r="C42" s="10" t="s">
        <v>338</v>
      </c>
      <c r="D42" s="406"/>
      <c r="E42" s="406">
        <v>18000</v>
      </c>
      <c r="F42" s="58">
        <v>528</v>
      </c>
    </row>
    <row r="43" spans="1:6" ht="12" customHeight="1">
      <c r="A43" s="142"/>
      <c r="B43" s="90" t="s">
        <v>157</v>
      </c>
      <c r="C43" s="8" t="s">
        <v>254</v>
      </c>
      <c r="D43" s="59">
        <v>318</v>
      </c>
      <c r="E43" s="59">
        <v>485</v>
      </c>
      <c r="F43" s="60">
        <v>485</v>
      </c>
    </row>
    <row r="44" spans="1:6" ht="15" customHeight="1">
      <c r="A44" s="142"/>
      <c r="B44" s="90" t="s">
        <v>158</v>
      </c>
      <c r="C44" s="8" t="s">
        <v>112</v>
      </c>
      <c r="D44" s="59"/>
      <c r="E44" s="59"/>
      <c r="F44" s="60"/>
    </row>
    <row r="45" spans="1:6" ht="23.25" thickBot="1">
      <c r="A45" s="142"/>
      <c r="B45" s="90" t="s">
        <v>159</v>
      </c>
      <c r="C45" s="8" t="s">
        <v>56</v>
      </c>
      <c r="D45" s="59"/>
      <c r="E45" s="59"/>
      <c r="F45" s="60"/>
    </row>
    <row r="46" spans="1:6" ht="15" customHeight="1" thickBot="1">
      <c r="A46" s="110" t="s">
        <v>70</v>
      </c>
      <c r="B46" s="23"/>
      <c r="C46" s="23" t="s">
        <v>57</v>
      </c>
      <c r="D46" s="250"/>
      <c r="E46" s="250"/>
      <c r="F46" s="249"/>
    </row>
    <row r="47" spans="1:6" ht="14.25" customHeight="1" thickBot="1">
      <c r="A47" s="134" t="s">
        <v>71</v>
      </c>
      <c r="B47" s="281"/>
      <c r="C47" s="282" t="s">
        <v>59</v>
      </c>
      <c r="D47" s="250"/>
      <c r="E47" s="250"/>
      <c r="F47" s="249"/>
    </row>
    <row r="48" spans="1:6" ht="13.5" thickBot="1">
      <c r="A48" s="110" t="s">
        <v>72</v>
      </c>
      <c r="B48" s="131"/>
      <c r="C48" s="144" t="s">
        <v>58</v>
      </c>
      <c r="D48" s="445">
        <f>+D35+D41+D46+D47</f>
        <v>40374</v>
      </c>
      <c r="E48" s="445">
        <f>+E35+E41+E46+E47</f>
        <v>64611</v>
      </c>
      <c r="F48" s="278">
        <f>+F35+F41+F46+F47</f>
        <v>37985</v>
      </c>
    </row>
    <row r="49" spans="1:6" ht="13.5" thickBot="1">
      <c r="A49" s="145"/>
      <c r="B49" s="146"/>
      <c r="C49" s="146"/>
      <c r="D49" s="279"/>
      <c r="E49" s="279"/>
      <c r="F49" s="279"/>
    </row>
    <row r="50" spans="1:6" ht="13.5" thickBot="1">
      <c r="A50" s="147" t="s">
        <v>283</v>
      </c>
      <c r="B50" s="148"/>
      <c r="C50" s="149"/>
      <c r="D50" s="449">
        <v>6</v>
      </c>
      <c r="E50" s="449">
        <v>7</v>
      </c>
      <c r="F50" s="70">
        <v>3</v>
      </c>
    </row>
    <row r="51" spans="1:6" ht="13.5" thickBot="1">
      <c r="A51" s="147" t="s">
        <v>284</v>
      </c>
      <c r="B51" s="148"/>
      <c r="C51" s="149"/>
      <c r="D51" s="449">
        <v>0</v>
      </c>
      <c r="E51" s="449">
        <v>0</v>
      </c>
      <c r="F51" s="70">
        <v>0</v>
      </c>
    </row>
  </sheetData>
  <sheetProtection formatCells="0"/>
  <mergeCells count="6">
    <mergeCell ref="A2:B2"/>
    <mergeCell ref="A5:B5"/>
    <mergeCell ref="A7:F7"/>
    <mergeCell ref="A34:F34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view="pageBreakPreview" zoomScale="130" zoomScaleSheetLayoutView="130" workbookViewId="0" topLeftCell="A19">
      <selection activeCell="C5" sqref="C5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1"/>
      <c r="B1" s="112"/>
      <c r="C1" s="151"/>
      <c r="D1" s="150"/>
      <c r="E1" s="150"/>
      <c r="F1" s="150" t="s">
        <v>1138</v>
      </c>
    </row>
    <row r="2" spans="1:6" s="64" customFormat="1" ht="25.5" customHeight="1">
      <c r="A2" s="756" t="s">
        <v>279</v>
      </c>
      <c r="B2" s="757"/>
      <c r="C2" s="768" t="s">
        <v>1102</v>
      </c>
      <c r="D2" s="769"/>
      <c r="E2" s="770"/>
      <c r="F2" s="152" t="s">
        <v>117</v>
      </c>
    </row>
    <row r="3" spans="1:6" s="64" customFormat="1" ht="16.5" thickBot="1">
      <c r="A3" s="114" t="s">
        <v>278</v>
      </c>
      <c r="B3" s="115"/>
      <c r="C3" s="774" t="s">
        <v>289</v>
      </c>
      <c r="D3" s="775"/>
      <c r="E3" s="776"/>
      <c r="F3" s="153"/>
    </row>
    <row r="4" spans="1:6" s="65" customFormat="1" ht="15.75" customHeight="1" thickBot="1">
      <c r="A4" s="116"/>
      <c r="B4" s="116"/>
      <c r="C4" s="116"/>
      <c r="D4" s="117"/>
      <c r="E4" s="117"/>
      <c r="F4" s="117" t="s">
        <v>105</v>
      </c>
    </row>
    <row r="5" spans="1:6" ht="24.75" thickBot="1">
      <c r="A5" s="753" t="s">
        <v>280</v>
      </c>
      <c r="B5" s="758"/>
      <c r="C5" s="118" t="s">
        <v>106</v>
      </c>
      <c r="D5" s="374" t="s">
        <v>434</v>
      </c>
      <c r="E5" s="374" t="s">
        <v>441</v>
      </c>
      <c r="F5" s="119" t="s">
        <v>442</v>
      </c>
    </row>
    <row r="6" spans="1:6" s="55" customFormat="1" ht="12.75" customHeight="1" thickBot="1">
      <c r="A6" s="107">
        <v>1</v>
      </c>
      <c r="B6" s="108">
        <v>2</v>
      </c>
      <c r="C6" s="108">
        <v>3</v>
      </c>
      <c r="D6" s="108">
        <v>4</v>
      </c>
      <c r="E6" s="448">
        <v>5</v>
      </c>
      <c r="F6" s="446">
        <v>6</v>
      </c>
    </row>
    <row r="7" spans="1:6" s="55" customFormat="1" ht="15.75" customHeight="1" thickBot="1">
      <c r="A7" s="753" t="s">
        <v>107</v>
      </c>
      <c r="B7" s="754"/>
      <c r="C7" s="754"/>
      <c r="D7" s="754"/>
      <c r="E7" s="754"/>
      <c r="F7" s="755"/>
    </row>
    <row r="8" spans="1:6" s="66" customFormat="1" ht="12" customHeight="1" thickBot="1">
      <c r="A8" s="107" t="s">
        <v>68</v>
      </c>
      <c r="B8" s="120"/>
      <c r="C8" s="121" t="s">
        <v>285</v>
      </c>
      <c r="D8" s="214">
        <f>SUM(D9:D16)</f>
        <v>0</v>
      </c>
      <c r="E8" s="214">
        <f>SUM(E9:E16)</f>
        <v>17</v>
      </c>
      <c r="F8" s="219">
        <f>SUM(F9:F16)</f>
        <v>16</v>
      </c>
    </row>
    <row r="9" spans="1:6" s="66" customFormat="1" ht="12" customHeight="1">
      <c r="A9" s="124"/>
      <c r="B9" s="123" t="s">
        <v>150</v>
      </c>
      <c r="C9" s="11" t="s">
        <v>217</v>
      </c>
      <c r="D9" s="433"/>
      <c r="E9" s="433"/>
      <c r="F9" s="271"/>
    </row>
    <row r="10" spans="1:6" s="66" customFormat="1" ht="12" customHeight="1">
      <c r="A10" s="122"/>
      <c r="B10" s="123" t="s">
        <v>151</v>
      </c>
      <c r="C10" s="8" t="s">
        <v>218</v>
      </c>
      <c r="D10" s="211"/>
      <c r="E10" s="211">
        <v>12</v>
      </c>
      <c r="F10" s="217">
        <v>12</v>
      </c>
    </row>
    <row r="11" spans="1:6" s="66" customFormat="1" ht="12" customHeight="1">
      <c r="A11" s="122"/>
      <c r="B11" s="123" t="s">
        <v>152</v>
      </c>
      <c r="C11" s="8" t="s">
        <v>219</v>
      </c>
      <c r="D11" s="211"/>
      <c r="E11" s="211"/>
      <c r="F11" s="217"/>
    </row>
    <row r="12" spans="1:6" s="66" customFormat="1" ht="12" customHeight="1">
      <c r="A12" s="122"/>
      <c r="B12" s="123" t="s">
        <v>153</v>
      </c>
      <c r="C12" s="8" t="s">
        <v>220</v>
      </c>
      <c r="D12" s="211"/>
      <c r="E12" s="211"/>
      <c r="F12" s="217"/>
    </row>
    <row r="13" spans="1:6" s="66" customFormat="1" ht="12" customHeight="1">
      <c r="A13" s="122"/>
      <c r="B13" s="123" t="s">
        <v>187</v>
      </c>
      <c r="C13" s="7" t="s">
        <v>221</v>
      </c>
      <c r="D13" s="211"/>
      <c r="E13" s="211"/>
      <c r="F13" s="217"/>
    </row>
    <row r="14" spans="1:6" s="66" customFormat="1" ht="12" customHeight="1">
      <c r="A14" s="125"/>
      <c r="B14" s="123" t="s">
        <v>154</v>
      </c>
      <c r="C14" s="8" t="s">
        <v>222</v>
      </c>
      <c r="D14" s="434"/>
      <c r="E14" s="434"/>
      <c r="F14" s="272"/>
    </row>
    <row r="15" spans="1:6" s="67" customFormat="1" ht="12" customHeight="1">
      <c r="A15" s="122"/>
      <c r="B15" s="123" t="s">
        <v>155</v>
      </c>
      <c r="C15" s="8" t="s">
        <v>48</v>
      </c>
      <c r="D15" s="211"/>
      <c r="E15" s="211"/>
      <c r="F15" s="217"/>
    </row>
    <row r="16" spans="1:6" s="67" customFormat="1" ht="12" customHeight="1" thickBot="1">
      <c r="A16" s="126"/>
      <c r="B16" s="127" t="s">
        <v>163</v>
      </c>
      <c r="C16" s="7" t="s">
        <v>277</v>
      </c>
      <c r="D16" s="213"/>
      <c r="E16" s="213">
        <v>5</v>
      </c>
      <c r="F16" s="218">
        <v>4</v>
      </c>
    </row>
    <row r="17" spans="1:6" s="66" customFormat="1" ht="12" customHeight="1" thickBot="1">
      <c r="A17" s="107" t="s">
        <v>69</v>
      </c>
      <c r="B17" s="120"/>
      <c r="C17" s="121" t="s">
        <v>1103</v>
      </c>
      <c r="D17" s="214">
        <f>SUM(D18+D20)</f>
        <v>5431</v>
      </c>
      <c r="E17" s="214">
        <f>SUM(E18+E20)</f>
        <v>7545</v>
      </c>
      <c r="F17" s="219">
        <f>SUM(F18+F20)</f>
        <v>7546</v>
      </c>
    </row>
    <row r="18" spans="1:6" s="67" customFormat="1" ht="12" customHeight="1">
      <c r="A18" s="122"/>
      <c r="B18" s="123" t="s">
        <v>156</v>
      </c>
      <c r="C18" s="10" t="s">
        <v>45</v>
      </c>
      <c r="D18" s="211">
        <v>5431</v>
      </c>
      <c r="E18" s="211">
        <v>7545</v>
      </c>
      <c r="F18" s="217">
        <v>7546</v>
      </c>
    </row>
    <row r="19" spans="1:6" s="67" customFormat="1" ht="12" customHeight="1">
      <c r="A19" s="122"/>
      <c r="B19" s="123" t="s">
        <v>157</v>
      </c>
      <c r="C19" s="8" t="s">
        <v>46</v>
      </c>
      <c r="D19" s="211"/>
      <c r="E19" s="211"/>
      <c r="F19" s="217"/>
    </row>
    <row r="20" spans="1:6" s="67" customFormat="1" ht="12" customHeight="1">
      <c r="A20" s="122"/>
      <c r="B20" s="123" t="s">
        <v>158</v>
      </c>
      <c r="C20" s="8" t="s">
        <v>47</v>
      </c>
      <c r="D20" s="211"/>
      <c r="E20" s="211"/>
      <c r="F20" s="217"/>
    </row>
    <row r="21" spans="1:6" s="67" customFormat="1" ht="12" customHeight="1" thickBot="1">
      <c r="A21" s="122"/>
      <c r="B21" s="123" t="s">
        <v>159</v>
      </c>
      <c r="C21" s="8" t="s">
        <v>46</v>
      </c>
      <c r="D21" s="211"/>
      <c r="E21" s="211"/>
      <c r="F21" s="217"/>
    </row>
    <row r="22" spans="1:6" s="67" customFormat="1" ht="12" customHeight="1" thickBot="1">
      <c r="A22" s="110" t="s">
        <v>70</v>
      </c>
      <c r="B22" s="72"/>
      <c r="C22" s="72" t="s">
        <v>49</v>
      </c>
      <c r="D22" s="214">
        <f>+D23+D24</f>
        <v>0</v>
      </c>
      <c r="E22" s="214">
        <f>+E23+E24</f>
        <v>0</v>
      </c>
      <c r="F22" s="219">
        <f>+F23+F24</f>
        <v>0</v>
      </c>
    </row>
    <row r="23" spans="1:6" s="66" customFormat="1" ht="12" customHeight="1">
      <c r="A23" s="265"/>
      <c r="B23" s="288" t="s">
        <v>130</v>
      </c>
      <c r="C23" s="82" t="s">
        <v>310</v>
      </c>
      <c r="D23" s="442"/>
      <c r="E23" s="442"/>
      <c r="F23" s="293"/>
    </row>
    <row r="24" spans="1:6" s="66" customFormat="1" ht="12" customHeight="1" thickBot="1">
      <c r="A24" s="286"/>
      <c r="B24" s="287" t="s">
        <v>131</v>
      </c>
      <c r="C24" s="83" t="s">
        <v>314</v>
      </c>
      <c r="D24" s="451"/>
      <c r="E24" s="451"/>
      <c r="F24" s="294"/>
    </row>
    <row r="25" spans="1:6" s="66" customFormat="1" ht="12" customHeight="1" thickBot="1">
      <c r="A25" s="110" t="s">
        <v>71</v>
      </c>
      <c r="B25" s="120"/>
      <c r="C25" s="72" t="s">
        <v>286</v>
      </c>
      <c r="D25" s="250">
        <v>66441</v>
      </c>
      <c r="E25" s="250">
        <v>63928</v>
      </c>
      <c r="F25" s="249">
        <v>63115</v>
      </c>
    </row>
    <row r="26" spans="1:6" s="66" customFormat="1" ht="12" customHeight="1" thickBot="1">
      <c r="A26" s="107" t="s">
        <v>72</v>
      </c>
      <c r="B26" s="94"/>
      <c r="C26" s="72" t="s">
        <v>60</v>
      </c>
      <c r="D26" s="214">
        <f>+D8+D17+D22+D25</f>
        <v>71872</v>
      </c>
      <c r="E26" s="214">
        <f>+E8+E17+E22+E25</f>
        <v>71490</v>
      </c>
      <c r="F26" s="219">
        <f>+F8+F17+F22+F25</f>
        <v>70677</v>
      </c>
    </row>
    <row r="27" spans="1:6" s="67" customFormat="1" ht="12" customHeight="1" thickBot="1">
      <c r="A27" s="283" t="s">
        <v>73</v>
      </c>
      <c r="B27" s="291"/>
      <c r="C27" s="285" t="s">
        <v>62</v>
      </c>
      <c r="D27" s="441">
        <f>+D28+D29</f>
        <v>0</v>
      </c>
      <c r="E27" s="441">
        <f>+E28+E29</f>
        <v>0</v>
      </c>
      <c r="F27" s="276">
        <f>+F28+F29</f>
        <v>0</v>
      </c>
    </row>
    <row r="28" spans="1:6" s="67" customFormat="1" ht="15" customHeight="1">
      <c r="A28" s="124"/>
      <c r="B28" s="92" t="s">
        <v>137</v>
      </c>
      <c r="C28" s="82" t="s">
        <v>403</v>
      </c>
      <c r="D28" s="442"/>
      <c r="E28" s="442"/>
      <c r="F28" s="293"/>
    </row>
    <row r="29" spans="1:6" s="67" customFormat="1" ht="15" customHeight="1" thickBot="1">
      <c r="A29" s="292"/>
      <c r="B29" s="93" t="s">
        <v>138</v>
      </c>
      <c r="C29" s="284" t="s">
        <v>52</v>
      </c>
      <c r="D29" s="61"/>
      <c r="E29" s="61"/>
      <c r="F29" s="62"/>
    </row>
    <row r="30" spans="1:6" ht="13.5" thickBot="1">
      <c r="A30" s="134" t="s">
        <v>74</v>
      </c>
      <c r="B30" s="281"/>
      <c r="C30" s="282" t="s">
        <v>63</v>
      </c>
      <c r="D30" s="250"/>
      <c r="E30" s="250"/>
      <c r="F30" s="249"/>
    </row>
    <row r="31" spans="1:6" s="55" customFormat="1" ht="16.5" customHeight="1" thickBot="1">
      <c r="A31" s="134" t="s">
        <v>75</v>
      </c>
      <c r="B31" s="135"/>
      <c r="C31" s="136" t="s">
        <v>61</v>
      </c>
      <c r="D31" s="445">
        <f>+D26+D27+D30</f>
        <v>71872</v>
      </c>
      <c r="E31" s="445">
        <f>+E26+E27+E30</f>
        <v>71490</v>
      </c>
      <c r="F31" s="278">
        <f>+F26+F27+F30</f>
        <v>70677</v>
      </c>
    </row>
    <row r="32" spans="1:6" s="68" customFormat="1" ht="12" customHeight="1">
      <c r="A32" s="137"/>
      <c r="B32" s="137"/>
      <c r="C32" s="138"/>
      <c r="D32" s="274"/>
      <c r="E32" s="274"/>
      <c r="F32" s="274"/>
    </row>
    <row r="33" spans="1:6" ht="12" customHeight="1" thickBot="1">
      <c r="A33" s="139"/>
      <c r="B33" s="140"/>
      <c r="C33" s="140"/>
      <c r="D33" s="275"/>
      <c r="E33" s="275"/>
      <c r="F33" s="275"/>
    </row>
    <row r="34" spans="1:6" ht="12" customHeight="1" thickBot="1">
      <c r="A34" s="753" t="s">
        <v>111</v>
      </c>
      <c r="B34" s="754"/>
      <c r="C34" s="754"/>
      <c r="D34" s="754"/>
      <c r="E34" s="754"/>
      <c r="F34" s="755"/>
    </row>
    <row r="35" spans="1:6" ht="12" customHeight="1" thickBot="1">
      <c r="A35" s="110" t="s">
        <v>68</v>
      </c>
      <c r="B35" s="23"/>
      <c r="C35" s="72" t="s">
        <v>44</v>
      </c>
      <c r="D35" s="214">
        <f>SUM(D36:D40)</f>
        <v>71622</v>
      </c>
      <c r="E35" s="214">
        <f>SUM(E36:E40)</f>
        <v>71490</v>
      </c>
      <c r="F35" s="219">
        <f>SUM(F36:F40)</f>
        <v>70652</v>
      </c>
    </row>
    <row r="36" spans="1:6" ht="12" customHeight="1">
      <c r="A36" s="141"/>
      <c r="B36" s="91" t="s">
        <v>150</v>
      </c>
      <c r="C36" s="10" t="s">
        <v>98</v>
      </c>
      <c r="D36" s="406">
        <v>27650</v>
      </c>
      <c r="E36" s="406">
        <v>28166</v>
      </c>
      <c r="F36" s="58">
        <v>28098</v>
      </c>
    </row>
    <row r="37" spans="1:6" ht="12" customHeight="1">
      <c r="A37" s="142"/>
      <c r="B37" s="90" t="s">
        <v>151</v>
      </c>
      <c r="C37" s="8" t="s">
        <v>250</v>
      </c>
      <c r="D37" s="59">
        <v>7736</v>
      </c>
      <c r="E37" s="59">
        <v>6518</v>
      </c>
      <c r="F37" s="60">
        <v>6518</v>
      </c>
    </row>
    <row r="38" spans="1:6" ht="12" customHeight="1">
      <c r="A38" s="142"/>
      <c r="B38" s="90" t="s">
        <v>152</v>
      </c>
      <c r="C38" s="8" t="s">
        <v>179</v>
      </c>
      <c r="D38" s="59">
        <v>7636</v>
      </c>
      <c r="E38" s="59">
        <v>8206</v>
      </c>
      <c r="F38" s="60">
        <v>8207</v>
      </c>
    </row>
    <row r="39" spans="1:6" s="68" customFormat="1" ht="12" customHeight="1">
      <c r="A39" s="142"/>
      <c r="B39" s="90" t="s">
        <v>153</v>
      </c>
      <c r="C39" s="8" t="s">
        <v>251</v>
      </c>
      <c r="D39" s="59"/>
      <c r="E39" s="59"/>
      <c r="F39" s="60"/>
    </row>
    <row r="40" spans="1:6" ht="12" customHeight="1" thickBot="1">
      <c r="A40" s="142"/>
      <c r="B40" s="90" t="s">
        <v>162</v>
      </c>
      <c r="C40" s="8" t="s">
        <v>252</v>
      </c>
      <c r="D40" s="59">
        <v>28600</v>
      </c>
      <c r="E40" s="59">
        <v>28600</v>
      </c>
      <c r="F40" s="60">
        <v>27829</v>
      </c>
    </row>
    <row r="41" spans="1:6" ht="12" customHeight="1" thickBot="1">
      <c r="A41" s="110" t="s">
        <v>69</v>
      </c>
      <c r="B41" s="23"/>
      <c r="C41" s="72" t="s">
        <v>1104</v>
      </c>
      <c r="D41" s="214">
        <f>SUM(D42:D44)</f>
        <v>250</v>
      </c>
      <c r="E41" s="214">
        <f>SUM(E42:E44)</f>
        <v>0</v>
      </c>
      <c r="F41" s="219">
        <f>SUM(F42:F44)</f>
        <v>0</v>
      </c>
    </row>
    <row r="42" spans="1:6" ht="12" customHeight="1">
      <c r="A42" s="141"/>
      <c r="B42" s="91" t="s">
        <v>156</v>
      </c>
      <c r="C42" s="10" t="s">
        <v>338</v>
      </c>
      <c r="D42" s="406">
        <v>250</v>
      </c>
      <c r="E42" s="406"/>
      <c r="F42" s="58"/>
    </row>
    <row r="43" spans="1:6" ht="12" customHeight="1">
      <c r="A43" s="142"/>
      <c r="B43" s="90" t="s">
        <v>157</v>
      </c>
      <c r="C43" s="8" t="s">
        <v>254</v>
      </c>
      <c r="D43" s="59"/>
      <c r="E43" s="59"/>
      <c r="F43" s="60"/>
    </row>
    <row r="44" spans="1:6" ht="15" customHeight="1">
      <c r="A44" s="142"/>
      <c r="B44" s="90" t="s">
        <v>158</v>
      </c>
      <c r="C44" s="8" t="s">
        <v>112</v>
      </c>
      <c r="D44" s="59"/>
      <c r="E44" s="59"/>
      <c r="F44" s="60"/>
    </row>
    <row r="45" spans="1:6" ht="23.25" thickBot="1">
      <c r="A45" s="142"/>
      <c r="B45" s="90" t="s">
        <v>159</v>
      </c>
      <c r="C45" s="8" t="s">
        <v>56</v>
      </c>
      <c r="D45" s="59"/>
      <c r="E45" s="59"/>
      <c r="F45" s="60"/>
    </row>
    <row r="46" spans="1:6" ht="15" customHeight="1" thickBot="1">
      <c r="A46" s="110" t="s">
        <v>70</v>
      </c>
      <c r="B46" s="23"/>
      <c r="C46" s="23" t="s">
        <v>57</v>
      </c>
      <c r="D46" s="250"/>
      <c r="E46" s="250"/>
      <c r="F46" s="249"/>
    </row>
    <row r="47" spans="1:6" ht="14.25" customHeight="1" thickBot="1">
      <c r="A47" s="134" t="s">
        <v>71</v>
      </c>
      <c r="B47" s="281"/>
      <c r="C47" s="282" t="s">
        <v>59</v>
      </c>
      <c r="D47" s="250"/>
      <c r="E47" s="250"/>
      <c r="F47" s="249"/>
    </row>
    <row r="48" spans="1:6" ht="13.5" thickBot="1">
      <c r="A48" s="110" t="s">
        <v>72</v>
      </c>
      <c r="B48" s="131"/>
      <c r="C48" s="144" t="s">
        <v>58</v>
      </c>
      <c r="D48" s="445">
        <f>+D35+D41+D46+D47</f>
        <v>71872</v>
      </c>
      <c r="E48" s="445">
        <f>+E35+E41+E46+E47</f>
        <v>71490</v>
      </c>
      <c r="F48" s="278">
        <f>+F35+F41+F46+F47</f>
        <v>70652</v>
      </c>
    </row>
    <row r="49" spans="1:6" ht="13.5" thickBot="1">
      <c r="A49" s="145"/>
      <c r="B49" s="146"/>
      <c r="C49" s="146"/>
      <c r="D49" s="279"/>
      <c r="E49" s="279"/>
      <c r="F49" s="279"/>
    </row>
    <row r="50" spans="1:6" ht="13.5" thickBot="1">
      <c r="A50" s="147" t="s">
        <v>283</v>
      </c>
      <c r="B50" s="148"/>
      <c r="C50" s="149"/>
      <c r="D50" s="449">
        <v>11</v>
      </c>
      <c r="E50" s="449">
        <v>11</v>
      </c>
      <c r="F50" s="70">
        <v>11</v>
      </c>
    </row>
    <row r="51" spans="1:6" ht="13.5" thickBot="1">
      <c r="A51" s="147" t="s">
        <v>284</v>
      </c>
      <c r="B51" s="148"/>
      <c r="C51" s="149"/>
      <c r="D51" s="449">
        <v>0</v>
      </c>
      <c r="E51" s="449">
        <v>0</v>
      </c>
      <c r="F51" s="70">
        <v>0</v>
      </c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SheetLayoutView="145" workbookViewId="0" topLeftCell="A4">
      <selection activeCell="C14" sqref="C14"/>
    </sheetView>
  </sheetViews>
  <sheetFormatPr defaultColWidth="9.00390625" defaultRowHeight="12.75"/>
  <cols>
    <col min="1" max="1" width="9.625" style="3" customWidth="1"/>
    <col min="2" max="2" width="9.625" style="4" customWidth="1"/>
    <col min="3" max="3" width="59.375" style="4" customWidth="1"/>
    <col min="4" max="6" width="15.875" style="4" customWidth="1"/>
    <col min="7" max="16384" width="9.375" style="4" customWidth="1"/>
  </cols>
  <sheetData>
    <row r="1" spans="1:6" s="2" customFormat="1" ht="21" customHeight="1" thickBot="1">
      <c r="A1" s="111"/>
      <c r="B1" s="112"/>
      <c r="C1" s="151"/>
      <c r="D1" s="150"/>
      <c r="E1" s="150"/>
      <c r="F1" s="150" t="s">
        <v>1139</v>
      </c>
    </row>
    <row r="2" spans="1:6" s="64" customFormat="1" ht="25.5" customHeight="1">
      <c r="A2" s="756" t="s">
        <v>279</v>
      </c>
      <c r="B2" s="757"/>
      <c r="C2" s="768" t="s">
        <v>290</v>
      </c>
      <c r="D2" s="769"/>
      <c r="E2" s="770"/>
      <c r="F2" s="152" t="s">
        <v>119</v>
      </c>
    </row>
    <row r="3" spans="1:6" s="64" customFormat="1" ht="16.5" thickBot="1">
      <c r="A3" s="114" t="s">
        <v>278</v>
      </c>
      <c r="B3" s="115"/>
      <c r="C3" s="774" t="s">
        <v>1123</v>
      </c>
      <c r="D3" s="775"/>
      <c r="E3" s="776"/>
      <c r="F3" s="153"/>
    </row>
    <row r="4" spans="1:6" s="65" customFormat="1" ht="15.75" customHeight="1" thickBot="1">
      <c r="A4" s="116"/>
      <c r="B4" s="116"/>
      <c r="C4" s="116"/>
      <c r="D4" s="117"/>
      <c r="E4" s="117"/>
      <c r="F4" s="117" t="s">
        <v>105</v>
      </c>
    </row>
    <row r="5" spans="1:6" ht="24.75" thickBot="1">
      <c r="A5" s="753" t="s">
        <v>280</v>
      </c>
      <c r="B5" s="758"/>
      <c r="C5" s="118" t="s">
        <v>106</v>
      </c>
      <c r="D5" s="374" t="s">
        <v>434</v>
      </c>
      <c r="E5" s="374" t="s">
        <v>441</v>
      </c>
      <c r="F5" s="119" t="s">
        <v>442</v>
      </c>
    </row>
    <row r="6" spans="1:6" s="55" customFormat="1" ht="12.75" customHeight="1" thickBot="1">
      <c r="A6" s="107">
        <v>1</v>
      </c>
      <c r="B6" s="108">
        <v>2</v>
      </c>
      <c r="C6" s="108">
        <v>3</v>
      </c>
      <c r="D6" s="108">
        <v>4</v>
      </c>
      <c r="E6" s="448">
        <v>5</v>
      </c>
      <c r="F6" s="446">
        <v>6</v>
      </c>
    </row>
    <row r="7" spans="1:6" s="55" customFormat="1" ht="15.75" customHeight="1" thickBot="1">
      <c r="A7" s="753" t="s">
        <v>107</v>
      </c>
      <c r="B7" s="754"/>
      <c r="C7" s="754"/>
      <c r="D7" s="754"/>
      <c r="E7" s="754"/>
      <c r="F7" s="755"/>
    </row>
    <row r="8" spans="1:6" s="66" customFormat="1" ht="12" customHeight="1" thickBot="1">
      <c r="A8" s="107" t="s">
        <v>68</v>
      </c>
      <c r="B8" s="120"/>
      <c r="C8" s="121" t="s">
        <v>285</v>
      </c>
      <c r="D8" s="214">
        <f>SUM(D9:D16)</f>
        <v>2935</v>
      </c>
      <c r="E8" s="214">
        <f>SUM(E9:E16)</f>
        <v>4674</v>
      </c>
      <c r="F8" s="219">
        <f>SUM(F9:F16)</f>
        <v>4674</v>
      </c>
    </row>
    <row r="9" spans="1:6" s="66" customFormat="1" ht="12" customHeight="1">
      <c r="A9" s="124"/>
      <c r="B9" s="123" t="s">
        <v>150</v>
      </c>
      <c r="C9" s="11" t="s">
        <v>217</v>
      </c>
      <c r="D9" s="433"/>
      <c r="E9" s="433"/>
      <c r="F9" s="271"/>
    </row>
    <row r="10" spans="1:6" s="66" customFormat="1" ht="12" customHeight="1">
      <c r="A10" s="122"/>
      <c r="B10" s="123" t="s">
        <v>151</v>
      </c>
      <c r="C10" s="8" t="s">
        <v>218</v>
      </c>
      <c r="D10" s="211"/>
      <c r="E10" s="211"/>
      <c r="F10" s="217"/>
    </row>
    <row r="11" spans="1:6" s="66" customFormat="1" ht="12" customHeight="1">
      <c r="A11" s="122"/>
      <c r="B11" s="123" t="s">
        <v>152</v>
      </c>
      <c r="C11" s="8" t="s">
        <v>219</v>
      </c>
      <c r="D11" s="211"/>
      <c r="E11" s="211"/>
      <c r="F11" s="217"/>
    </row>
    <row r="12" spans="1:6" s="66" customFormat="1" ht="12" customHeight="1">
      <c r="A12" s="122"/>
      <c r="B12" s="123" t="s">
        <v>153</v>
      </c>
      <c r="C12" s="8" t="s">
        <v>220</v>
      </c>
      <c r="D12" s="211">
        <v>2311</v>
      </c>
      <c r="E12" s="211">
        <v>3448</v>
      </c>
      <c r="F12" s="217">
        <v>3448</v>
      </c>
    </row>
    <row r="13" spans="1:6" s="66" customFormat="1" ht="12" customHeight="1">
      <c r="A13" s="122"/>
      <c r="B13" s="123" t="s">
        <v>187</v>
      </c>
      <c r="C13" s="7" t="s">
        <v>221</v>
      </c>
      <c r="D13" s="211"/>
      <c r="E13" s="211"/>
      <c r="F13" s="217"/>
    </row>
    <row r="14" spans="1:6" s="66" customFormat="1" ht="12" customHeight="1">
      <c r="A14" s="125"/>
      <c r="B14" s="123" t="s">
        <v>154</v>
      </c>
      <c r="C14" s="8" t="s">
        <v>222</v>
      </c>
      <c r="D14" s="434">
        <v>624</v>
      </c>
      <c r="E14" s="434">
        <v>1224</v>
      </c>
      <c r="F14" s="272">
        <v>1224</v>
      </c>
    </row>
    <row r="15" spans="1:6" s="67" customFormat="1" ht="12" customHeight="1">
      <c r="A15" s="122"/>
      <c r="B15" s="123" t="s">
        <v>155</v>
      </c>
      <c r="C15" s="8" t="s">
        <v>48</v>
      </c>
      <c r="D15" s="211"/>
      <c r="E15" s="211"/>
      <c r="F15" s="217"/>
    </row>
    <row r="16" spans="1:6" s="67" customFormat="1" ht="12" customHeight="1" thickBot="1">
      <c r="A16" s="126"/>
      <c r="B16" s="127" t="s">
        <v>163</v>
      </c>
      <c r="C16" s="7" t="s">
        <v>277</v>
      </c>
      <c r="D16" s="213"/>
      <c r="E16" s="213">
        <v>2</v>
      </c>
      <c r="F16" s="218">
        <v>2</v>
      </c>
    </row>
    <row r="17" spans="1:6" s="66" customFormat="1" ht="12" customHeight="1" thickBot="1">
      <c r="A17" s="107" t="s">
        <v>69</v>
      </c>
      <c r="B17" s="120"/>
      <c r="C17" s="121" t="s">
        <v>1103</v>
      </c>
      <c r="D17" s="214">
        <f>SUM(D18+D20)</f>
        <v>0</v>
      </c>
      <c r="E17" s="214">
        <f>SUM(E18+E20)</f>
        <v>0</v>
      </c>
      <c r="F17" s="219">
        <f>SUM(F18+F20)</f>
        <v>0</v>
      </c>
    </row>
    <row r="18" spans="1:6" s="67" customFormat="1" ht="12" customHeight="1">
      <c r="A18" s="122"/>
      <c r="B18" s="123" t="s">
        <v>156</v>
      </c>
      <c r="C18" s="10" t="s">
        <v>45</v>
      </c>
      <c r="D18" s="211"/>
      <c r="E18" s="211"/>
      <c r="F18" s="217"/>
    </row>
    <row r="19" spans="1:6" s="67" customFormat="1" ht="12" customHeight="1">
      <c r="A19" s="122"/>
      <c r="B19" s="123" t="s">
        <v>157</v>
      </c>
      <c r="C19" s="8" t="s">
        <v>46</v>
      </c>
      <c r="D19" s="211"/>
      <c r="E19" s="211"/>
      <c r="F19" s="217"/>
    </row>
    <row r="20" spans="1:6" s="67" customFormat="1" ht="12" customHeight="1">
      <c r="A20" s="122"/>
      <c r="B20" s="123" t="s">
        <v>158</v>
      </c>
      <c r="C20" s="8" t="s">
        <v>47</v>
      </c>
      <c r="D20" s="211"/>
      <c r="E20" s="211"/>
      <c r="F20" s="217"/>
    </row>
    <row r="21" spans="1:6" s="67" customFormat="1" ht="12" customHeight="1" thickBot="1">
      <c r="A21" s="122"/>
      <c r="B21" s="123" t="s">
        <v>159</v>
      </c>
      <c r="C21" s="8" t="s">
        <v>46</v>
      </c>
      <c r="D21" s="211"/>
      <c r="E21" s="211"/>
      <c r="F21" s="217"/>
    </row>
    <row r="22" spans="1:6" s="67" customFormat="1" ht="12" customHeight="1" thickBot="1">
      <c r="A22" s="110" t="s">
        <v>70</v>
      </c>
      <c r="B22" s="72"/>
      <c r="C22" s="72" t="s">
        <v>49</v>
      </c>
      <c r="D22" s="214">
        <f>+D23+D24</f>
        <v>0</v>
      </c>
      <c r="E22" s="214">
        <f>+E23+E24</f>
        <v>0</v>
      </c>
      <c r="F22" s="219">
        <f>+F23+F24</f>
        <v>0</v>
      </c>
    </row>
    <row r="23" spans="1:6" s="66" customFormat="1" ht="12" customHeight="1">
      <c r="A23" s="265"/>
      <c r="B23" s="288" t="s">
        <v>130</v>
      </c>
      <c r="C23" s="82" t="s">
        <v>310</v>
      </c>
      <c r="D23" s="442"/>
      <c r="E23" s="442"/>
      <c r="F23" s="293"/>
    </row>
    <row r="24" spans="1:6" s="66" customFormat="1" ht="12" customHeight="1" thickBot="1">
      <c r="A24" s="286"/>
      <c r="B24" s="287" t="s">
        <v>131</v>
      </c>
      <c r="C24" s="83" t="s">
        <v>314</v>
      </c>
      <c r="D24" s="451"/>
      <c r="E24" s="451"/>
      <c r="F24" s="294"/>
    </row>
    <row r="25" spans="1:6" s="66" customFormat="1" ht="12" customHeight="1" thickBot="1">
      <c r="A25" s="110" t="s">
        <v>71</v>
      </c>
      <c r="B25" s="120"/>
      <c r="C25" s="72" t="s">
        <v>64</v>
      </c>
      <c r="D25" s="250">
        <v>36022</v>
      </c>
      <c r="E25" s="250">
        <v>39320</v>
      </c>
      <c r="F25" s="249">
        <v>38877</v>
      </c>
    </row>
    <row r="26" spans="1:6" s="66" customFormat="1" ht="12" customHeight="1" thickBot="1">
      <c r="A26" s="107" t="s">
        <v>72</v>
      </c>
      <c r="B26" s="94"/>
      <c r="C26" s="72" t="s">
        <v>60</v>
      </c>
      <c r="D26" s="214">
        <f>+D8+D17+D22+D25</f>
        <v>38957</v>
      </c>
      <c r="E26" s="214">
        <f>+E8+E17+E22+E25</f>
        <v>43994</v>
      </c>
      <c r="F26" s="219">
        <f>+F8+F17+F22+F25</f>
        <v>43551</v>
      </c>
    </row>
    <row r="27" spans="1:6" s="67" customFormat="1" ht="12" customHeight="1" thickBot="1">
      <c r="A27" s="283" t="s">
        <v>73</v>
      </c>
      <c r="B27" s="291"/>
      <c r="C27" s="285" t="s">
        <v>62</v>
      </c>
      <c r="D27" s="441">
        <f>+D28+D29</f>
        <v>0</v>
      </c>
      <c r="E27" s="441">
        <f>+E28+E29</f>
        <v>1360</v>
      </c>
      <c r="F27" s="276">
        <f>+F28+F29</f>
        <v>1360</v>
      </c>
    </row>
    <row r="28" spans="1:6" s="67" customFormat="1" ht="15" customHeight="1">
      <c r="A28" s="124"/>
      <c r="B28" s="92" t="s">
        <v>137</v>
      </c>
      <c r="C28" s="82" t="s">
        <v>403</v>
      </c>
      <c r="D28" s="442"/>
      <c r="E28" s="442">
        <v>1360</v>
      </c>
      <c r="F28" s="293">
        <v>1360</v>
      </c>
    </row>
    <row r="29" spans="1:6" s="67" customFormat="1" ht="15" customHeight="1" thickBot="1">
      <c r="A29" s="292"/>
      <c r="B29" s="93" t="s">
        <v>138</v>
      </c>
      <c r="C29" s="284" t="s">
        <v>52</v>
      </c>
      <c r="D29" s="61"/>
      <c r="E29" s="61"/>
      <c r="F29" s="62"/>
    </row>
    <row r="30" spans="1:6" ht="13.5" thickBot="1">
      <c r="A30" s="134" t="s">
        <v>74</v>
      </c>
      <c r="B30" s="281"/>
      <c r="C30" s="282" t="s">
        <v>63</v>
      </c>
      <c r="D30" s="250"/>
      <c r="E30" s="250"/>
      <c r="F30" s="249">
        <v>-93</v>
      </c>
    </row>
    <row r="31" spans="1:6" s="55" customFormat="1" ht="16.5" customHeight="1" thickBot="1">
      <c r="A31" s="134" t="s">
        <v>75</v>
      </c>
      <c r="B31" s="135"/>
      <c r="C31" s="136" t="s">
        <v>61</v>
      </c>
      <c r="D31" s="445">
        <f>+D26+D27+D30</f>
        <v>38957</v>
      </c>
      <c r="E31" s="445">
        <f>+E26+E27+E30</f>
        <v>45354</v>
      </c>
      <c r="F31" s="278">
        <f>+F26+F27+F30</f>
        <v>44818</v>
      </c>
    </row>
    <row r="32" spans="1:6" s="68" customFormat="1" ht="12" customHeight="1">
      <c r="A32" s="137"/>
      <c r="B32" s="137"/>
      <c r="C32" s="138"/>
      <c r="D32" s="274"/>
      <c r="E32" s="274"/>
      <c r="F32" s="274"/>
    </row>
    <row r="33" spans="1:6" ht="12" customHeight="1" thickBot="1">
      <c r="A33" s="139"/>
      <c r="B33" s="140"/>
      <c r="C33" s="140"/>
      <c r="D33" s="275"/>
      <c r="E33" s="275"/>
      <c r="F33" s="275"/>
    </row>
    <row r="34" spans="1:6" ht="12" customHeight="1" thickBot="1">
      <c r="A34" s="753" t="s">
        <v>111</v>
      </c>
      <c r="B34" s="754"/>
      <c r="C34" s="754"/>
      <c r="D34" s="754"/>
      <c r="E34" s="754"/>
      <c r="F34" s="755"/>
    </row>
    <row r="35" spans="1:6" ht="12" customHeight="1" thickBot="1">
      <c r="A35" s="110" t="s">
        <v>68</v>
      </c>
      <c r="B35" s="23"/>
      <c r="C35" s="72" t="s">
        <v>44</v>
      </c>
      <c r="D35" s="214">
        <f>SUM(D36:D40)</f>
        <v>38957</v>
      </c>
      <c r="E35" s="214">
        <f>SUM(E36:E40)</f>
        <v>45354</v>
      </c>
      <c r="F35" s="219">
        <f>SUM(F36:F40)</f>
        <v>44608</v>
      </c>
    </row>
    <row r="36" spans="1:6" ht="12" customHeight="1">
      <c r="A36" s="141"/>
      <c r="B36" s="91" t="s">
        <v>150</v>
      </c>
      <c r="C36" s="10" t="s">
        <v>98</v>
      </c>
      <c r="D36" s="406">
        <v>22219</v>
      </c>
      <c r="E36" s="406">
        <v>26872</v>
      </c>
      <c r="F36" s="58">
        <v>26754</v>
      </c>
    </row>
    <row r="37" spans="1:6" ht="12" customHeight="1">
      <c r="A37" s="142"/>
      <c r="B37" s="90" t="s">
        <v>151</v>
      </c>
      <c r="C37" s="8" t="s">
        <v>250</v>
      </c>
      <c r="D37" s="59">
        <v>5919</v>
      </c>
      <c r="E37" s="59">
        <v>6872</v>
      </c>
      <c r="F37" s="60">
        <v>6808</v>
      </c>
    </row>
    <row r="38" spans="1:6" ht="12" customHeight="1">
      <c r="A38" s="142"/>
      <c r="B38" s="90" t="s">
        <v>152</v>
      </c>
      <c r="C38" s="8" t="s">
        <v>179</v>
      </c>
      <c r="D38" s="59">
        <v>10819</v>
      </c>
      <c r="E38" s="59">
        <v>11610</v>
      </c>
      <c r="F38" s="60">
        <v>11046</v>
      </c>
    </row>
    <row r="39" spans="1:6" s="68" customFormat="1" ht="12" customHeight="1">
      <c r="A39" s="142"/>
      <c r="B39" s="90" t="s">
        <v>153</v>
      </c>
      <c r="C39" s="8" t="s">
        <v>251</v>
      </c>
      <c r="D39" s="59"/>
      <c r="E39" s="59"/>
      <c r="F39" s="60"/>
    </row>
    <row r="40" spans="1:6" ht="12" customHeight="1" thickBot="1">
      <c r="A40" s="142"/>
      <c r="B40" s="90" t="s">
        <v>162</v>
      </c>
      <c r="C40" s="8" t="s">
        <v>252</v>
      </c>
      <c r="D40" s="59"/>
      <c r="E40" s="59"/>
      <c r="F40" s="60"/>
    </row>
    <row r="41" spans="1:6" ht="12" customHeight="1" thickBot="1">
      <c r="A41" s="110" t="s">
        <v>69</v>
      </c>
      <c r="B41" s="23"/>
      <c r="C41" s="72" t="s">
        <v>1104</v>
      </c>
      <c r="D41" s="214">
        <f>SUM(D42:D44)</f>
        <v>0</v>
      </c>
      <c r="E41" s="214">
        <f>SUM(E42:E44)</f>
        <v>0</v>
      </c>
      <c r="F41" s="219">
        <f>SUM(F42:F44)</f>
        <v>0</v>
      </c>
    </row>
    <row r="42" spans="1:6" ht="12" customHeight="1">
      <c r="A42" s="141"/>
      <c r="B42" s="91" t="s">
        <v>156</v>
      </c>
      <c r="C42" s="10" t="s">
        <v>338</v>
      </c>
      <c r="D42" s="406"/>
      <c r="E42" s="406"/>
      <c r="F42" s="58"/>
    </row>
    <row r="43" spans="1:6" ht="12" customHeight="1">
      <c r="A43" s="142"/>
      <c r="B43" s="90" t="s">
        <v>157</v>
      </c>
      <c r="C43" s="8" t="s">
        <v>254</v>
      </c>
      <c r="D43" s="59"/>
      <c r="E43" s="59"/>
      <c r="F43" s="60"/>
    </row>
    <row r="44" spans="1:6" ht="15" customHeight="1">
      <c r="A44" s="142"/>
      <c r="B44" s="90" t="s">
        <v>158</v>
      </c>
      <c r="C44" s="8" t="s">
        <v>112</v>
      </c>
      <c r="D44" s="59"/>
      <c r="E44" s="59"/>
      <c r="F44" s="60"/>
    </row>
    <row r="45" spans="1:6" ht="23.25" thickBot="1">
      <c r="A45" s="142"/>
      <c r="B45" s="90" t="s">
        <v>159</v>
      </c>
      <c r="C45" s="8" t="s">
        <v>56</v>
      </c>
      <c r="D45" s="59"/>
      <c r="E45" s="59"/>
      <c r="F45" s="60"/>
    </row>
    <row r="46" spans="1:6" ht="15" customHeight="1" thickBot="1">
      <c r="A46" s="110" t="s">
        <v>70</v>
      </c>
      <c r="B46" s="23"/>
      <c r="C46" s="23" t="s">
        <v>57</v>
      </c>
      <c r="D46" s="250"/>
      <c r="E46" s="250"/>
      <c r="F46" s="249"/>
    </row>
    <row r="47" spans="1:6" ht="14.25" customHeight="1" thickBot="1">
      <c r="A47" s="134" t="s">
        <v>71</v>
      </c>
      <c r="B47" s="281"/>
      <c r="C47" s="282" t="s">
        <v>59</v>
      </c>
      <c r="D47" s="250"/>
      <c r="E47" s="250"/>
      <c r="F47" s="249">
        <v>51</v>
      </c>
    </row>
    <row r="48" spans="1:6" ht="13.5" thickBot="1">
      <c r="A48" s="110" t="s">
        <v>72</v>
      </c>
      <c r="B48" s="131"/>
      <c r="C48" s="144" t="s">
        <v>58</v>
      </c>
      <c r="D48" s="445">
        <f>+D35+D41+D46+D47</f>
        <v>38957</v>
      </c>
      <c r="E48" s="445">
        <f>+E35+E41+E46+E47</f>
        <v>45354</v>
      </c>
      <c r="F48" s="278">
        <f>+F35+F41+F46+F47</f>
        <v>44659</v>
      </c>
    </row>
    <row r="49" spans="1:6" ht="13.5" thickBot="1">
      <c r="A49" s="145"/>
      <c r="B49" s="146"/>
      <c r="C49" s="146"/>
      <c r="D49" s="279"/>
      <c r="E49" s="279"/>
      <c r="F49" s="279"/>
    </row>
    <row r="50" spans="1:6" ht="13.5" thickBot="1">
      <c r="A50" s="147" t="s">
        <v>283</v>
      </c>
      <c r="B50" s="148"/>
      <c r="C50" s="149"/>
      <c r="D50" s="449">
        <v>13</v>
      </c>
      <c r="E50" s="449">
        <v>12</v>
      </c>
      <c r="F50" s="70">
        <v>12</v>
      </c>
    </row>
    <row r="51" spans="1:6" ht="13.5" thickBot="1">
      <c r="A51" s="147" t="s">
        <v>284</v>
      </c>
      <c r="B51" s="148"/>
      <c r="C51" s="149"/>
      <c r="D51" s="449">
        <v>0</v>
      </c>
      <c r="E51" s="449">
        <v>0</v>
      </c>
      <c r="F51" s="70">
        <v>0</v>
      </c>
    </row>
  </sheetData>
  <sheetProtection sheet="1" formatCells="0"/>
  <mergeCells count="6">
    <mergeCell ref="A7:F7"/>
    <mergeCell ref="A34:F34"/>
    <mergeCell ref="A2:B2"/>
    <mergeCell ref="A5:B5"/>
    <mergeCell ref="C2:E2"/>
    <mergeCell ref="C3:E3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9"/>
  <sheetViews>
    <sheetView view="pageLayout" zoomScaleNormal="85" zoomScaleSheetLayoutView="100" workbookViewId="0" topLeftCell="A87">
      <selection activeCell="E69" sqref="E69:I69"/>
    </sheetView>
  </sheetViews>
  <sheetFormatPr defaultColWidth="9.00390625" defaultRowHeight="12.75"/>
  <cols>
    <col min="1" max="1" width="9.50390625" style="308" customWidth="1"/>
    <col min="2" max="2" width="60.875" style="308" customWidth="1"/>
    <col min="3" max="5" width="15.875" style="309" customWidth="1"/>
    <col min="6" max="8" width="9.375" style="34" hidden="1" customWidth="1"/>
    <col min="9" max="11" width="9.375" style="673" customWidth="1"/>
    <col min="12" max="16384" width="9.375" style="34" customWidth="1"/>
  </cols>
  <sheetData>
    <row r="1" spans="1:5" ht="15.75" customHeight="1">
      <c r="A1" s="716" t="s">
        <v>65</v>
      </c>
      <c r="B1" s="716"/>
      <c r="C1" s="716"/>
      <c r="D1" s="716"/>
      <c r="E1" s="716"/>
    </row>
    <row r="2" spans="1:5" ht="15.75" customHeight="1" thickBot="1">
      <c r="A2" s="318" t="s">
        <v>195</v>
      </c>
      <c r="B2" s="318"/>
      <c r="C2" s="206"/>
      <c r="D2" s="206"/>
      <c r="E2" s="206" t="s">
        <v>356</v>
      </c>
    </row>
    <row r="3" spans="1:5" ht="15.75" customHeight="1">
      <c r="A3" s="717" t="s">
        <v>128</v>
      </c>
      <c r="B3" s="719" t="s">
        <v>67</v>
      </c>
      <c r="C3" s="721" t="s">
        <v>0</v>
      </c>
      <c r="D3" s="721"/>
      <c r="E3" s="722"/>
    </row>
    <row r="4" spans="1:5" ht="37.5" customHeight="1" thickBot="1">
      <c r="A4" s="718"/>
      <c r="B4" s="720"/>
      <c r="C4" s="321" t="s">
        <v>434</v>
      </c>
      <c r="D4" s="321" t="s">
        <v>441</v>
      </c>
      <c r="E4" s="322" t="s">
        <v>442</v>
      </c>
    </row>
    <row r="5" spans="1:11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  <c r="I5" s="674"/>
      <c r="J5" s="674"/>
      <c r="K5" s="674"/>
    </row>
    <row r="6" spans="1:11" s="1" customFormat="1" ht="12" customHeight="1" thickBot="1">
      <c r="A6" s="24" t="s">
        <v>68</v>
      </c>
      <c r="B6" s="23" t="s">
        <v>209</v>
      </c>
      <c r="C6" s="375">
        <f aca="true" t="shared" si="0" ref="C6:H6">+C7+C12+C21</f>
        <v>43114</v>
      </c>
      <c r="D6" s="375">
        <f t="shared" si="0"/>
        <v>58000</v>
      </c>
      <c r="E6" s="185">
        <f t="shared" si="0"/>
        <v>53508</v>
      </c>
      <c r="F6" s="375">
        <f t="shared" si="0"/>
        <v>43114</v>
      </c>
      <c r="G6" s="375">
        <f t="shared" si="0"/>
        <v>58000</v>
      </c>
      <c r="H6" s="185">
        <f t="shared" si="0"/>
        <v>53508</v>
      </c>
      <c r="I6" s="675">
        <f>C6-F6</f>
        <v>0</v>
      </c>
      <c r="J6" s="675">
        <f>D6-G6</f>
        <v>0</v>
      </c>
      <c r="K6" s="675">
        <f>E6-H6</f>
        <v>0</v>
      </c>
    </row>
    <row r="7" spans="1:11" s="1" customFormat="1" ht="12" customHeight="1" thickBot="1">
      <c r="A7" s="22" t="s">
        <v>69</v>
      </c>
      <c r="B7" s="167" t="s">
        <v>418</v>
      </c>
      <c r="C7" s="376">
        <f aca="true" t="shared" si="1" ref="C7:H7">+C8+C9+C10+C11</f>
        <v>10290</v>
      </c>
      <c r="D7" s="376">
        <f t="shared" si="1"/>
        <v>20038</v>
      </c>
      <c r="E7" s="186">
        <f t="shared" si="1"/>
        <v>20042</v>
      </c>
      <c r="F7" s="376">
        <f t="shared" si="1"/>
        <v>10290</v>
      </c>
      <c r="G7" s="376">
        <f t="shared" si="1"/>
        <v>20038</v>
      </c>
      <c r="H7" s="186">
        <f t="shared" si="1"/>
        <v>20042</v>
      </c>
      <c r="I7" s="675">
        <f aca="true" t="shared" si="2" ref="I7:I68">C7-F7</f>
        <v>0</v>
      </c>
      <c r="J7" s="675">
        <f aca="true" t="shared" si="3" ref="J7:J68">D7-G7</f>
        <v>0</v>
      </c>
      <c r="K7" s="675">
        <f aca="true" t="shared" si="4" ref="K7:K68">E7-H7</f>
        <v>0</v>
      </c>
    </row>
    <row r="8" spans="1:11" s="1" customFormat="1" ht="12" customHeight="1">
      <c r="A8" s="15" t="s">
        <v>156</v>
      </c>
      <c r="B8" s="295" t="s">
        <v>109</v>
      </c>
      <c r="C8" s="377">
        <v>9490</v>
      </c>
      <c r="D8" s="377">
        <v>18932</v>
      </c>
      <c r="E8" s="188">
        <v>18933</v>
      </c>
      <c r="F8" s="1">
        <f>'1.2.sz.mell. '!C8</f>
        <v>9490</v>
      </c>
      <c r="G8" s="1">
        <f>'1.2.sz.mell. '!D8</f>
        <v>18932</v>
      </c>
      <c r="H8" s="1">
        <f>'1.2.sz.mell. '!E8</f>
        <v>18933</v>
      </c>
      <c r="I8" s="675">
        <f t="shared" si="2"/>
        <v>0</v>
      </c>
      <c r="J8" s="675">
        <f t="shared" si="3"/>
        <v>0</v>
      </c>
      <c r="K8" s="675">
        <f t="shared" si="4"/>
        <v>0</v>
      </c>
    </row>
    <row r="9" spans="1:11" s="1" customFormat="1" ht="12" customHeight="1">
      <c r="A9" s="15" t="s">
        <v>157</v>
      </c>
      <c r="B9" s="181" t="s">
        <v>129</v>
      </c>
      <c r="C9" s="377"/>
      <c r="D9" s="377"/>
      <c r="E9" s="188"/>
      <c r="F9" s="1">
        <f>'1.2.sz.mell. '!C9</f>
        <v>0</v>
      </c>
      <c r="G9" s="1">
        <f>'1.2.sz.mell. '!D9</f>
        <v>0</v>
      </c>
      <c r="H9" s="1">
        <f>'1.2.sz.mell. '!E9</f>
        <v>0</v>
      </c>
      <c r="I9" s="675">
        <f t="shared" si="2"/>
        <v>0</v>
      </c>
      <c r="J9" s="675">
        <f t="shared" si="3"/>
        <v>0</v>
      </c>
      <c r="K9" s="675">
        <f t="shared" si="4"/>
        <v>0</v>
      </c>
    </row>
    <row r="10" spans="1:11" s="1" customFormat="1" ht="12" customHeight="1">
      <c r="A10" s="15" t="s">
        <v>158</v>
      </c>
      <c r="B10" s="181" t="s">
        <v>210</v>
      </c>
      <c r="C10" s="377">
        <v>800</v>
      </c>
      <c r="D10" s="377">
        <v>1106</v>
      </c>
      <c r="E10" s="188">
        <v>1106</v>
      </c>
      <c r="F10" s="1">
        <f>'1.2.sz.mell. '!C10</f>
        <v>800</v>
      </c>
      <c r="G10" s="1">
        <f>'1.2.sz.mell. '!D10</f>
        <v>1106</v>
      </c>
      <c r="H10" s="1">
        <f>'1.2.sz.mell. '!E10</f>
        <v>1106</v>
      </c>
      <c r="I10" s="675">
        <f t="shared" si="2"/>
        <v>0</v>
      </c>
      <c r="J10" s="675">
        <f t="shared" si="3"/>
        <v>0</v>
      </c>
      <c r="K10" s="675">
        <f t="shared" si="4"/>
        <v>0</v>
      </c>
    </row>
    <row r="11" spans="1:11" s="1" customFormat="1" ht="12" customHeight="1" thickBot="1">
      <c r="A11" s="15" t="s">
        <v>159</v>
      </c>
      <c r="B11" s="296" t="s">
        <v>211</v>
      </c>
      <c r="C11" s="377"/>
      <c r="D11" s="377"/>
      <c r="E11" s="188">
        <v>3</v>
      </c>
      <c r="F11" s="1">
        <f>'1.2.sz.mell. '!C11</f>
        <v>0</v>
      </c>
      <c r="G11" s="1">
        <f>'1.2.sz.mell. '!D11</f>
        <v>0</v>
      </c>
      <c r="H11" s="1">
        <f>'1.2.sz.mell. '!E11</f>
        <v>3</v>
      </c>
      <c r="I11" s="675">
        <f t="shared" si="2"/>
        <v>0</v>
      </c>
      <c r="J11" s="675">
        <f t="shared" si="3"/>
        <v>0</v>
      </c>
      <c r="K11" s="675">
        <f t="shared" si="4"/>
        <v>0</v>
      </c>
    </row>
    <row r="12" spans="1:11" s="1" customFormat="1" ht="12" customHeight="1" thickBot="1">
      <c r="A12" s="22" t="s">
        <v>70</v>
      </c>
      <c r="B12" s="23" t="s">
        <v>212</v>
      </c>
      <c r="C12" s="376">
        <f aca="true" t="shared" si="5" ref="C12:H12">+C13+C14+C15+C16+C17+C18+C19+C20</f>
        <v>28026</v>
      </c>
      <c r="D12" s="376">
        <f t="shared" si="5"/>
        <v>32673</v>
      </c>
      <c r="E12" s="186">
        <f t="shared" si="5"/>
        <v>28177</v>
      </c>
      <c r="F12" s="376">
        <f t="shared" si="5"/>
        <v>28026</v>
      </c>
      <c r="G12" s="376">
        <f t="shared" si="5"/>
        <v>32673</v>
      </c>
      <c r="H12" s="186">
        <f t="shared" si="5"/>
        <v>28177</v>
      </c>
      <c r="I12" s="675">
        <f t="shared" si="2"/>
        <v>0</v>
      </c>
      <c r="J12" s="675">
        <f t="shared" si="3"/>
        <v>0</v>
      </c>
      <c r="K12" s="675">
        <f t="shared" si="4"/>
        <v>0</v>
      </c>
    </row>
    <row r="13" spans="1:11" s="1" customFormat="1" ht="12" customHeight="1">
      <c r="A13" s="19" t="s">
        <v>130</v>
      </c>
      <c r="B13" s="11" t="s">
        <v>217</v>
      </c>
      <c r="C13" s="378">
        <v>230</v>
      </c>
      <c r="D13" s="378">
        <v>43</v>
      </c>
      <c r="E13" s="187">
        <v>39</v>
      </c>
      <c r="F13" s="1">
        <f>'1.2.sz.mell. '!C13+'1.3.sz.mell.'!C13+'1.4.sz.mell.'!C13</f>
        <v>230</v>
      </c>
      <c r="G13" s="1">
        <f>'1.2.sz.mell. '!D13+'1.3.sz.mell.'!D13+'1.4.sz.mell.'!D13</f>
        <v>43</v>
      </c>
      <c r="H13" s="1">
        <f>'1.2.sz.mell. '!E13+'1.3.sz.mell.'!E13+'1.4.sz.mell.'!E13</f>
        <v>39</v>
      </c>
      <c r="I13" s="675">
        <f t="shared" si="2"/>
        <v>0</v>
      </c>
      <c r="J13" s="675">
        <f t="shared" si="3"/>
        <v>0</v>
      </c>
      <c r="K13" s="675">
        <f t="shared" si="4"/>
        <v>0</v>
      </c>
    </row>
    <row r="14" spans="1:11" s="1" customFormat="1" ht="12" customHeight="1">
      <c r="A14" s="15" t="s">
        <v>131</v>
      </c>
      <c r="B14" s="8" t="s">
        <v>218</v>
      </c>
      <c r="C14" s="377">
        <v>660</v>
      </c>
      <c r="D14" s="377">
        <v>3742</v>
      </c>
      <c r="E14" s="188">
        <v>4587</v>
      </c>
      <c r="F14" s="1">
        <f>'1.2.sz.mell. '!C14+'1.3.sz.mell.'!C14+'1.4.sz.mell.'!C14</f>
        <v>660</v>
      </c>
      <c r="G14" s="1">
        <f>'1.2.sz.mell. '!D14+'1.3.sz.mell.'!D14+'1.4.sz.mell.'!D14</f>
        <v>3742</v>
      </c>
      <c r="H14" s="1">
        <f>'1.2.sz.mell. '!E14+'1.3.sz.mell.'!E14+'1.4.sz.mell.'!E14</f>
        <v>4587</v>
      </c>
      <c r="I14" s="675">
        <f t="shared" si="2"/>
        <v>0</v>
      </c>
      <c r="J14" s="675">
        <f t="shared" si="3"/>
        <v>0</v>
      </c>
      <c r="K14" s="675">
        <f t="shared" si="4"/>
        <v>0</v>
      </c>
    </row>
    <row r="15" spans="1:11" s="1" customFormat="1" ht="12" customHeight="1">
      <c r="A15" s="15" t="s">
        <v>132</v>
      </c>
      <c r="B15" s="8" t="s">
        <v>219</v>
      </c>
      <c r="C15" s="377">
        <v>4540</v>
      </c>
      <c r="D15" s="377">
        <v>5095</v>
      </c>
      <c r="E15" s="188">
        <v>4654</v>
      </c>
      <c r="F15" s="1">
        <f>'1.2.sz.mell. '!C15+'1.3.sz.mell.'!C15+'1.4.sz.mell.'!C15</f>
        <v>4540</v>
      </c>
      <c r="G15" s="1">
        <f>'1.2.sz.mell. '!D15+'1.3.sz.mell.'!D15+'1.4.sz.mell.'!D15</f>
        <v>5095</v>
      </c>
      <c r="H15" s="1">
        <f>'1.2.sz.mell. '!E15+'1.3.sz.mell.'!E15+'1.4.sz.mell.'!E15</f>
        <v>4654</v>
      </c>
      <c r="I15" s="675">
        <f t="shared" si="2"/>
        <v>0</v>
      </c>
      <c r="J15" s="675">
        <f t="shared" si="3"/>
        <v>0</v>
      </c>
      <c r="K15" s="675">
        <f t="shared" si="4"/>
        <v>0</v>
      </c>
    </row>
    <row r="16" spans="1:11" s="1" customFormat="1" ht="12" customHeight="1">
      <c r="A16" s="15" t="s">
        <v>133</v>
      </c>
      <c r="B16" s="8" t="s">
        <v>220</v>
      </c>
      <c r="C16" s="377">
        <v>14227</v>
      </c>
      <c r="D16" s="377">
        <v>12308</v>
      </c>
      <c r="E16" s="188">
        <v>8019</v>
      </c>
      <c r="F16" s="1">
        <f>'1.2.sz.mell. '!C16+'1.3.sz.mell.'!C16+'1.4.sz.mell.'!C16</f>
        <v>14227</v>
      </c>
      <c r="G16" s="1">
        <f>'1.2.sz.mell. '!D16+'1.3.sz.mell.'!D16+'1.4.sz.mell.'!D16</f>
        <v>12308</v>
      </c>
      <c r="H16" s="1">
        <f>'1.2.sz.mell. '!E16+'1.3.sz.mell.'!E16+'1.4.sz.mell.'!E16</f>
        <v>8019</v>
      </c>
      <c r="I16" s="675">
        <f t="shared" si="2"/>
        <v>0</v>
      </c>
      <c r="J16" s="675">
        <f t="shared" si="3"/>
        <v>0</v>
      </c>
      <c r="K16" s="675">
        <f t="shared" si="4"/>
        <v>0</v>
      </c>
    </row>
    <row r="17" spans="1:11" s="1" customFormat="1" ht="12" customHeight="1">
      <c r="A17" s="14" t="s">
        <v>213</v>
      </c>
      <c r="B17" s="7" t="s">
        <v>221</v>
      </c>
      <c r="C17" s="379"/>
      <c r="D17" s="379"/>
      <c r="E17" s="189"/>
      <c r="F17" s="1">
        <f>'1.2.sz.mell. '!C17+'1.3.sz.mell.'!C17+'1.4.sz.mell.'!C17</f>
        <v>0</v>
      </c>
      <c r="G17" s="1">
        <f>'1.2.sz.mell. '!D17+'1.3.sz.mell.'!D17+'1.4.sz.mell.'!D17</f>
        <v>0</v>
      </c>
      <c r="H17" s="1">
        <f>'1.2.sz.mell. '!E17+'1.3.sz.mell.'!E17+'1.4.sz.mell.'!E17</f>
        <v>0</v>
      </c>
      <c r="I17" s="675">
        <f t="shared" si="2"/>
        <v>0</v>
      </c>
      <c r="J17" s="675">
        <f t="shared" si="3"/>
        <v>0</v>
      </c>
      <c r="K17" s="675">
        <f t="shared" si="4"/>
        <v>0</v>
      </c>
    </row>
    <row r="18" spans="1:11" s="1" customFormat="1" ht="12" customHeight="1">
      <c r="A18" s="15" t="s">
        <v>214</v>
      </c>
      <c r="B18" s="8" t="s">
        <v>302</v>
      </c>
      <c r="C18" s="377">
        <v>3869</v>
      </c>
      <c r="D18" s="377">
        <v>6812</v>
      </c>
      <c r="E18" s="188">
        <v>6554</v>
      </c>
      <c r="F18" s="1">
        <f>'1.2.sz.mell. '!C18+'1.3.sz.mell.'!C18+'1.4.sz.mell.'!C18</f>
        <v>3869</v>
      </c>
      <c r="G18" s="1">
        <f>'1.2.sz.mell. '!D18+'1.3.sz.mell.'!D18+'1.4.sz.mell.'!D18</f>
        <v>6812</v>
      </c>
      <c r="H18" s="1">
        <f>'1.2.sz.mell. '!E18+'1.3.sz.mell.'!E18+'1.4.sz.mell.'!E18</f>
        <v>6554</v>
      </c>
      <c r="I18" s="675">
        <f t="shared" si="2"/>
        <v>0</v>
      </c>
      <c r="J18" s="675">
        <f t="shared" si="3"/>
        <v>0</v>
      </c>
      <c r="K18" s="675">
        <f t="shared" si="4"/>
        <v>0</v>
      </c>
    </row>
    <row r="19" spans="1:11" s="1" customFormat="1" ht="12" customHeight="1">
      <c r="A19" s="15" t="s">
        <v>215</v>
      </c>
      <c r="B19" s="8" t="s">
        <v>223</v>
      </c>
      <c r="C19" s="377">
        <v>4500</v>
      </c>
      <c r="D19" s="377">
        <v>4507</v>
      </c>
      <c r="E19" s="188">
        <v>4158</v>
      </c>
      <c r="F19" s="1">
        <f>'1.2.sz.mell. '!C19+'1.3.sz.mell.'!C19+'1.4.sz.mell.'!C19</f>
        <v>4500</v>
      </c>
      <c r="G19" s="1">
        <f>'1.2.sz.mell. '!D19+'1.3.sz.mell.'!D19+'1.4.sz.mell.'!D19</f>
        <v>4507</v>
      </c>
      <c r="H19" s="1">
        <f>'1.2.sz.mell. '!E19+'1.3.sz.mell.'!E19+'1.4.sz.mell.'!E19</f>
        <v>4158</v>
      </c>
      <c r="I19" s="675">
        <f t="shared" si="2"/>
        <v>0</v>
      </c>
      <c r="J19" s="675">
        <f t="shared" si="3"/>
        <v>0</v>
      </c>
      <c r="K19" s="675">
        <f t="shared" si="4"/>
        <v>0</v>
      </c>
    </row>
    <row r="20" spans="1:11" s="1" customFormat="1" ht="12" customHeight="1" thickBot="1">
      <c r="A20" s="16" t="s">
        <v>216</v>
      </c>
      <c r="B20" s="9" t="s">
        <v>224</v>
      </c>
      <c r="C20" s="380"/>
      <c r="D20" s="380">
        <v>166</v>
      </c>
      <c r="E20" s="190">
        <v>166</v>
      </c>
      <c r="F20" s="1">
        <f>'1.2.sz.mell. '!C20+'1.3.sz.mell.'!C20+'1.4.sz.mell.'!C20</f>
        <v>0</v>
      </c>
      <c r="G20" s="1">
        <f>'1.2.sz.mell. '!D20+'1.3.sz.mell.'!D20+'1.4.sz.mell.'!D20</f>
        <v>166</v>
      </c>
      <c r="H20" s="1">
        <f>'1.2.sz.mell. '!E20+'1.3.sz.mell.'!E20+'1.4.sz.mell.'!E20</f>
        <v>166</v>
      </c>
      <c r="I20" s="675">
        <f t="shared" si="2"/>
        <v>0</v>
      </c>
      <c r="J20" s="675">
        <f t="shared" si="3"/>
        <v>0</v>
      </c>
      <c r="K20" s="675">
        <f t="shared" si="4"/>
        <v>0</v>
      </c>
    </row>
    <row r="21" spans="1:11" s="1" customFormat="1" ht="12" customHeight="1" thickBot="1">
      <c r="A21" s="22" t="s">
        <v>225</v>
      </c>
      <c r="B21" s="23" t="s">
        <v>303</v>
      </c>
      <c r="C21" s="381">
        <v>4798</v>
      </c>
      <c r="D21" s="381">
        <v>5289</v>
      </c>
      <c r="E21" s="191">
        <v>5289</v>
      </c>
      <c r="F21" s="1">
        <f>'1.2.sz.mell. '!C21+'1.3.sz.mell.'!C21+'1.4.sz.mell.'!C21</f>
        <v>4798</v>
      </c>
      <c r="G21" s="1">
        <f>'1.2.sz.mell. '!D21+'1.3.sz.mell.'!D21+'1.4.sz.mell.'!D21</f>
        <v>5289</v>
      </c>
      <c r="H21" s="1">
        <f>'1.2.sz.mell. '!E21+'1.3.sz.mell.'!E21+'1.4.sz.mell.'!E21</f>
        <v>5289</v>
      </c>
      <c r="I21" s="675">
        <f t="shared" si="2"/>
        <v>0</v>
      </c>
      <c r="J21" s="675">
        <f t="shared" si="3"/>
        <v>0</v>
      </c>
      <c r="K21" s="675">
        <f t="shared" si="4"/>
        <v>0</v>
      </c>
    </row>
    <row r="22" spans="1:11" s="1" customFormat="1" ht="12" customHeight="1" thickBot="1">
      <c r="A22" s="22" t="s">
        <v>72</v>
      </c>
      <c r="B22" s="23" t="s">
        <v>227</v>
      </c>
      <c r="C22" s="376">
        <f>+C23+C24+C25+C26+C27+C28+C29+C30</f>
        <v>126637</v>
      </c>
      <c r="D22" s="376">
        <f>+D23+D24+D25+D26+D27+D28+D29+D30</f>
        <v>162566</v>
      </c>
      <c r="E22" s="186">
        <f>+E23+E24+E25+E26+E27+E28+E29+E30</f>
        <v>163341</v>
      </c>
      <c r="F22" s="1">
        <f>'1.2.sz.mell. '!C22+'1.3.sz.mell.'!C22+'1.4.sz.mell.'!C22</f>
        <v>126637</v>
      </c>
      <c r="G22" s="1">
        <f>'1.2.sz.mell. '!D22+'1.3.sz.mell.'!D22+'1.4.sz.mell.'!D22</f>
        <v>162566</v>
      </c>
      <c r="H22" s="1">
        <f>'1.2.sz.mell. '!E22+'1.3.sz.mell.'!E22+'1.4.sz.mell.'!E22</f>
        <v>163341</v>
      </c>
      <c r="I22" s="675">
        <f t="shared" si="2"/>
        <v>0</v>
      </c>
      <c r="J22" s="675">
        <f t="shared" si="3"/>
        <v>0</v>
      </c>
      <c r="K22" s="675">
        <f t="shared" si="4"/>
        <v>0</v>
      </c>
    </row>
    <row r="23" spans="1:11" s="1" customFormat="1" ht="12" customHeight="1">
      <c r="A23" s="17" t="s">
        <v>134</v>
      </c>
      <c r="B23" s="10" t="s">
        <v>233</v>
      </c>
      <c r="C23" s="382">
        <f>105840</f>
        <v>105840</v>
      </c>
      <c r="D23" s="382">
        <v>115826</v>
      </c>
      <c r="E23" s="192">
        <v>115826</v>
      </c>
      <c r="F23" s="1">
        <f>'1.2.sz.mell. '!C23+'1.3.sz.mell.'!C23+'1.4.sz.mell.'!C23</f>
        <v>105840</v>
      </c>
      <c r="G23" s="1">
        <f>'1.2.sz.mell. '!D23+'1.3.sz.mell.'!D23+'1.4.sz.mell.'!D23</f>
        <v>115826</v>
      </c>
      <c r="H23" s="1">
        <f>'1.2.sz.mell. '!E23+'1.3.sz.mell.'!E23+'1.4.sz.mell.'!E23</f>
        <v>115826</v>
      </c>
      <c r="I23" s="675">
        <f t="shared" si="2"/>
        <v>0</v>
      </c>
      <c r="J23" s="675">
        <f t="shared" si="3"/>
        <v>0</v>
      </c>
      <c r="K23" s="675">
        <f t="shared" si="4"/>
        <v>0</v>
      </c>
    </row>
    <row r="24" spans="1:11" s="1" customFormat="1" ht="12" customHeight="1">
      <c r="A24" s="15" t="s">
        <v>135</v>
      </c>
      <c r="B24" s="8" t="s">
        <v>234</v>
      </c>
      <c r="C24" s="377">
        <v>20753</v>
      </c>
      <c r="D24" s="377">
        <v>23914</v>
      </c>
      <c r="E24" s="192">
        <v>23914</v>
      </c>
      <c r="F24" s="1">
        <f>'1.2.sz.mell. '!C24+'1.3.sz.mell.'!C24+'1.4.sz.mell.'!C24</f>
        <v>20753</v>
      </c>
      <c r="G24" s="1">
        <f>'1.2.sz.mell. '!D24+'1.3.sz.mell.'!D24+'1.4.sz.mell.'!D24</f>
        <v>23914</v>
      </c>
      <c r="H24" s="1">
        <f>'1.2.sz.mell. '!E24+'1.3.sz.mell.'!E24+'1.4.sz.mell.'!E24</f>
        <v>23914</v>
      </c>
      <c r="I24" s="675">
        <f t="shared" si="2"/>
        <v>0</v>
      </c>
      <c r="J24" s="675">
        <f t="shared" si="3"/>
        <v>0</v>
      </c>
      <c r="K24" s="675">
        <f t="shared" si="4"/>
        <v>0</v>
      </c>
    </row>
    <row r="25" spans="1:11" s="1" customFormat="1" ht="12" customHeight="1">
      <c r="A25" s="15" t="s">
        <v>136</v>
      </c>
      <c r="B25" s="8" t="s">
        <v>235</v>
      </c>
      <c r="C25" s="377">
        <v>44</v>
      </c>
      <c r="D25" s="377">
        <v>18311</v>
      </c>
      <c r="E25" s="188">
        <v>18311</v>
      </c>
      <c r="F25" s="1">
        <f>'1.2.sz.mell. '!C25+'1.3.sz.mell.'!C25+'1.4.sz.mell.'!C25</f>
        <v>44</v>
      </c>
      <c r="G25" s="1">
        <f>'1.2.sz.mell. '!D25+'1.3.sz.mell.'!D25+'1.4.sz.mell.'!D25</f>
        <v>18311</v>
      </c>
      <c r="H25" s="1">
        <f>'1.2.sz.mell. '!E25+'1.3.sz.mell.'!E25+'1.4.sz.mell.'!E25</f>
        <v>18311</v>
      </c>
      <c r="I25" s="675">
        <f t="shared" si="2"/>
        <v>0</v>
      </c>
      <c r="J25" s="675">
        <f t="shared" si="3"/>
        <v>0</v>
      </c>
      <c r="K25" s="675">
        <f t="shared" si="4"/>
        <v>0</v>
      </c>
    </row>
    <row r="26" spans="1:11" s="1" customFormat="1" ht="12" customHeight="1">
      <c r="A26" s="18" t="s">
        <v>228</v>
      </c>
      <c r="B26" s="8" t="s">
        <v>139</v>
      </c>
      <c r="C26" s="383"/>
      <c r="D26" s="383"/>
      <c r="E26" s="193"/>
      <c r="F26" s="1">
        <f>'1.2.sz.mell. '!C26+'1.3.sz.mell.'!C26+'1.4.sz.mell.'!C26</f>
        <v>0</v>
      </c>
      <c r="G26" s="1">
        <f>'1.2.sz.mell. '!D26+'1.3.sz.mell.'!D26+'1.4.sz.mell.'!D26</f>
        <v>0</v>
      </c>
      <c r="H26" s="1">
        <f>'1.2.sz.mell. '!E26+'1.3.sz.mell.'!E26+'1.4.sz.mell.'!E26</f>
        <v>0</v>
      </c>
      <c r="I26" s="675">
        <f t="shared" si="2"/>
        <v>0</v>
      </c>
      <c r="J26" s="675">
        <f t="shared" si="3"/>
        <v>0</v>
      </c>
      <c r="K26" s="675">
        <f t="shared" si="4"/>
        <v>0</v>
      </c>
    </row>
    <row r="27" spans="1:11" s="1" customFormat="1" ht="12" customHeight="1">
      <c r="A27" s="18" t="s">
        <v>229</v>
      </c>
      <c r="B27" s="8" t="s">
        <v>236</v>
      </c>
      <c r="C27" s="383"/>
      <c r="D27" s="383"/>
      <c r="E27" s="193"/>
      <c r="F27" s="1">
        <f>'1.2.sz.mell. '!C27+'1.3.sz.mell.'!C27+'1.4.sz.mell.'!C27</f>
        <v>0</v>
      </c>
      <c r="G27" s="1">
        <f>'1.2.sz.mell. '!D27+'1.3.sz.mell.'!D27+'1.4.sz.mell.'!D27</f>
        <v>0</v>
      </c>
      <c r="H27" s="1">
        <f>'1.2.sz.mell. '!E27+'1.3.sz.mell.'!E27+'1.4.sz.mell.'!E27</f>
        <v>0</v>
      </c>
      <c r="I27" s="675">
        <f t="shared" si="2"/>
        <v>0</v>
      </c>
      <c r="J27" s="675">
        <f t="shared" si="3"/>
        <v>0</v>
      </c>
      <c r="K27" s="675">
        <f t="shared" si="4"/>
        <v>0</v>
      </c>
    </row>
    <row r="28" spans="1:11" s="1" customFormat="1" ht="12" customHeight="1">
      <c r="A28" s="15" t="s">
        <v>230</v>
      </c>
      <c r="B28" s="8" t="s">
        <v>237</v>
      </c>
      <c r="C28" s="377"/>
      <c r="D28" s="377"/>
      <c r="E28" s="188"/>
      <c r="F28" s="1">
        <f>'1.2.sz.mell. '!C28+'1.3.sz.mell.'!C28+'1.4.sz.mell.'!C28</f>
        <v>0</v>
      </c>
      <c r="G28" s="1">
        <f>'1.2.sz.mell. '!D28+'1.3.sz.mell.'!D28+'1.4.sz.mell.'!D28</f>
        <v>0</v>
      </c>
      <c r="H28" s="1">
        <f>'1.2.sz.mell. '!E28+'1.3.sz.mell.'!E28+'1.4.sz.mell.'!E28</f>
        <v>0</v>
      </c>
      <c r="I28" s="675">
        <f t="shared" si="2"/>
        <v>0</v>
      </c>
      <c r="J28" s="675">
        <f t="shared" si="3"/>
        <v>0</v>
      </c>
      <c r="K28" s="675">
        <f t="shared" si="4"/>
        <v>0</v>
      </c>
    </row>
    <row r="29" spans="1:11" s="1" customFormat="1" ht="12" customHeight="1">
      <c r="A29" s="15" t="s">
        <v>231</v>
      </c>
      <c r="B29" s="8" t="s">
        <v>304</v>
      </c>
      <c r="C29" s="384"/>
      <c r="D29" s="384"/>
      <c r="E29" s="194"/>
      <c r="F29" s="1">
        <f>'1.2.sz.mell. '!C29+'1.3.sz.mell.'!C29+'1.4.sz.mell.'!C29</f>
        <v>0</v>
      </c>
      <c r="G29" s="1">
        <f>'1.2.sz.mell. '!D29+'1.3.sz.mell.'!D29+'1.4.sz.mell.'!D29</f>
        <v>0</v>
      </c>
      <c r="H29" s="1">
        <f>'1.2.sz.mell. '!E29+'1.3.sz.mell.'!E29+'1.4.sz.mell.'!E29</f>
        <v>0</v>
      </c>
      <c r="I29" s="675">
        <f t="shared" si="2"/>
        <v>0</v>
      </c>
      <c r="J29" s="675">
        <f t="shared" si="3"/>
        <v>0</v>
      </c>
      <c r="K29" s="675">
        <f t="shared" si="4"/>
        <v>0</v>
      </c>
    </row>
    <row r="30" spans="1:11" s="1" customFormat="1" ht="12" customHeight="1" thickBot="1">
      <c r="A30" s="15" t="s">
        <v>232</v>
      </c>
      <c r="B30" s="13" t="s">
        <v>239</v>
      </c>
      <c r="C30" s="384"/>
      <c r="D30" s="384">
        <v>4515</v>
      </c>
      <c r="E30" s="194">
        <f>775+4515</f>
        <v>5290</v>
      </c>
      <c r="F30" s="1">
        <f>'1.2.sz.mell. '!C30+'1.3.sz.mell.'!C30+'1.4.sz.mell.'!C30</f>
        <v>0</v>
      </c>
      <c r="G30" s="1">
        <f>'1.2.sz.mell. '!D30+'1.3.sz.mell.'!D30+'1.4.sz.mell.'!D30</f>
        <v>4515</v>
      </c>
      <c r="H30" s="1">
        <f>'1.2.sz.mell. '!E30+'1.3.sz.mell.'!E30+'1.4.sz.mell.'!E30</f>
        <v>5290</v>
      </c>
      <c r="I30" s="675">
        <f t="shared" si="2"/>
        <v>0</v>
      </c>
      <c r="J30" s="675">
        <f t="shared" si="3"/>
        <v>0</v>
      </c>
      <c r="K30" s="675">
        <f t="shared" si="4"/>
        <v>0</v>
      </c>
    </row>
    <row r="31" spans="1:11" s="1" customFormat="1" ht="12" customHeight="1" thickBot="1">
      <c r="A31" s="160" t="s">
        <v>73</v>
      </c>
      <c r="B31" s="23" t="s">
        <v>419</v>
      </c>
      <c r="C31" s="376">
        <f>+C32+C38</f>
        <v>25780</v>
      </c>
      <c r="D31" s="376">
        <f>+D32+D38</f>
        <v>89062</v>
      </c>
      <c r="E31" s="186">
        <f>+E32+E38</f>
        <v>30090</v>
      </c>
      <c r="F31" s="1">
        <f>'1.2.sz.mell. '!C31+'1.3.sz.mell.'!C31+'1.4.sz.mell.'!C31</f>
        <v>25780</v>
      </c>
      <c r="G31" s="1">
        <f>'1.2.sz.mell. '!D31+'1.3.sz.mell.'!D31+'1.4.sz.mell.'!D31</f>
        <v>89062</v>
      </c>
      <c r="H31" s="1">
        <f>'1.2.sz.mell. '!E31+'1.3.sz.mell.'!E31+'1.4.sz.mell.'!E31</f>
        <v>30090</v>
      </c>
      <c r="I31" s="675">
        <f t="shared" si="2"/>
        <v>0</v>
      </c>
      <c r="J31" s="675">
        <f t="shared" si="3"/>
        <v>0</v>
      </c>
      <c r="K31" s="675">
        <f t="shared" si="4"/>
        <v>0</v>
      </c>
    </row>
    <row r="32" spans="1:11" s="1" customFormat="1" ht="12" customHeight="1">
      <c r="A32" s="161" t="s">
        <v>137</v>
      </c>
      <c r="B32" s="297" t="s">
        <v>420</v>
      </c>
      <c r="C32" s="385">
        <f>+C33+C34+C35+C36+C37</f>
        <v>25780</v>
      </c>
      <c r="D32" s="385">
        <f>+D33+D34+D35+D36+D37</f>
        <v>39635</v>
      </c>
      <c r="E32" s="198">
        <f>+E33+E34+E35+E36+E37</f>
        <v>30090</v>
      </c>
      <c r="F32" s="1">
        <f>'1.2.sz.mell. '!C32+'1.3.sz.mell.'!C32+'1.4.sz.mell.'!C32</f>
        <v>25780</v>
      </c>
      <c r="G32" s="1">
        <f>'1.2.sz.mell. '!D32+'1.3.sz.mell.'!D32+'1.4.sz.mell.'!D32</f>
        <v>39635</v>
      </c>
      <c r="H32" s="1">
        <f>'1.2.sz.mell. '!E32+'1.3.sz.mell.'!E32+'1.4.sz.mell.'!E32</f>
        <v>30090</v>
      </c>
      <c r="I32" s="675">
        <f t="shared" si="2"/>
        <v>0</v>
      </c>
      <c r="J32" s="675">
        <f t="shared" si="3"/>
        <v>0</v>
      </c>
      <c r="K32" s="675">
        <f t="shared" si="4"/>
        <v>0</v>
      </c>
    </row>
    <row r="33" spans="1:11" s="1" customFormat="1" ht="12" customHeight="1">
      <c r="A33" s="162" t="s">
        <v>140</v>
      </c>
      <c r="B33" s="168" t="s">
        <v>305</v>
      </c>
      <c r="C33" s="384">
        <v>6386</v>
      </c>
      <c r="D33" s="384">
        <v>6386</v>
      </c>
      <c r="E33" s="194">
        <v>6284</v>
      </c>
      <c r="F33" s="1">
        <f>'1.2.sz.mell. '!C33+'1.3.sz.mell.'!C33+'1.4.sz.mell.'!C33</f>
        <v>6386</v>
      </c>
      <c r="G33" s="1">
        <f>'1.2.sz.mell. '!D33+'1.3.sz.mell.'!D33+'1.4.sz.mell.'!D33</f>
        <v>6386</v>
      </c>
      <c r="H33" s="1">
        <f>'1.2.sz.mell. '!E33+'1.3.sz.mell.'!E33+'1.4.sz.mell.'!E33</f>
        <v>6284</v>
      </c>
      <c r="I33" s="675">
        <f t="shared" si="2"/>
        <v>0</v>
      </c>
      <c r="J33" s="675">
        <f t="shared" si="3"/>
        <v>0</v>
      </c>
      <c r="K33" s="675">
        <f t="shared" si="4"/>
        <v>0</v>
      </c>
    </row>
    <row r="34" spans="1:11" s="1" customFormat="1" ht="12" customHeight="1">
      <c r="A34" s="162" t="s">
        <v>141</v>
      </c>
      <c r="B34" s="168" t="s">
        <v>306</v>
      </c>
      <c r="C34" s="384">
        <v>5431</v>
      </c>
      <c r="D34" s="384">
        <v>15059</v>
      </c>
      <c r="E34" s="194">
        <v>9739</v>
      </c>
      <c r="F34" s="1">
        <f>'1.2.sz.mell. '!C34+'1.3.sz.mell.'!C34+'1.4.sz.mell.'!C34</f>
        <v>5431</v>
      </c>
      <c r="G34" s="1">
        <f>'1.2.sz.mell. '!D34+'1.3.sz.mell.'!D34+'1.4.sz.mell.'!D34</f>
        <v>15059</v>
      </c>
      <c r="H34" s="1">
        <f>'1.2.sz.mell. '!E34+'1.3.sz.mell.'!E34+'1.4.sz.mell.'!E34</f>
        <v>9739</v>
      </c>
      <c r="I34" s="675">
        <f t="shared" si="2"/>
        <v>0</v>
      </c>
      <c r="J34" s="675">
        <f t="shared" si="3"/>
        <v>0</v>
      </c>
      <c r="K34" s="675">
        <f t="shared" si="4"/>
        <v>0</v>
      </c>
    </row>
    <row r="35" spans="1:11" s="1" customFormat="1" ht="12" customHeight="1">
      <c r="A35" s="162" t="s">
        <v>142</v>
      </c>
      <c r="B35" s="168" t="s">
        <v>307</v>
      </c>
      <c r="C35" s="384"/>
      <c r="D35" s="384"/>
      <c r="E35" s="194"/>
      <c r="F35" s="1">
        <f>'1.2.sz.mell. '!C35+'1.3.sz.mell.'!C35+'1.4.sz.mell.'!C35</f>
        <v>0</v>
      </c>
      <c r="G35" s="1">
        <f>'1.2.sz.mell. '!D35+'1.3.sz.mell.'!D35+'1.4.sz.mell.'!D35</f>
        <v>0</v>
      </c>
      <c r="H35" s="1">
        <f>'1.2.sz.mell. '!E35+'1.3.sz.mell.'!E35+'1.4.sz.mell.'!E35</f>
        <v>0</v>
      </c>
      <c r="I35" s="675">
        <f t="shared" si="2"/>
        <v>0</v>
      </c>
      <c r="J35" s="675">
        <f t="shared" si="3"/>
        <v>0</v>
      </c>
      <c r="K35" s="675">
        <f t="shared" si="4"/>
        <v>0</v>
      </c>
    </row>
    <row r="36" spans="1:11" s="1" customFormat="1" ht="12" customHeight="1">
      <c r="A36" s="162" t="s">
        <v>143</v>
      </c>
      <c r="B36" s="168" t="s">
        <v>308</v>
      </c>
      <c r="C36" s="384"/>
      <c r="D36" s="384"/>
      <c r="E36" s="194"/>
      <c r="F36" s="1">
        <f>'1.2.sz.mell. '!C36+'1.3.sz.mell.'!C36+'1.4.sz.mell.'!C36</f>
        <v>0</v>
      </c>
      <c r="G36" s="1">
        <f>'1.2.sz.mell. '!D36+'1.3.sz.mell.'!D36+'1.4.sz.mell.'!D36</f>
        <v>0</v>
      </c>
      <c r="H36" s="1">
        <f>'1.2.sz.mell. '!E36+'1.3.sz.mell.'!E36+'1.4.sz.mell.'!E36</f>
        <v>0</v>
      </c>
      <c r="I36" s="675">
        <f t="shared" si="2"/>
        <v>0</v>
      </c>
      <c r="J36" s="675">
        <f t="shared" si="3"/>
        <v>0</v>
      </c>
      <c r="K36" s="675">
        <f t="shared" si="4"/>
        <v>0</v>
      </c>
    </row>
    <row r="37" spans="1:11" s="1" customFormat="1" ht="12" customHeight="1">
      <c r="A37" s="162" t="s">
        <v>240</v>
      </c>
      <c r="B37" s="168" t="s">
        <v>421</v>
      </c>
      <c r="C37" s="384">
        <v>13963</v>
      </c>
      <c r="D37" s="384">
        <v>18190</v>
      </c>
      <c r="E37" s="194">
        <v>14067</v>
      </c>
      <c r="F37" s="1">
        <f>'1.2.sz.mell. '!C37+'1.3.sz.mell.'!C37+'1.4.sz.mell.'!C37</f>
        <v>13963</v>
      </c>
      <c r="G37" s="1">
        <f>'1.2.sz.mell. '!D37+'1.3.sz.mell.'!D37+'1.4.sz.mell.'!D37</f>
        <v>18190</v>
      </c>
      <c r="H37" s="1">
        <f>'1.2.sz.mell. '!E37+'1.3.sz.mell.'!E37+'1.4.sz.mell.'!E37</f>
        <v>14067</v>
      </c>
      <c r="I37" s="675">
        <f t="shared" si="2"/>
        <v>0</v>
      </c>
      <c r="J37" s="675">
        <f t="shared" si="3"/>
        <v>0</v>
      </c>
      <c r="K37" s="675">
        <f t="shared" si="4"/>
        <v>0</v>
      </c>
    </row>
    <row r="38" spans="1:11" s="1" customFormat="1" ht="12" customHeight="1">
      <c r="A38" s="162" t="s">
        <v>138</v>
      </c>
      <c r="B38" s="169" t="s">
        <v>422</v>
      </c>
      <c r="C38" s="386">
        <f>+C39+C40+C41+C42+C43</f>
        <v>0</v>
      </c>
      <c r="D38" s="386">
        <v>49427</v>
      </c>
      <c r="E38" s="199">
        <v>0</v>
      </c>
      <c r="F38" s="1">
        <f>'1.2.sz.mell. '!C38+'1.3.sz.mell.'!C38+'1.4.sz.mell.'!C38</f>
        <v>0</v>
      </c>
      <c r="G38" s="1">
        <f>'1.2.sz.mell. '!D38+'1.3.sz.mell.'!D38+'1.4.sz.mell.'!D38</f>
        <v>49427</v>
      </c>
      <c r="H38" s="1">
        <f>'1.2.sz.mell. '!E38+'1.3.sz.mell.'!E38+'1.4.sz.mell.'!E38</f>
        <v>0</v>
      </c>
      <c r="I38" s="675">
        <f t="shared" si="2"/>
        <v>0</v>
      </c>
      <c r="J38" s="675">
        <f t="shared" si="3"/>
        <v>0</v>
      </c>
      <c r="K38" s="675">
        <f t="shared" si="4"/>
        <v>0</v>
      </c>
    </row>
    <row r="39" spans="1:11" s="1" customFormat="1" ht="12" customHeight="1">
      <c r="A39" s="162" t="s">
        <v>146</v>
      </c>
      <c r="B39" s="168" t="s">
        <v>305</v>
      </c>
      <c r="C39" s="384"/>
      <c r="D39" s="384"/>
      <c r="E39" s="194"/>
      <c r="F39" s="1">
        <f>'1.2.sz.mell. '!C39+'1.3.sz.mell.'!C39+'1.4.sz.mell.'!C39</f>
        <v>0</v>
      </c>
      <c r="G39" s="1">
        <f>'1.2.sz.mell. '!D39+'1.3.sz.mell.'!D39+'1.4.sz.mell.'!D39</f>
        <v>0</v>
      </c>
      <c r="H39" s="1">
        <f>'1.2.sz.mell. '!E39+'1.3.sz.mell.'!E39+'1.4.sz.mell.'!E39</f>
        <v>0</v>
      </c>
      <c r="I39" s="675">
        <f t="shared" si="2"/>
        <v>0</v>
      </c>
      <c r="J39" s="675">
        <f t="shared" si="3"/>
        <v>0</v>
      </c>
      <c r="K39" s="675">
        <f t="shared" si="4"/>
        <v>0</v>
      </c>
    </row>
    <row r="40" spans="1:11" s="1" customFormat="1" ht="12" customHeight="1">
      <c r="A40" s="162" t="s">
        <v>147</v>
      </c>
      <c r="B40" s="168" t="s">
        <v>306</v>
      </c>
      <c r="C40" s="384"/>
      <c r="D40" s="384"/>
      <c r="E40" s="194"/>
      <c r="F40" s="1">
        <f>'1.2.sz.mell. '!C40+'1.3.sz.mell.'!C40+'1.4.sz.mell.'!C40</f>
        <v>0</v>
      </c>
      <c r="G40" s="1">
        <f>'1.2.sz.mell. '!D40+'1.3.sz.mell.'!D40+'1.4.sz.mell.'!D40</f>
        <v>0</v>
      </c>
      <c r="H40" s="1">
        <f>'1.2.sz.mell. '!E40+'1.3.sz.mell.'!E40+'1.4.sz.mell.'!E40</f>
        <v>0</v>
      </c>
      <c r="I40" s="675">
        <f t="shared" si="2"/>
        <v>0</v>
      </c>
      <c r="J40" s="675">
        <f t="shared" si="3"/>
        <v>0</v>
      </c>
      <c r="K40" s="675">
        <f t="shared" si="4"/>
        <v>0</v>
      </c>
    </row>
    <row r="41" spans="1:11" s="1" customFormat="1" ht="12" customHeight="1">
      <c r="A41" s="162" t="s">
        <v>148</v>
      </c>
      <c r="B41" s="168" t="s">
        <v>307</v>
      </c>
      <c r="C41" s="384"/>
      <c r="D41" s="384"/>
      <c r="E41" s="194"/>
      <c r="F41" s="1">
        <f>'1.2.sz.mell. '!C41+'1.3.sz.mell.'!C41+'1.4.sz.mell.'!C41</f>
        <v>0</v>
      </c>
      <c r="G41" s="1">
        <f>'1.2.sz.mell. '!D41+'1.3.sz.mell.'!D41+'1.4.sz.mell.'!D41</f>
        <v>0</v>
      </c>
      <c r="H41" s="1">
        <f>'1.2.sz.mell. '!E41+'1.3.sz.mell.'!E41+'1.4.sz.mell.'!E41</f>
        <v>0</v>
      </c>
      <c r="I41" s="675">
        <f t="shared" si="2"/>
        <v>0</v>
      </c>
      <c r="J41" s="675">
        <f t="shared" si="3"/>
        <v>0</v>
      </c>
      <c r="K41" s="675">
        <f t="shared" si="4"/>
        <v>0</v>
      </c>
    </row>
    <row r="42" spans="1:11" s="1" customFormat="1" ht="12" customHeight="1">
      <c r="A42" s="162" t="s">
        <v>149</v>
      </c>
      <c r="B42" s="170" t="s">
        <v>308</v>
      </c>
      <c r="C42" s="384"/>
      <c r="D42" s="384"/>
      <c r="E42" s="194"/>
      <c r="F42" s="1">
        <f>'1.2.sz.mell. '!C42+'1.3.sz.mell.'!C42+'1.4.sz.mell.'!C42</f>
        <v>0</v>
      </c>
      <c r="G42" s="1">
        <f>'1.2.sz.mell. '!D42+'1.3.sz.mell.'!D42+'1.4.sz.mell.'!D42</f>
        <v>0</v>
      </c>
      <c r="H42" s="1">
        <f>'1.2.sz.mell. '!E42+'1.3.sz.mell.'!E42+'1.4.sz.mell.'!E42</f>
        <v>0</v>
      </c>
      <c r="I42" s="675">
        <f t="shared" si="2"/>
        <v>0</v>
      </c>
      <c r="J42" s="675">
        <f t="shared" si="3"/>
        <v>0</v>
      </c>
      <c r="K42" s="675">
        <f t="shared" si="4"/>
        <v>0</v>
      </c>
    </row>
    <row r="43" spans="1:11" s="1" customFormat="1" ht="12" customHeight="1" thickBot="1">
      <c r="A43" s="163" t="s">
        <v>241</v>
      </c>
      <c r="B43" s="171" t="s">
        <v>423</v>
      </c>
      <c r="C43" s="387"/>
      <c r="D43" s="387">
        <v>49427</v>
      </c>
      <c r="E43" s="194"/>
      <c r="F43" s="1">
        <f>'1.2.sz.mell. '!C43+'1.3.sz.mell.'!C43+'1.4.sz.mell.'!C43</f>
        <v>0</v>
      </c>
      <c r="G43" s="1">
        <f>'1.2.sz.mell. '!D43+'1.3.sz.mell.'!D43+'1.4.sz.mell.'!D43</f>
        <v>49427</v>
      </c>
      <c r="H43" s="1">
        <f>'1.2.sz.mell. '!E43+'1.3.sz.mell.'!E43+'1.4.sz.mell.'!E43</f>
        <v>0</v>
      </c>
      <c r="I43" s="675">
        <f t="shared" si="2"/>
        <v>0</v>
      </c>
      <c r="J43" s="675">
        <f t="shared" si="3"/>
        <v>0</v>
      </c>
      <c r="K43" s="675">
        <f t="shared" si="4"/>
        <v>0</v>
      </c>
    </row>
    <row r="44" spans="1:11" s="1" customFormat="1" ht="12" customHeight="1" thickBot="1">
      <c r="A44" s="22" t="s">
        <v>242</v>
      </c>
      <c r="B44" s="298" t="s">
        <v>309</v>
      </c>
      <c r="C44" s="376">
        <f>+C45+C46</f>
        <v>120</v>
      </c>
      <c r="D44" s="376">
        <f>+D45+D46</f>
        <v>457</v>
      </c>
      <c r="E44" s="186">
        <f>+E45+E46</f>
        <v>447</v>
      </c>
      <c r="F44" s="1">
        <f>'1.2.sz.mell. '!C44+'1.3.sz.mell.'!C44+'1.4.sz.mell.'!C44</f>
        <v>120</v>
      </c>
      <c r="G44" s="1">
        <f>'1.2.sz.mell. '!D44+'1.3.sz.mell.'!D44+'1.4.sz.mell.'!D44</f>
        <v>457</v>
      </c>
      <c r="H44" s="1">
        <f>'1.2.sz.mell. '!E44+'1.3.sz.mell.'!E44+'1.4.sz.mell.'!E44</f>
        <v>447</v>
      </c>
      <c r="I44" s="675">
        <f t="shared" si="2"/>
        <v>0</v>
      </c>
      <c r="J44" s="675">
        <f t="shared" si="3"/>
        <v>0</v>
      </c>
      <c r="K44" s="675">
        <f t="shared" si="4"/>
        <v>0</v>
      </c>
    </row>
    <row r="45" spans="1:11" s="1" customFormat="1" ht="12" customHeight="1">
      <c r="A45" s="17" t="s">
        <v>144</v>
      </c>
      <c r="B45" s="181" t="s">
        <v>310</v>
      </c>
      <c r="C45" s="382">
        <v>120</v>
      </c>
      <c r="D45" s="382">
        <v>457</v>
      </c>
      <c r="E45" s="192">
        <v>447</v>
      </c>
      <c r="F45" s="1">
        <f>'1.2.sz.mell. '!C45+'1.3.sz.mell.'!C45+'1.4.sz.mell.'!C45</f>
        <v>120</v>
      </c>
      <c r="G45" s="1">
        <f>'1.2.sz.mell. '!D45+'1.3.sz.mell.'!D45+'1.4.sz.mell.'!D45</f>
        <v>457</v>
      </c>
      <c r="H45" s="1">
        <f>'1.2.sz.mell. '!E45+'1.3.sz.mell.'!E45+'1.4.sz.mell.'!E45</f>
        <v>447</v>
      </c>
      <c r="I45" s="675">
        <f t="shared" si="2"/>
        <v>0</v>
      </c>
      <c r="J45" s="675">
        <f t="shared" si="3"/>
        <v>0</v>
      </c>
      <c r="K45" s="675">
        <f t="shared" si="4"/>
        <v>0</v>
      </c>
    </row>
    <row r="46" spans="1:11" s="1" customFormat="1" ht="12" customHeight="1" thickBot="1">
      <c r="A46" s="14" t="s">
        <v>145</v>
      </c>
      <c r="B46" s="176" t="s">
        <v>314</v>
      </c>
      <c r="C46" s="379"/>
      <c r="D46" s="379"/>
      <c r="E46" s="189"/>
      <c r="F46" s="1">
        <f>'1.2.sz.mell. '!C46+'1.3.sz.mell.'!C46+'1.4.sz.mell.'!C46</f>
        <v>0</v>
      </c>
      <c r="G46" s="1">
        <f>'1.2.sz.mell. '!D46+'1.3.sz.mell.'!D46+'1.4.sz.mell.'!D46</f>
        <v>0</v>
      </c>
      <c r="H46" s="1">
        <f>'1.2.sz.mell. '!E46+'1.3.sz.mell.'!E46+'1.4.sz.mell.'!E46</f>
        <v>0</v>
      </c>
      <c r="I46" s="675">
        <f t="shared" si="2"/>
        <v>0</v>
      </c>
      <c r="J46" s="675">
        <f t="shared" si="3"/>
        <v>0</v>
      </c>
      <c r="K46" s="675">
        <f t="shared" si="4"/>
        <v>0</v>
      </c>
    </row>
    <row r="47" spans="1:11" s="1" customFormat="1" ht="12" customHeight="1" thickBot="1">
      <c r="A47" s="22" t="s">
        <v>75</v>
      </c>
      <c r="B47" s="298" t="s">
        <v>313</v>
      </c>
      <c r="C47" s="376">
        <f>+C48+C49+C50</f>
        <v>100</v>
      </c>
      <c r="D47" s="376">
        <f>+D48+D49+D50</f>
        <v>600</v>
      </c>
      <c r="E47" s="186">
        <f>+E48+E49+E50</f>
        <v>590</v>
      </c>
      <c r="F47" s="1">
        <f>'1.2.sz.mell. '!C47+'1.3.sz.mell.'!C47+'1.4.sz.mell.'!C47</f>
        <v>100</v>
      </c>
      <c r="G47" s="1">
        <f>'1.2.sz.mell. '!D47+'1.3.sz.mell.'!D47+'1.4.sz.mell.'!D47</f>
        <v>600</v>
      </c>
      <c r="H47" s="1">
        <f>'1.2.sz.mell. '!E47+'1.3.sz.mell.'!E47+'1.4.sz.mell.'!E47</f>
        <v>590</v>
      </c>
      <c r="I47" s="675">
        <f t="shared" si="2"/>
        <v>0</v>
      </c>
      <c r="J47" s="675">
        <f t="shared" si="3"/>
        <v>0</v>
      </c>
      <c r="K47" s="675">
        <f t="shared" si="4"/>
        <v>0</v>
      </c>
    </row>
    <row r="48" spans="1:11" s="1" customFormat="1" ht="12" customHeight="1">
      <c r="A48" s="17" t="s">
        <v>245</v>
      </c>
      <c r="B48" s="181" t="s">
        <v>243</v>
      </c>
      <c r="C48" s="389"/>
      <c r="D48" s="389"/>
      <c r="E48" s="390"/>
      <c r="F48" s="1">
        <f>'1.2.sz.mell. '!C48+'1.3.sz.mell.'!C48+'1.4.sz.mell.'!C48</f>
        <v>0</v>
      </c>
      <c r="G48" s="1">
        <f>'1.2.sz.mell. '!D48+'1.3.sz.mell.'!D48+'1.4.sz.mell.'!D48</f>
        <v>0</v>
      </c>
      <c r="H48" s="1">
        <f>'1.2.sz.mell. '!E48+'1.3.sz.mell.'!E48+'1.4.sz.mell.'!E48</f>
        <v>0</v>
      </c>
      <c r="I48" s="675">
        <f t="shared" si="2"/>
        <v>0</v>
      </c>
      <c r="J48" s="675">
        <f t="shared" si="3"/>
        <v>0</v>
      </c>
      <c r="K48" s="675">
        <f t="shared" si="4"/>
        <v>0</v>
      </c>
    </row>
    <row r="49" spans="1:11" s="1" customFormat="1" ht="12" customHeight="1">
      <c r="A49" s="15" t="s">
        <v>246</v>
      </c>
      <c r="B49" s="168" t="s">
        <v>244</v>
      </c>
      <c r="C49" s="384">
        <v>100</v>
      </c>
      <c r="D49" s="384">
        <v>600</v>
      </c>
      <c r="E49" s="194">
        <v>590</v>
      </c>
      <c r="F49" s="1">
        <f>'1.2.sz.mell. '!C49+'1.3.sz.mell.'!C49+'1.4.sz.mell.'!C49</f>
        <v>100</v>
      </c>
      <c r="G49" s="1">
        <f>'1.2.sz.mell. '!D49+'1.3.sz.mell.'!D49+'1.4.sz.mell.'!D49</f>
        <v>600</v>
      </c>
      <c r="H49" s="1">
        <f>'1.2.sz.mell. '!E49+'1.3.sz.mell.'!E49+'1.4.sz.mell.'!E49</f>
        <v>590</v>
      </c>
      <c r="I49" s="675">
        <f t="shared" si="2"/>
        <v>0</v>
      </c>
      <c r="J49" s="675">
        <f t="shared" si="3"/>
        <v>0</v>
      </c>
      <c r="K49" s="675">
        <f t="shared" si="4"/>
        <v>0</v>
      </c>
    </row>
    <row r="50" spans="1:11" s="1" customFormat="1" ht="12" customHeight="1" thickBot="1">
      <c r="A50" s="14" t="s">
        <v>357</v>
      </c>
      <c r="B50" s="176" t="s">
        <v>311</v>
      </c>
      <c r="C50" s="391"/>
      <c r="D50" s="391"/>
      <c r="E50" s="392"/>
      <c r="F50" s="1">
        <f>'1.2.sz.mell. '!C50+'1.3.sz.mell.'!C50+'1.4.sz.mell.'!C50</f>
        <v>0</v>
      </c>
      <c r="G50" s="1">
        <f>'1.2.sz.mell. '!D50+'1.3.sz.mell.'!D50+'1.4.sz.mell.'!D50</f>
        <v>0</v>
      </c>
      <c r="H50" s="1">
        <f>'1.2.sz.mell. '!E50+'1.3.sz.mell.'!E50+'1.4.sz.mell.'!E50</f>
        <v>0</v>
      </c>
      <c r="I50" s="675">
        <f t="shared" si="2"/>
        <v>0</v>
      </c>
      <c r="J50" s="675">
        <f t="shared" si="3"/>
        <v>0</v>
      </c>
      <c r="K50" s="675">
        <f t="shared" si="4"/>
        <v>0</v>
      </c>
    </row>
    <row r="51" spans="1:11" s="1" customFormat="1" ht="17.25" customHeight="1" thickBot="1">
      <c r="A51" s="22" t="s">
        <v>247</v>
      </c>
      <c r="B51" s="299" t="s">
        <v>312</v>
      </c>
      <c r="C51" s="393"/>
      <c r="D51" s="393"/>
      <c r="E51" s="195"/>
      <c r="F51" s="1">
        <f>'1.2.sz.mell. '!C51+'1.3.sz.mell.'!C51+'1.4.sz.mell.'!C51</f>
        <v>0</v>
      </c>
      <c r="G51" s="1">
        <f>'1.2.sz.mell. '!D51+'1.3.sz.mell.'!D51+'1.4.sz.mell.'!D51</f>
        <v>0</v>
      </c>
      <c r="H51" s="1">
        <f>'1.2.sz.mell. '!E51+'1.3.sz.mell.'!E51+'1.4.sz.mell.'!E51</f>
        <v>0</v>
      </c>
      <c r="I51" s="675">
        <f t="shared" si="2"/>
        <v>0</v>
      </c>
      <c r="J51" s="675">
        <f t="shared" si="3"/>
        <v>0</v>
      </c>
      <c r="K51" s="675">
        <f t="shared" si="4"/>
        <v>0</v>
      </c>
    </row>
    <row r="52" spans="1:11" s="1" customFormat="1" ht="12" customHeight="1" thickBot="1">
      <c r="A52" s="22" t="s">
        <v>77</v>
      </c>
      <c r="B52" s="26" t="s">
        <v>248</v>
      </c>
      <c r="C52" s="394">
        <f>+C7+C12+C21+C22+C31+C44+C47+C51</f>
        <v>195751</v>
      </c>
      <c r="D52" s="394">
        <f>+D7+D12+D21+D22+D31+D44+D47+D51</f>
        <v>310685</v>
      </c>
      <c r="E52" s="196">
        <f>+E7+E12+E21+E22+E31+E44+E47+E51</f>
        <v>247976</v>
      </c>
      <c r="F52" s="1">
        <f>'1.2.sz.mell. '!C52+'1.3.sz.mell.'!C52+'1.4.sz.mell.'!C52</f>
        <v>195751</v>
      </c>
      <c r="G52" s="1">
        <f>'1.2.sz.mell. '!D52+'1.3.sz.mell.'!D52+'1.4.sz.mell.'!D52</f>
        <v>310685</v>
      </c>
      <c r="H52" s="1">
        <f>'1.2.sz.mell. '!E52+'1.3.sz.mell.'!E52+'1.4.sz.mell.'!E52</f>
        <v>247976</v>
      </c>
      <c r="I52" s="675">
        <f t="shared" si="2"/>
        <v>0</v>
      </c>
      <c r="J52" s="675">
        <f t="shared" si="3"/>
        <v>0</v>
      </c>
      <c r="K52" s="675">
        <f t="shared" si="4"/>
        <v>0</v>
      </c>
    </row>
    <row r="53" spans="1:11" s="1" customFormat="1" ht="12" customHeight="1" thickBot="1">
      <c r="A53" s="172" t="s">
        <v>78</v>
      </c>
      <c r="B53" s="167" t="s">
        <v>315</v>
      </c>
      <c r="C53" s="395">
        <f>+C54+C60</f>
        <v>121000</v>
      </c>
      <c r="D53" s="395">
        <f>+D54+D60</f>
        <v>143899</v>
      </c>
      <c r="E53" s="197">
        <f>+E54+E60</f>
        <v>23607</v>
      </c>
      <c r="F53" s="1">
        <f>'1.2.sz.mell. '!C53+'1.3.sz.mell.'!C53+'1.4.sz.mell.'!C53</f>
        <v>121000</v>
      </c>
      <c r="G53" s="1">
        <f>'1.2.sz.mell. '!D53+'1.3.sz.mell.'!D53+'1.4.sz.mell.'!D53</f>
        <v>143899</v>
      </c>
      <c r="H53" s="1">
        <f>'1.2.sz.mell. '!E53+'1.3.sz.mell.'!E53+'1.4.sz.mell.'!E53</f>
        <v>23607</v>
      </c>
      <c r="I53" s="675">
        <f t="shared" si="2"/>
        <v>0</v>
      </c>
      <c r="J53" s="675">
        <f t="shared" si="3"/>
        <v>0</v>
      </c>
      <c r="K53" s="675">
        <f t="shared" si="4"/>
        <v>0</v>
      </c>
    </row>
    <row r="54" spans="1:11" s="1" customFormat="1" ht="12" customHeight="1">
      <c r="A54" s="300" t="s">
        <v>188</v>
      </c>
      <c r="B54" s="297" t="s">
        <v>386</v>
      </c>
      <c r="C54" s="385">
        <f>+C55+C56+C57+C58+C59</f>
        <v>121000</v>
      </c>
      <c r="D54" s="385">
        <f>+D55+D56+D57+D58+D59</f>
        <v>143899</v>
      </c>
      <c r="E54" s="198">
        <f>+E55+E56+E57+E58+E59</f>
        <v>23607</v>
      </c>
      <c r="F54" s="1">
        <f>'1.2.sz.mell. '!C54+'1.3.sz.mell.'!C54+'1.4.sz.mell.'!C54</f>
        <v>121000</v>
      </c>
      <c r="G54" s="1">
        <f>'1.2.sz.mell. '!D54+'1.3.sz.mell.'!D54+'1.4.sz.mell.'!D54</f>
        <v>143899</v>
      </c>
      <c r="H54" s="1">
        <f>'1.2.sz.mell. '!E54+'1.3.sz.mell.'!E54+'1.4.sz.mell.'!E54</f>
        <v>23607</v>
      </c>
      <c r="I54" s="675">
        <f t="shared" si="2"/>
        <v>0</v>
      </c>
      <c r="J54" s="675">
        <f t="shared" si="3"/>
        <v>0</v>
      </c>
      <c r="K54" s="675">
        <f t="shared" si="4"/>
        <v>0</v>
      </c>
    </row>
    <row r="55" spans="1:11" s="1" customFormat="1" ht="12" customHeight="1">
      <c r="A55" s="173" t="s">
        <v>327</v>
      </c>
      <c r="B55" s="168" t="s">
        <v>316</v>
      </c>
      <c r="C55" s="384">
        <v>121000</v>
      </c>
      <c r="D55" s="384">
        <v>143899</v>
      </c>
      <c r="E55" s="194">
        <v>23607</v>
      </c>
      <c r="F55" s="1">
        <f>'1.2.sz.mell. '!C55+'1.3.sz.mell.'!C55+'1.4.sz.mell.'!C55</f>
        <v>121000</v>
      </c>
      <c r="G55" s="1">
        <f>'1.2.sz.mell. '!D55+'1.3.sz.mell.'!D55+'1.4.sz.mell.'!D55</f>
        <v>143899</v>
      </c>
      <c r="H55" s="1">
        <f>'1.2.sz.mell. '!E55+'1.3.sz.mell.'!E55+'1.4.sz.mell.'!E55</f>
        <v>23607</v>
      </c>
      <c r="I55" s="675">
        <f t="shared" si="2"/>
        <v>0</v>
      </c>
      <c r="J55" s="675">
        <f t="shared" si="3"/>
        <v>0</v>
      </c>
      <c r="K55" s="675">
        <f t="shared" si="4"/>
        <v>0</v>
      </c>
    </row>
    <row r="56" spans="1:11" s="1" customFormat="1" ht="12" customHeight="1">
      <c r="A56" s="173" t="s">
        <v>328</v>
      </c>
      <c r="B56" s="168" t="s">
        <v>317</v>
      </c>
      <c r="C56" s="384"/>
      <c r="D56" s="384"/>
      <c r="E56" s="194"/>
      <c r="F56" s="1">
        <f>'1.2.sz.mell. '!C56+'1.3.sz.mell.'!C56+'1.4.sz.mell.'!C56</f>
        <v>0</v>
      </c>
      <c r="G56" s="1">
        <f>'1.2.sz.mell. '!D56+'1.3.sz.mell.'!D56+'1.4.sz.mell.'!D56</f>
        <v>0</v>
      </c>
      <c r="H56" s="1">
        <f>'1.2.sz.mell. '!E56+'1.3.sz.mell.'!E56+'1.4.sz.mell.'!E56</f>
        <v>0</v>
      </c>
      <c r="I56" s="675">
        <f t="shared" si="2"/>
        <v>0</v>
      </c>
      <c r="J56" s="675">
        <f t="shared" si="3"/>
        <v>0</v>
      </c>
      <c r="K56" s="675">
        <f t="shared" si="4"/>
        <v>0</v>
      </c>
    </row>
    <row r="57" spans="1:11" s="1" customFormat="1" ht="12" customHeight="1">
      <c r="A57" s="173" t="s">
        <v>329</v>
      </c>
      <c r="B57" s="168" t="s">
        <v>318</v>
      </c>
      <c r="C57" s="384"/>
      <c r="D57" s="384"/>
      <c r="E57" s="194"/>
      <c r="F57" s="1">
        <f>'1.2.sz.mell. '!C57+'1.3.sz.mell.'!C57+'1.4.sz.mell.'!C57</f>
        <v>0</v>
      </c>
      <c r="G57" s="1">
        <f>'1.2.sz.mell. '!D57+'1.3.sz.mell.'!D57+'1.4.sz.mell.'!D57</f>
        <v>0</v>
      </c>
      <c r="H57" s="1">
        <f>'1.2.sz.mell. '!E57+'1.3.sz.mell.'!E57+'1.4.sz.mell.'!E57</f>
        <v>0</v>
      </c>
      <c r="I57" s="675">
        <f t="shared" si="2"/>
        <v>0</v>
      </c>
      <c r="J57" s="675">
        <f t="shared" si="3"/>
        <v>0</v>
      </c>
      <c r="K57" s="675">
        <f t="shared" si="4"/>
        <v>0</v>
      </c>
    </row>
    <row r="58" spans="1:11" s="1" customFormat="1" ht="12" customHeight="1">
      <c r="A58" s="173" t="s">
        <v>330</v>
      </c>
      <c r="B58" s="168" t="s">
        <v>319</v>
      </c>
      <c r="C58" s="384"/>
      <c r="D58" s="384"/>
      <c r="E58" s="194"/>
      <c r="F58" s="1">
        <f>'1.2.sz.mell. '!C58+'1.3.sz.mell.'!C58+'1.4.sz.mell.'!C58</f>
        <v>0</v>
      </c>
      <c r="G58" s="1">
        <f>'1.2.sz.mell. '!D58+'1.3.sz.mell.'!D58+'1.4.sz.mell.'!D58</f>
        <v>0</v>
      </c>
      <c r="H58" s="1">
        <f>'1.2.sz.mell. '!E58+'1.3.sz.mell.'!E58+'1.4.sz.mell.'!E58</f>
        <v>0</v>
      </c>
      <c r="I58" s="675">
        <f t="shared" si="2"/>
        <v>0</v>
      </c>
      <c r="J58" s="675">
        <f t="shared" si="3"/>
        <v>0</v>
      </c>
      <c r="K58" s="675">
        <f t="shared" si="4"/>
        <v>0</v>
      </c>
    </row>
    <row r="59" spans="1:11" s="1" customFormat="1" ht="12" customHeight="1">
      <c r="A59" s="173" t="s">
        <v>331</v>
      </c>
      <c r="B59" s="168" t="s">
        <v>320</v>
      </c>
      <c r="C59" s="384"/>
      <c r="D59" s="384"/>
      <c r="E59" s="194"/>
      <c r="F59" s="1">
        <f>'1.2.sz.mell. '!C59+'1.3.sz.mell.'!C59+'1.4.sz.mell.'!C59</f>
        <v>0</v>
      </c>
      <c r="G59" s="1">
        <f>'1.2.sz.mell. '!D59+'1.3.sz.mell.'!D59+'1.4.sz.mell.'!D59</f>
        <v>0</v>
      </c>
      <c r="H59" s="1">
        <f>'1.2.sz.mell. '!E59+'1.3.sz.mell.'!E59+'1.4.sz.mell.'!E59</f>
        <v>0</v>
      </c>
      <c r="I59" s="675">
        <f t="shared" si="2"/>
        <v>0</v>
      </c>
      <c r="J59" s="675">
        <f t="shared" si="3"/>
        <v>0</v>
      </c>
      <c r="K59" s="675">
        <f t="shared" si="4"/>
        <v>0</v>
      </c>
    </row>
    <row r="60" spans="1:11" s="1" customFormat="1" ht="12" customHeight="1">
      <c r="A60" s="174" t="s">
        <v>189</v>
      </c>
      <c r="B60" s="169" t="s">
        <v>385</v>
      </c>
      <c r="C60" s="386">
        <f>+C61+C62+C63+C64+C65</f>
        <v>0</v>
      </c>
      <c r="D60" s="386">
        <f>+D61+D62+D63+D64+D65</f>
        <v>0</v>
      </c>
      <c r="E60" s="199">
        <f>+E61+E62+E63+E64+E65</f>
        <v>0</v>
      </c>
      <c r="F60" s="1">
        <f>'1.2.sz.mell. '!C60+'1.3.sz.mell.'!C60+'1.4.sz.mell.'!C60</f>
        <v>0</v>
      </c>
      <c r="G60" s="1">
        <f>'1.2.sz.mell. '!D60+'1.3.sz.mell.'!D60+'1.4.sz.mell.'!D60</f>
        <v>0</v>
      </c>
      <c r="H60" s="1">
        <f>'1.2.sz.mell. '!E60+'1.3.sz.mell.'!E60+'1.4.sz.mell.'!E60</f>
        <v>0</v>
      </c>
      <c r="I60" s="675">
        <f t="shared" si="2"/>
        <v>0</v>
      </c>
      <c r="J60" s="675">
        <f t="shared" si="3"/>
        <v>0</v>
      </c>
      <c r="K60" s="675">
        <f t="shared" si="4"/>
        <v>0</v>
      </c>
    </row>
    <row r="61" spans="1:11" s="1" customFormat="1" ht="12" customHeight="1">
      <c r="A61" s="173" t="s">
        <v>332</v>
      </c>
      <c r="B61" s="168" t="s">
        <v>321</v>
      </c>
      <c r="C61" s="384"/>
      <c r="D61" s="384"/>
      <c r="E61" s="194"/>
      <c r="F61" s="1">
        <f>'1.2.sz.mell. '!C61+'1.3.sz.mell.'!C61+'1.4.sz.mell.'!C61</f>
        <v>0</v>
      </c>
      <c r="G61" s="1">
        <f>'1.2.sz.mell. '!D61+'1.3.sz.mell.'!D61+'1.4.sz.mell.'!D61</f>
        <v>0</v>
      </c>
      <c r="H61" s="1">
        <f>'1.2.sz.mell. '!E61+'1.3.sz.mell.'!E61+'1.4.sz.mell.'!E61</f>
        <v>0</v>
      </c>
      <c r="I61" s="675">
        <f t="shared" si="2"/>
        <v>0</v>
      </c>
      <c r="J61" s="675">
        <f t="shared" si="3"/>
        <v>0</v>
      </c>
      <c r="K61" s="675">
        <f t="shared" si="4"/>
        <v>0</v>
      </c>
    </row>
    <row r="62" spans="1:11" s="1" customFormat="1" ht="12" customHeight="1">
      <c r="A62" s="173" t="s">
        <v>333</v>
      </c>
      <c r="B62" s="168" t="s">
        <v>322</v>
      </c>
      <c r="C62" s="384"/>
      <c r="D62" s="384"/>
      <c r="E62" s="194"/>
      <c r="F62" s="1">
        <f>'1.2.sz.mell. '!C62+'1.3.sz.mell.'!C62+'1.4.sz.mell.'!C62</f>
        <v>0</v>
      </c>
      <c r="G62" s="1">
        <f>'1.2.sz.mell. '!D62+'1.3.sz.mell.'!D62+'1.4.sz.mell.'!D62</f>
        <v>0</v>
      </c>
      <c r="H62" s="1">
        <f>'1.2.sz.mell. '!E62+'1.3.sz.mell.'!E62+'1.4.sz.mell.'!E62</f>
        <v>0</v>
      </c>
      <c r="I62" s="675">
        <f t="shared" si="2"/>
        <v>0</v>
      </c>
      <c r="J62" s="675">
        <f t="shared" si="3"/>
        <v>0</v>
      </c>
      <c r="K62" s="675">
        <f t="shared" si="4"/>
        <v>0</v>
      </c>
    </row>
    <row r="63" spans="1:11" s="1" customFormat="1" ht="12" customHeight="1">
      <c r="A63" s="173" t="s">
        <v>334</v>
      </c>
      <c r="B63" s="168" t="s">
        <v>323</v>
      </c>
      <c r="C63" s="384"/>
      <c r="D63" s="384"/>
      <c r="E63" s="194"/>
      <c r="F63" s="1">
        <f>'1.2.sz.mell. '!C63+'1.3.sz.mell.'!C63+'1.4.sz.mell.'!C63</f>
        <v>0</v>
      </c>
      <c r="G63" s="1">
        <f>'1.2.sz.mell. '!D63+'1.3.sz.mell.'!D63+'1.4.sz.mell.'!D63</f>
        <v>0</v>
      </c>
      <c r="H63" s="1">
        <f>'1.2.sz.mell. '!E63+'1.3.sz.mell.'!E63+'1.4.sz.mell.'!E63</f>
        <v>0</v>
      </c>
      <c r="I63" s="675">
        <f t="shared" si="2"/>
        <v>0</v>
      </c>
      <c r="J63" s="675">
        <f t="shared" si="3"/>
        <v>0</v>
      </c>
      <c r="K63" s="675">
        <f t="shared" si="4"/>
        <v>0</v>
      </c>
    </row>
    <row r="64" spans="1:11" s="1" customFormat="1" ht="12" customHeight="1">
      <c r="A64" s="173" t="s">
        <v>335</v>
      </c>
      <c r="B64" s="168" t="s">
        <v>324</v>
      </c>
      <c r="C64" s="384"/>
      <c r="D64" s="384"/>
      <c r="E64" s="194"/>
      <c r="F64" s="1">
        <f>'1.2.sz.mell. '!C64+'1.3.sz.mell.'!C64+'1.4.sz.mell.'!C64</f>
        <v>0</v>
      </c>
      <c r="G64" s="1">
        <f>'1.2.sz.mell. '!D64+'1.3.sz.mell.'!D64+'1.4.sz.mell.'!D64</f>
        <v>0</v>
      </c>
      <c r="H64" s="1">
        <f>'1.2.sz.mell. '!E64+'1.3.sz.mell.'!E64+'1.4.sz.mell.'!E64</f>
        <v>0</v>
      </c>
      <c r="I64" s="675">
        <f t="shared" si="2"/>
        <v>0</v>
      </c>
      <c r="J64" s="675">
        <f t="shared" si="3"/>
        <v>0</v>
      </c>
      <c r="K64" s="675">
        <f t="shared" si="4"/>
        <v>0</v>
      </c>
    </row>
    <row r="65" spans="1:11" s="1" customFormat="1" ht="12" customHeight="1" thickBot="1">
      <c r="A65" s="175" t="s">
        <v>336</v>
      </c>
      <c r="B65" s="176" t="s">
        <v>325</v>
      </c>
      <c r="C65" s="396"/>
      <c r="D65" s="396"/>
      <c r="E65" s="200"/>
      <c r="F65" s="1">
        <f>'1.2.sz.mell. '!C65+'1.3.sz.mell.'!C65+'1.4.sz.mell.'!C65</f>
        <v>0</v>
      </c>
      <c r="G65" s="1">
        <f>'1.2.sz.mell. '!D65+'1.3.sz.mell.'!D65+'1.4.sz.mell.'!D65</f>
        <v>0</v>
      </c>
      <c r="H65" s="1">
        <f>'1.2.sz.mell. '!E65+'1.3.sz.mell.'!E65+'1.4.sz.mell.'!E65</f>
        <v>0</v>
      </c>
      <c r="I65" s="675">
        <f t="shared" si="2"/>
        <v>0</v>
      </c>
      <c r="J65" s="675">
        <f t="shared" si="3"/>
        <v>0</v>
      </c>
      <c r="K65" s="675">
        <f t="shared" si="4"/>
        <v>0</v>
      </c>
    </row>
    <row r="66" spans="1:11" s="1" customFormat="1" ht="12" customHeight="1" thickBot="1">
      <c r="A66" s="177" t="s">
        <v>79</v>
      </c>
      <c r="B66" s="301" t="s">
        <v>383</v>
      </c>
      <c r="C66" s="395">
        <f>+C52+C53</f>
        <v>316751</v>
      </c>
      <c r="D66" s="395">
        <f>+D52+D53</f>
        <v>454584</v>
      </c>
      <c r="E66" s="197">
        <f>+E52+E53</f>
        <v>271583</v>
      </c>
      <c r="F66" s="1">
        <f>'1.2.sz.mell. '!C66+'1.3.sz.mell.'!C66+'1.4.sz.mell.'!C66</f>
        <v>316751</v>
      </c>
      <c r="G66" s="1">
        <f>'1.2.sz.mell. '!D66+'1.3.sz.mell.'!D66+'1.4.sz.mell.'!D66</f>
        <v>454584</v>
      </c>
      <c r="H66" s="1">
        <f>'1.2.sz.mell. '!E66+'1.3.sz.mell.'!E66+'1.4.sz.mell.'!E66</f>
        <v>271583</v>
      </c>
      <c r="I66" s="675">
        <f t="shared" si="2"/>
        <v>0</v>
      </c>
      <c r="J66" s="675">
        <f t="shared" si="3"/>
        <v>0</v>
      </c>
      <c r="K66" s="675">
        <f t="shared" si="4"/>
        <v>0</v>
      </c>
    </row>
    <row r="67" spans="1:11" s="1" customFormat="1" ht="13.5" customHeight="1" thickBot="1">
      <c r="A67" s="178" t="s">
        <v>80</v>
      </c>
      <c r="B67" s="302" t="s">
        <v>326</v>
      </c>
      <c r="C67" s="397"/>
      <c r="D67" s="397"/>
      <c r="E67" s="207">
        <v>4051</v>
      </c>
      <c r="F67" s="1">
        <f>'1.2.sz.mell. '!C67+'1.3.sz.mell.'!C67+'1.4.sz.mell.'!C67</f>
        <v>0</v>
      </c>
      <c r="G67" s="1">
        <f>'1.2.sz.mell. '!D67+'1.3.sz.mell.'!D67+'1.4.sz.mell.'!D67</f>
        <v>0</v>
      </c>
      <c r="H67" s="1">
        <f>'1.2.sz.mell. '!E67+'1.3.sz.mell.'!E67+'1.4.sz.mell.'!E67</f>
        <v>4051</v>
      </c>
      <c r="I67" s="675">
        <f t="shared" si="2"/>
        <v>0</v>
      </c>
      <c r="J67" s="675">
        <f t="shared" si="3"/>
        <v>0</v>
      </c>
      <c r="K67" s="675">
        <f t="shared" si="4"/>
        <v>0</v>
      </c>
    </row>
    <row r="68" spans="1:11" s="1" customFormat="1" ht="12" customHeight="1" thickBot="1">
      <c r="A68" s="177" t="s">
        <v>81</v>
      </c>
      <c r="B68" s="301" t="s">
        <v>384</v>
      </c>
      <c r="C68" s="398">
        <f>+C66+C67</f>
        <v>316751</v>
      </c>
      <c r="D68" s="398">
        <f>+D66+D67</f>
        <v>454584</v>
      </c>
      <c r="E68" s="208">
        <f>+E66+E67</f>
        <v>275634</v>
      </c>
      <c r="F68" s="1">
        <f>'1.2.sz.mell. '!C68+'1.3.sz.mell.'!C68+'1.4.sz.mell.'!C68</f>
        <v>316751</v>
      </c>
      <c r="G68" s="1">
        <f>'1.2.sz.mell. '!D68+'1.3.sz.mell.'!D68+'1.4.sz.mell.'!D68</f>
        <v>454584</v>
      </c>
      <c r="H68" s="1">
        <f>'1.2.sz.mell. '!E68+'1.3.sz.mell.'!E68+'1.4.sz.mell.'!E68</f>
        <v>275634</v>
      </c>
      <c r="I68" s="675">
        <f t="shared" si="2"/>
        <v>0</v>
      </c>
      <c r="J68" s="675">
        <f t="shared" si="3"/>
        <v>0</v>
      </c>
      <c r="K68" s="675">
        <f t="shared" si="4"/>
        <v>0</v>
      </c>
    </row>
    <row r="69" spans="1:11" s="1" customFormat="1" ht="83.25" customHeight="1">
      <c r="A69" s="5"/>
      <c r="B69" s="6"/>
      <c r="C69" s="201"/>
      <c r="D69" s="201"/>
      <c r="E69" s="201"/>
      <c r="I69" s="676"/>
      <c r="J69" s="676"/>
      <c r="K69" s="676"/>
    </row>
    <row r="70" spans="1:5" ht="16.5" customHeight="1">
      <c r="A70" s="716" t="s">
        <v>97</v>
      </c>
      <c r="B70" s="716"/>
      <c r="C70" s="716"/>
      <c r="D70" s="716"/>
      <c r="E70" s="716"/>
    </row>
    <row r="71" spans="1:11" s="209" customFormat="1" ht="16.5" customHeight="1" thickBot="1">
      <c r="A71" s="319" t="s">
        <v>196</v>
      </c>
      <c r="B71" s="319"/>
      <c r="C71" s="81"/>
      <c r="D71" s="81"/>
      <c r="E71" s="81" t="s">
        <v>356</v>
      </c>
      <c r="I71" s="677"/>
      <c r="J71" s="677"/>
      <c r="K71" s="677"/>
    </row>
    <row r="72" spans="1:11" s="209" customFormat="1" ht="16.5" customHeight="1">
      <c r="A72" s="717" t="s">
        <v>128</v>
      </c>
      <c r="B72" s="719" t="s">
        <v>433</v>
      </c>
      <c r="C72" s="721" t="s">
        <v>0</v>
      </c>
      <c r="D72" s="721"/>
      <c r="E72" s="722"/>
      <c r="I72" s="677"/>
      <c r="J72" s="677"/>
      <c r="K72" s="677"/>
    </row>
    <row r="73" spans="1:5" ht="37.5" customHeight="1" thickBot="1">
      <c r="A73" s="718"/>
      <c r="B73" s="720"/>
      <c r="C73" s="321" t="s">
        <v>434</v>
      </c>
      <c r="D73" s="321" t="s">
        <v>441</v>
      </c>
      <c r="E73" s="322" t="s">
        <v>442</v>
      </c>
    </row>
    <row r="74" spans="1:11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  <c r="I74" s="674"/>
      <c r="J74" s="674"/>
      <c r="K74" s="674"/>
    </row>
    <row r="75" spans="1:11" ht="12" customHeight="1" thickBot="1">
      <c r="A75" s="24" t="s">
        <v>68</v>
      </c>
      <c r="B75" s="30" t="s">
        <v>249</v>
      </c>
      <c r="C75" s="375">
        <f>+C76+C77+C78+C79+C80</f>
        <v>251292</v>
      </c>
      <c r="D75" s="375">
        <f>+D76+D77+D78+D79+D80</f>
        <v>277405</v>
      </c>
      <c r="E75" s="185">
        <f>+E76+E77+E78+E79+E80</f>
        <v>242278</v>
      </c>
      <c r="F75" s="1">
        <f>'1.2.sz.mell. '!C75+'1.3.sz.mell.'!C75+'1.4.sz.mell.'!C75</f>
        <v>251292</v>
      </c>
      <c r="G75" s="1">
        <f>'1.2.sz.mell. '!D75+'1.3.sz.mell.'!D75+'1.4.sz.mell.'!D75</f>
        <v>277405</v>
      </c>
      <c r="H75" s="1">
        <f>'1.2.sz.mell. '!E75+'1.3.sz.mell.'!E75+'1.4.sz.mell.'!E75</f>
        <v>242278</v>
      </c>
      <c r="I75" s="675">
        <f>C75-F75</f>
        <v>0</v>
      </c>
      <c r="J75" s="675">
        <f>D75-G75</f>
        <v>0</v>
      </c>
      <c r="K75" s="675">
        <f>E75-H75</f>
        <v>0</v>
      </c>
    </row>
    <row r="76" spans="1:11" ht="12" customHeight="1">
      <c r="A76" s="19" t="s">
        <v>150</v>
      </c>
      <c r="B76" s="11" t="s">
        <v>98</v>
      </c>
      <c r="C76" s="378">
        <v>94721</v>
      </c>
      <c r="D76" s="378">
        <v>104461</v>
      </c>
      <c r="E76" s="187">
        <v>93716</v>
      </c>
      <c r="F76" s="1">
        <f>'1.2.sz.mell. '!C76+'1.3.sz.mell.'!C76+'1.4.sz.mell.'!C76</f>
        <v>94721</v>
      </c>
      <c r="G76" s="1">
        <f>'1.2.sz.mell. '!D76+'1.3.sz.mell.'!D76+'1.4.sz.mell.'!D76</f>
        <v>104461</v>
      </c>
      <c r="H76" s="1">
        <f>'1.2.sz.mell. '!E76+'1.3.sz.mell.'!E76+'1.4.sz.mell.'!E76</f>
        <v>93716</v>
      </c>
      <c r="I76" s="675">
        <f aca="true" t="shared" si="6" ref="I76:I124">C76-F76</f>
        <v>0</v>
      </c>
      <c r="J76" s="675">
        <f aca="true" t="shared" si="7" ref="J76:J124">D76-G76</f>
        <v>0</v>
      </c>
      <c r="K76" s="675">
        <f aca="true" t="shared" si="8" ref="K76:K124">E76-H76</f>
        <v>0</v>
      </c>
    </row>
    <row r="77" spans="1:11" ht="12" customHeight="1">
      <c r="A77" s="15" t="s">
        <v>151</v>
      </c>
      <c r="B77" s="8" t="s">
        <v>250</v>
      </c>
      <c r="C77" s="377">
        <v>23669</v>
      </c>
      <c r="D77" s="377">
        <v>24240</v>
      </c>
      <c r="E77" s="188">
        <v>21332</v>
      </c>
      <c r="F77" s="1">
        <f>'1.2.sz.mell. '!C77+'1.3.sz.mell.'!C77+'1.4.sz.mell.'!C77</f>
        <v>23669</v>
      </c>
      <c r="G77" s="1">
        <f>'1.2.sz.mell. '!D77+'1.3.sz.mell.'!D77+'1.4.sz.mell.'!D77</f>
        <v>24240</v>
      </c>
      <c r="H77" s="1">
        <f>'1.2.sz.mell. '!E77+'1.3.sz.mell.'!E77+'1.4.sz.mell.'!E77</f>
        <v>21332</v>
      </c>
      <c r="I77" s="675">
        <f t="shared" si="6"/>
        <v>0</v>
      </c>
      <c r="J77" s="675">
        <f t="shared" si="7"/>
        <v>0</v>
      </c>
      <c r="K77" s="675">
        <f t="shared" si="8"/>
        <v>0</v>
      </c>
    </row>
    <row r="78" spans="1:11" ht="12" customHeight="1">
      <c r="A78" s="15" t="s">
        <v>152</v>
      </c>
      <c r="B78" s="8" t="s">
        <v>179</v>
      </c>
      <c r="C78" s="383">
        <v>87452</v>
      </c>
      <c r="D78" s="383">
        <v>101677</v>
      </c>
      <c r="E78" s="188">
        <v>84307</v>
      </c>
      <c r="F78" s="1">
        <f>'1.2.sz.mell. '!C78+'1.3.sz.mell.'!C78+'1.4.sz.mell.'!C78</f>
        <v>87452</v>
      </c>
      <c r="G78" s="1">
        <f>'1.2.sz.mell. '!D78+'1.3.sz.mell.'!D78+'1.4.sz.mell.'!D78</f>
        <v>101677</v>
      </c>
      <c r="H78" s="1">
        <f>'1.2.sz.mell. '!E78+'1.3.sz.mell.'!E78+'1.4.sz.mell.'!E78</f>
        <v>84307</v>
      </c>
      <c r="I78" s="675">
        <f t="shared" si="6"/>
        <v>0</v>
      </c>
      <c r="J78" s="675">
        <f t="shared" si="7"/>
        <v>0</v>
      </c>
      <c r="K78" s="675">
        <f t="shared" si="8"/>
        <v>0</v>
      </c>
    </row>
    <row r="79" spans="1:11" ht="12" customHeight="1">
      <c r="A79" s="15" t="s">
        <v>153</v>
      </c>
      <c r="B79" s="12" t="s">
        <v>251</v>
      </c>
      <c r="C79" s="383">
        <v>42482</v>
      </c>
      <c r="D79" s="383">
        <v>42482</v>
      </c>
      <c r="E79" s="188">
        <v>37492</v>
      </c>
      <c r="F79" s="1">
        <f>'1.2.sz.mell. '!C79+'1.3.sz.mell.'!C79+'1.4.sz.mell.'!C79</f>
        <v>42482</v>
      </c>
      <c r="G79" s="1">
        <f>'1.2.sz.mell. '!D79+'1.3.sz.mell.'!D79+'1.4.sz.mell.'!D79</f>
        <v>42482</v>
      </c>
      <c r="H79" s="1">
        <f>'1.2.sz.mell. '!E79+'1.3.sz.mell.'!E79+'1.4.sz.mell.'!E79</f>
        <v>37492</v>
      </c>
      <c r="I79" s="675">
        <f t="shared" si="6"/>
        <v>0</v>
      </c>
      <c r="J79" s="675">
        <f t="shared" si="7"/>
        <v>0</v>
      </c>
      <c r="K79" s="675">
        <f t="shared" si="8"/>
        <v>0</v>
      </c>
    </row>
    <row r="80" spans="1:11" ht="12" customHeight="1">
      <c r="A80" s="15" t="s">
        <v>162</v>
      </c>
      <c r="B80" s="21" t="s">
        <v>252</v>
      </c>
      <c r="C80" s="383">
        <f>C82+C83+C84</f>
        <v>2968</v>
      </c>
      <c r="D80" s="383">
        <f>D82+D83+D84</f>
        <v>4545</v>
      </c>
      <c r="E80" s="188">
        <f>E82+E83+E84</f>
        <v>5431</v>
      </c>
      <c r="F80" s="1">
        <f>'1.2.sz.mell. '!C80+'1.3.sz.mell.'!C80+'1.4.sz.mell.'!C80</f>
        <v>2968</v>
      </c>
      <c r="G80" s="1">
        <f>'1.2.sz.mell. '!D80+'1.3.sz.mell.'!D80+'1.4.sz.mell.'!D80</f>
        <v>4545</v>
      </c>
      <c r="H80" s="1">
        <f>'1.2.sz.mell. '!E80+'1.3.sz.mell.'!E80+'1.4.sz.mell.'!E80</f>
        <v>5431</v>
      </c>
      <c r="I80" s="675">
        <f t="shared" si="6"/>
        <v>0</v>
      </c>
      <c r="J80" s="675">
        <f t="shared" si="7"/>
        <v>0</v>
      </c>
      <c r="K80" s="675">
        <f t="shared" si="8"/>
        <v>0</v>
      </c>
    </row>
    <row r="81" spans="1:11" ht="12" customHeight="1">
      <c r="A81" s="15" t="s">
        <v>154</v>
      </c>
      <c r="B81" s="8" t="s">
        <v>270</v>
      </c>
      <c r="C81" s="383"/>
      <c r="D81" s="383"/>
      <c r="E81" s="193"/>
      <c r="F81" s="1">
        <f>'1.2.sz.mell. '!C81+'1.3.sz.mell.'!C81+'1.4.sz.mell.'!C81</f>
        <v>0</v>
      </c>
      <c r="G81" s="1">
        <f>'1.2.sz.mell. '!D81+'1.3.sz.mell.'!D81+'1.4.sz.mell.'!D81</f>
        <v>0</v>
      </c>
      <c r="H81" s="1">
        <f>'1.2.sz.mell. '!E81+'1.3.sz.mell.'!E81+'1.4.sz.mell.'!E81</f>
        <v>0</v>
      </c>
      <c r="I81" s="675">
        <f t="shared" si="6"/>
        <v>0</v>
      </c>
      <c r="J81" s="675">
        <f t="shared" si="7"/>
        <v>0</v>
      </c>
      <c r="K81" s="675">
        <f t="shared" si="8"/>
        <v>0</v>
      </c>
    </row>
    <row r="82" spans="1:11" ht="12" customHeight="1">
      <c r="A82" s="15" t="s">
        <v>155</v>
      </c>
      <c r="B82" s="84" t="s">
        <v>271</v>
      </c>
      <c r="C82" s="383"/>
      <c r="D82" s="383"/>
      <c r="E82" s="193"/>
      <c r="F82" s="1">
        <f>'1.2.sz.mell. '!C82+'1.3.sz.mell.'!C82+'1.4.sz.mell.'!C82</f>
        <v>0</v>
      </c>
      <c r="G82" s="1">
        <f>'1.2.sz.mell. '!D82+'1.3.sz.mell.'!D82+'1.4.sz.mell.'!D82</f>
        <v>0</v>
      </c>
      <c r="H82" s="1">
        <f>'1.2.sz.mell. '!E82+'1.3.sz.mell.'!E82+'1.4.sz.mell.'!E82</f>
        <v>0</v>
      </c>
      <c r="I82" s="675">
        <f t="shared" si="6"/>
        <v>0</v>
      </c>
      <c r="J82" s="675">
        <f t="shared" si="7"/>
        <v>0</v>
      </c>
      <c r="K82" s="675">
        <f t="shared" si="8"/>
        <v>0</v>
      </c>
    </row>
    <row r="83" spans="1:11" ht="12" customHeight="1">
      <c r="A83" s="15" t="s">
        <v>163</v>
      </c>
      <c r="B83" s="84" t="s">
        <v>337</v>
      </c>
      <c r="C83" s="383"/>
      <c r="D83" s="383">
        <v>1020</v>
      </c>
      <c r="E83" s="193">
        <v>1923</v>
      </c>
      <c r="F83" s="1">
        <f>'1.2.sz.mell. '!C83+'1.3.sz.mell.'!C83+'1.4.sz.mell.'!C83</f>
        <v>0</v>
      </c>
      <c r="G83" s="1">
        <f>'1.2.sz.mell. '!D83+'1.3.sz.mell.'!D83+'1.4.sz.mell.'!D83</f>
        <v>1020</v>
      </c>
      <c r="H83" s="1">
        <f>'1.2.sz.mell. '!E83+'1.3.sz.mell.'!E83+'1.4.sz.mell.'!E83</f>
        <v>1923</v>
      </c>
      <c r="I83" s="675">
        <f t="shared" si="6"/>
        <v>0</v>
      </c>
      <c r="J83" s="675">
        <f t="shared" si="7"/>
        <v>0</v>
      </c>
      <c r="K83" s="675">
        <f t="shared" si="8"/>
        <v>0</v>
      </c>
    </row>
    <row r="84" spans="1:11" ht="12" customHeight="1">
      <c r="A84" s="15" t="s">
        <v>164</v>
      </c>
      <c r="B84" s="85" t="s">
        <v>272</v>
      </c>
      <c r="C84" s="383">
        <v>2968</v>
      </c>
      <c r="D84" s="383">
        <v>3525</v>
      </c>
      <c r="E84" s="193">
        <v>3508</v>
      </c>
      <c r="F84" s="1">
        <f>'1.2.sz.mell. '!C84+'1.3.sz.mell.'!C84+'1.4.sz.mell.'!C84</f>
        <v>2968</v>
      </c>
      <c r="G84" s="1">
        <f>'1.2.sz.mell. '!D84+'1.3.sz.mell.'!D84+'1.4.sz.mell.'!D84</f>
        <v>3525</v>
      </c>
      <c r="H84" s="1">
        <f>'1.2.sz.mell. '!E84+'1.3.sz.mell.'!E84+'1.4.sz.mell.'!E84</f>
        <v>3508</v>
      </c>
      <c r="I84" s="675">
        <f t="shared" si="6"/>
        <v>0</v>
      </c>
      <c r="J84" s="675">
        <f t="shared" si="7"/>
        <v>0</v>
      </c>
      <c r="K84" s="675">
        <f t="shared" si="8"/>
        <v>0</v>
      </c>
    </row>
    <row r="85" spans="1:11" ht="12" customHeight="1">
      <c r="A85" s="14" t="s">
        <v>165</v>
      </c>
      <c r="B85" s="86" t="s">
        <v>273</v>
      </c>
      <c r="C85" s="383"/>
      <c r="D85" s="383"/>
      <c r="E85" s="193"/>
      <c r="F85" s="1">
        <f>'1.2.sz.mell. '!C85+'1.3.sz.mell.'!C85+'1.4.sz.mell.'!C85</f>
        <v>0</v>
      </c>
      <c r="G85" s="1">
        <f>'1.2.sz.mell. '!D85+'1.3.sz.mell.'!D85+'1.4.sz.mell.'!D85</f>
        <v>0</v>
      </c>
      <c r="H85" s="1">
        <f>'1.2.sz.mell. '!E85+'1.3.sz.mell.'!E85+'1.4.sz.mell.'!E85</f>
        <v>0</v>
      </c>
      <c r="I85" s="675">
        <f t="shared" si="6"/>
        <v>0</v>
      </c>
      <c r="J85" s="675">
        <f t="shared" si="7"/>
        <v>0</v>
      </c>
      <c r="K85" s="675">
        <f t="shared" si="8"/>
        <v>0</v>
      </c>
    </row>
    <row r="86" spans="1:11" ht="12" customHeight="1">
      <c r="A86" s="15" t="s">
        <v>166</v>
      </c>
      <c r="B86" s="86" t="s">
        <v>274</v>
      </c>
      <c r="C86" s="383"/>
      <c r="D86" s="383"/>
      <c r="E86" s="193"/>
      <c r="F86" s="1">
        <f>'1.2.sz.mell. '!C86+'1.3.sz.mell.'!C86+'1.4.sz.mell.'!C86</f>
        <v>0</v>
      </c>
      <c r="G86" s="1">
        <f>'1.2.sz.mell. '!D86+'1.3.sz.mell.'!D86+'1.4.sz.mell.'!D86</f>
        <v>0</v>
      </c>
      <c r="H86" s="1">
        <f>'1.2.sz.mell. '!E86+'1.3.sz.mell.'!E86+'1.4.sz.mell.'!E86</f>
        <v>0</v>
      </c>
      <c r="I86" s="675">
        <f t="shared" si="6"/>
        <v>0</v>
      </c>
      <c r="J86" s="675">
        <f t="shared" si="7"/>
        <v>0</v>
      </c>
      <c r="K86" s="675">
        <f t="shared" si="8"/>
        <v>0</v>
      </c>
    </row>
    <row r="87" spans="1:11" ht="12" customHeight="1" thickBot="1">
      <c r="A87" s="20" t="s">
        <v>168</v>
      </c>
      <c r="B87" s="87" t="s">
        <v>275</v>
      </c>
      <c r="C87" s="399"/>
      <c r="D87" s="399"/>
      <c r="E87" s="202"/>
      <c r="F87" s="1">
        <f>'1.2.sz.mell. '!C87+'1.3.sz.mell.'!C87+'1.4.sz.mell.'!C87</f>
        <v>0</v>
      </c>
      <c r="G87" s="1">
        <f>'1.2.sz.mell. '!D87+'1.3.sz.mell.'!D87+'1.4.sz.mell.'!D87</f>
        <v>0</v>
      </c>
      <c r="H87" s="1">
        <f>'1.2.sz.mell. '!E87+'1.3.sz.mell.'!E87+'1.4.sz.mell.'!E87</f>
        <v>0</v>
      </c>
      <c r="I87" s="675">
        <f t="shared" si="6"/>
        <v>0</v>
      </c>
      <c r="J87" s="675">
        <f t="shared" si="7"/>
        <v>0</v>
      </c>
      <c r="K87" s="675">
        <f t="shared" si="8"/>
        <v>0</v>
      </c>
    </row>
    <row r="88" spans="1:11" ht="12" customHeight="1" thickBot="1">
      <c r="A88" s="22" t="s">
        <v>69</v>
      </c>
      <c r="B88" s="29" t="s">
        <v>358</v>
      </c>
      <c r="C88" s="376">
        <f>+C89+C90+C91</f>
        <v>60584</v>
      </c>
      <c r="D88" s="376">
        <f>+D89+D90+D91</f>
        <v>104822</v>
      </c>
      <c r="E88" s="186">
        <f>+E89+E90+E91</f>
        <v>11757</v>
      </c>
      <c r="F88" s="1">
        <f>'1.2.sz.mell. '!C88+'1.3.sz.mell.'!C88+'1.4.sz.mell.'!C88</f>
        <v>60584</v>
      </c>
      <c r="G88" s="1">
        <f>'1.2.sz.mell. '!D88+'1.3.sz.mell.'!D88+'1.4.sz.mell.'!D88</f>
        <v>104822</v>
      </c>
      <c r="H88" s="1">
        <f>'1.2.sz.mell. '!E88+'1.3.sz.mell.'!E88+'1.4.sz.mell.'!E88</f>
        <v>11757</v>
      </c>
      <c r="I88" s="675">
        <f t="shared" si="6"/>
        <v>0</v>
      </c>
      <c r="J88" s="675">
        <f t="shared" si="7"/>
        <v>0</v>
      </c>
      <c r="K88" s="675">
        <f t="shared" si="8"/>
        <v>0</v>
      </c>
    </row>
    <row r="89" spans="1:11" ht="12" customHeight="1">
      <c r="A89" s="17" t="s">
        <v>156</v>
      </c>
      <c r="B89" s="8" t="s">
        <v>338</v>
      </c>
      <c r="C89" s="382">
        <v>18266</v>
      </c>
      <c r="D89" s="382">
        <v>27105</v>
      </c>
      <c r="E89" s="192">
        <v>2075</v>
      </c>
      <c r="F89" s="1">
        <f>'1.2.sz.mell. '!C89+'1.3.sz.mell.'!C89+'1.4.sz.mell.'!C89</f>
        <v>18266</v>
      </c>
      <c r="G89" s="1">
        <f>'1.2.sz.mell. '!D89+'1.3.sz.mell.'!D89+'1.4.sz.mell.'!D89</f>
        <v>27105</v>
      </c>
      <c r="H89" s="1">
        <f>'1.2.sz.mell. '!E89+'1.3.sz.mell.'!E89+'1.4.sz.mell.'!E89</f>
        <v>2075</v>
      </c>
      <c r="I89" s="675">
        <f t="shared" si="6"/>
        <v>0</v>
      </c>
      <c r="J89" s="675">
        <f t="shared" si="7"/>
        <v>0</v>
      </c>
      <c r="K89" s="675">
        <f t="shared" si="8"/>
        <v>0</v>
      </c>
    </row>
    <row r="90" spans="1:11" ht="12" customHeight="1">
      <c r="A90" s="17" t="s">
        <v>157</v>
      </c>
      <c r="B90" s="13" t="s">
        <v>254</v>
      </c>
      <c r="C90" s="377">
        <v>42318</v>
      </c>
      <c r="D90" s="377">
        <v>77717</v>
      </c>
      <c r="E90" s="188">
        <v>9682</v>
      </c>
      <c r="F90" s="1">
        <f>'1.2.sz.mell. '!C90+'1.3.sz.mell.'!C90+'1.4.sz.mell.'!C90</f>
        <v>42318</v>
      </c>
      <c r="G90" s="1">
        <f>'1.2.sz.mell. '!D90+'1.3.sz.mell.'!D90+'1.4.sz.mell.'!D90</f>
        <v>77717</v>
      </c>
      <c r="H90" s="1">
        <f>'1.2.sz.mell. '!E90+'1.3.sz.mell.'!E90+'1.4.sz.mell.'!E90</f>
        <v>9682</v>
      </c>
      <c r="I90" s="675">
        <f t="shared" si="6"/>
        <v>0</v>
      </c>
      <c r="J90" s="675">
        <f t="shared" si="7"/>
        <v>0</v>
      </c>
      <c r="K90" s="675">
        <f t="shared" si="8"/>
        <v>0</v>
      </c>
    </row>
    <row r="91" spans="1:11" ht="12" customHeight="1">
      <c r="A91" s="17" t="s">
        <v>158</v>
      </c>
      <c r="B91" s="168" t="s">
        <v>359</v>
      </c>
      <c r="C91" s="377"/>
      <c r="D91" s="377"/>
      <c r="E91" s="188"/>
      <c r="F91" s="1">
        <f>'1.2.sz.mell. '!C91+'1.3.sz.mell.'!C91+'1.4.sz.mell.'!C91</f>
        <v>0</v>
      </c>
      <c r="G91" s="1">
        <f>'1.2.sz.mell. '!D91+'1.3.sz.mell.'!D91+'1.4.sz.mell.'!D91</f>
        <v>0</v>
      </c>
      <c r="H91" s="1">
        <f>'1.2.sz.mell. '!E91+'1.3.sz.mell.'!E91+'1.4.sz.mell.'!E91</f>
        <v>0</v>
      </c>
      <c r="I91" s="675">
        <f t="shared" si="6"/>
        <v>0</v>
      </c>
      <c r="J91" s="675">
        <f t="shared" si="7"/>
        <v>0</v>
      </c>
      <c r="K91" s="675">
        <f t="shared" si="8"/>
        <v>0</v>
      </c>
    </row>
    <row r="92" spans="1:11" ht="12" customHeight="1">
      <c r="A92" s="17" t="s">
        <v>159</v>
      </c>
      <c r="B92" s="168" t="s">
        <v>424</v>
      </c>
      <c r="C92" s="377"/>
      <c r="D92" s="377"/>
      <c r="E92" s="188"/>
      <c r="F92" s="1">
        <f>'1.2.sz.mell. '!C92+'1.3.sz.mell.'!C92+'1.4.sz.mell.'!C92</f>
        <v>0</v>
      </c>
      <c r="G92" s="1">
        <f>'1.2.sz.mell. '!D92+'1.3.sz.mell.'!D92+'1.4.sz.mell.'!D92</f>
        <v>0</v>
      </c>
      <c r="H92" s="1">
        <f>'1.2.sz.mell. '!E92+'1.3.sz.mell.'!E92+'1.4.sz.mell.'!E92</f>
        <v>0</v>
      </c>
      <c r="I92" s="675">
        <f t="shared" si="6"/>
        <v>0</v>
      </c>
      <c r="J92" s="675">
        <f t="shared" si="7"/>
        <v>0</v>
      </c>
      <c r="K92" s="675">
        <f t="shared" si="8"/>
        <v>0</v>
      </c>
    </row>
    <row r="93" spans="1:11" ht="12" customHeight="1">
      <c r="A93" s="17" t="s">
        <v>160</v>
      </c>
      <c r="B93" s="168" t="s">
        <v>360</v>
      </c>
      <c r="C93" s="377"/>
      <c r="D93" s="377"/>
      <c r="E93" s="188"/>
      <c r="F93" s="1">
        <f>'1.2.sz.mell. '!C93+'1.3.sz.mell.'!C93+'1.4.sz.mell.'!C93</f>
        <v>0</v>
      </c>
      <c r="G93" s="1">
        <f>'1.2.sz.mell. '!D93+'1.3.sz.mell.'!D93+'1.4.sz.mell.'!D93</f>
        <v>0</v>
      </c>
      <c r="H93" s="1">
        <f>'1.2.sz.mell. '!E93+'1.3.sz.mell.'!E93+'1.4.sz.mell.'!E93</f>
        <v>0</v>
      </c>
      <c r="I93" s="675">
        <f t="shared" si="6"/>
        <v>0</v>
      </c>
      <c r="J93" s="675">
        <f t="shared" si="7"/>
        <v>0</v>
      </c>
      <c r="K93" s="675">
        <f t="shared" si="8"/>
        <v>0</v>
      </c>
    </row>
    <row r="94" spans="1:11" ht="15.75">
      <c r="A94" s="17" t="s">
        <v>167</v>
      </c>
      <c r="B94" s="168" t="s">
        <v>361</v>
      </c>
      <c r="C94" s="377"/>
      <c r="D94" s="377"/>
      <c r="E94" s="188"/>
      <c r="F94" s="1">
        <f>'1.2.sz.mell. '!C94+'1.3.sz.mell.'!C94+'1.4.sz.mell.'!C94</f>
        <v>0</v>
      </c>
      <c r="G94" s="1">
        <f>'1.2.sz.mell. '!D94+'1.3.sz.mell.'!D94+'1.4.sz.mell.'!D94</f>
        <v>0</v>
      </c>
      <c r="H94" s="1">
        <f>'1.2.sz.mell. '!E94+'1.3.sz.mell.'!E94+'1.4.sz.mell.'!E94</f>
        <v>0</v>
      </c>
      <c r="I94" s="675">
        <f t="shared" si="6"/>
        <v>0</v>
      </c>
      <c r="J94" s="675">
        <f t="shared" si="7"/>
        <v>0</v>
      </c>
      <c r="K94" s="675">
        <f t="shared" si="8"/>
        <v>0</v>
      </c>
    </row>
    <row r="95" spans="1:11" ht="12" customHeight="1">
      <c r="A95" s="17" t="s">
        <v>169</v>
      </c>
      <c r="B95" s="303" t="s">
        <v>341</v>
      </c>
      <c r="C95" s="377"/>
      <c r="D95" s="377"/>
      <c r="E95" s="188"/>
      <c r="F95" s="1">
        <f>'1.2.sz.mell. '!C95+'1.3.sz.mell.'!C95+'1.4.sz.mell.'!C95</f>
        <v>0</v>
      </c>
      <c r="G95" s="1">
        <f>'1.2.sz.mell. '!D95+'1.3.sz.mell.'!D95+'1.4.sz.mell.'!D95</f>
        <v>0</v>
      </c>
      <c r="H95" s="1">
        <f>'1.2.sz.mell. '!E95+'1.3.sz.mell.'!E95+'1.4.sz.mell.'!E95</f>
        <v>0</v>
      </c>
      <c r="I95" s="675">
        <f t="shared" si="6"/>
        <v>0</v>
      </c>
      <c r="J95" s="675">
        <f t="shared" si="7"/>
        <v>0</v>
      </c>
      <c r="K95" s="675">
        <f t="shared" si="8"/>
        <v>0</v>
      </c>
    </row>
    <row r="96" spans="1:11" ht="12" customHeight="1">
      <c r="A96" s="17" t="s">
        <v>255</v>
      </c>
      <c r="B96" s="303" t="s">
        <v>342</v>
      </c>
      <c r="C96" s="377"/>
      <c r="D96" s="377"/>
      <c r="E96" s="188"/>
      <c r="F96" s="1">
        <f>'1.2.sz.mell. '!C96+'1.3.sz.mell.'!C96+'1.4.sz.mell.'!C96</f>
        <v>0</v>
      </c>
      <c r="G96" s="1">
        <f>'1.2.sz.mell. '!D96+'1.3.sz.mell.'!D96+'1.4.sz.mell.'!D96</f>
        <v>0</v>
      </c>
      <c r="H96" s="1">
        <f>'1.2.sz.mell. '!E96+'1.3.sz.mell.'!E96+'1.4.sz.mell.'!E96</f>
        <v>0</v>
      </c>
      <c r="I96" s="675">
        <f t="shared" si="6"/>
        <v>0</v>
      </c>
      <c r="J96" s="675">
        <f t="shared" si="7"/>
        <v>0</v>
      </c>
      <c r="K96" s="675">
        <f t="shared" si="8"/>
        <v>0</v>
      </c>
    </row>
    <row r="97" spans="1:11" ht="21.75" customHeight="1">
      <c r="A97" s="17" t="s">
        <v>256</v>
      </c>
      <c r="B97" s="303" t="s">
        <v>340</v>
      </c>
      <c r="C97" s="377"/>
      <c r="D97" s="377"/>
      <c r="E97" s="188"/>
      <c r="F97" s="1">
        <f>'1.2.sz.mell. '!C97+'1.3.sz.mell.'!C97+'1.4.sz.mell.'!C97</f>
        <v>0</v>
      </c>
      <c r="G97" s="1">
        <f>'1.2.sz.mell. '!D97+'1.3.sz.mell.'!D97+'1.4.sz.mell.'!D97</f>
        <v>0</v>
      </c>
      <c r="H97" s="1">
        <f>'1.2.sz.mell. '!E97+'1.3.sz.mell.'!E97+'1.4.sz.mell.'!E97</f>
        <v>0</v>
      </c>
      <c r="I97" s="675">
        <f t="shared" si="6"/>
        <v>0</v>
      </c>
      <c r="J97" s="675">
        <f t="shared" si="7"/>
        <v>0</v>
      </c>
      <c r="K97" s="675">
        <f t="shared" si="8"/>
        <v>0</v>
      </c>
    </row>
    <row r="98" spans="1:11" ht="24" customHeight="1" thickBot="1">
      <c r="A98" s="14" t="s">
        <v>257</v>
      </c>
      <c r="B98" s="304" t="s">
        <v>454</v>
      </c>
      <c r="C98" s="383"/>
      <c r="D98" s="383"/>
      <c r="E98" s="193"/>
      <c r="F98" s="1">
        <f>'1.2.sz.mell. '!C98+'1.3.sz.mell.'!C98+'1.4.sz.mell.'!C98</f>
        <v>0</v>
      </c>
      <c r="G98" s="1">
        <f>'1.2.sz.mell. '!D98+'1.3.sz.mell.'!D98+'1.4.sz.mell.'!D98</f>
        <v>0</v>
      </c>
      <c r="H98" s="1">
        <f>'1.2.sz.mell. '!E98+'1.3.sz.mell.'!E98+'1.4.sz.mell.'!E98</f>
        <v>0</v>
      </c>
      <c r="I98" s="675">
        <f t="shared" si="6"/>
        <v>0</v>
      </c>
      <c r="J98" s="675">
        <f t="shared" si="7"/>
        <v>0</v>
      </c>
      <c r="K98" s="675">
        <f t="shared" si="8"/>
        <v>0</v>
      </c>
    </row>
    <row r="99" spans="1:11" ht="12" customHeight="1" thickBot="1">
      <c r="A99" s="22" t="s">
        <v>70</v>
      </c>
      <c r="B99" s="72" t="s">
        <v>362</v>
      </c>
      <c r="C99" s="376">
        <f>+C100+C101</f>
        <v>4875</v>
      </c>
      <c r="D99" s="376">
        <f>+D100+D101</f>
        <v>72357</v>
      </c>
      <c r="E99" s="186">
        <f>+E100+E101</f>
        <v>0</v>
      </c>
      <c r="F99" s="1">
        <f>'1.2.sz.mell. '!C99+'1.3.sz.mell.'!C99+'1.4.sz.mell.'!C99</f>
        <v>4875</v>
      </c>
      <c r="G99" s="1">
        <f>'1.2.sz.mell. '!D99+'1.3.sz.mell.'!D99+'1.4.sz.mell.'!D99</f>
        <v>72357</v>
      </c>
      <c r="H99" s="1">
        <f>'1.2.sz.mell. '!E99+'1.3.sz.mell.'!E99+'1.4.sz.mell.'!E99</f>
        <v>0</v>
      </c>
      <c r="I99" s="675">
        <f t="shared" si="6"/>
        <v>0</v>
      </c>
      <c r="J99" s="675">
        <f t="shared" si="7"/>
        <v>0</v>
      </c>
      <c r="K99" s="675">
        <f t="shared" si="8"/>
        <v>0</v>
      </c>
    </row>
    <row r="100" spans="1:11" ht="12" customHeight="1">
      <c r="A100" s="17" t="s">
        <v>130</v>
      </c>
      <c r="B100" s="10" t="s">
        <v>113</v>
      </c>
      <c r="C100" s="382">
        <v>4875</v>
      </c>
      <c r="D100" s="382">
        <v>72357</v>
      </c>
      <c r="E100" s="192"/>
      <c r="F100" s="1">
        <f>'1.2.sz.mell. '!C100+'1.3.sz.mell.'!C100+'1.4.sz.mell.'!C100</f>
        <v>4875</v>
      </c>
      <c r="G100" s="1">
        <f>'1.2.sz.mell. '!D100+'1.3.sz.mell.'!D100+'1.4.sz.mell.'!D100</f>
        <v>72357</v>
      </c>
      <c r="H100" s="1">
        <f>'1.2.sz.mell. '!E100+'1.3.sz.mell.'!E100+'1.4.sz.mell.'!E100</f>
        <v>0</v>
      </c>
      <c r="I100" s="675">
        <f t="shared" si="6"/>
        <v>0</v>
      </c>
      <c r="J100" s="675">
        <f t="shared" si="7"/>
        <v>0</v>
      </c>
      <c r="K100" s="675">
        <f t="shared" si="8"/>
        <v>0</v>
      </c>
    </row>
    <row r="101" spans="1:11" ht="12" customHeight="1" thickBot="1">
      <c r="A101" s="18" t="s">
        <v>131</v>
      </c>
      <c r="B101" s="13" t="s">
        <v>114</v>
      </c>
      <c r="C101" s="383"/>
      <c r="D101" s="383"/>
      <c r="E101" s="193"/>
      <c r="F101" s="1">
        <f>'1.2.sz.mell. '!C101+'1.3.sz.mell.'!C101+'1.4.sz.mell.'!C101</f>
        <v>0</v>
      </c>
      <c r="G101" s="1">
        <f>'1.2.sz.mell. '!D101+'1.3.sz.mell.'!D101+'1.4.sz.mell.'!D101</f>
        <v>0</v>
      </c>
      <c r="H101" s="1">
        <f>'1.2.sz.mell. '!E101+'1.3.sz.mell.'!E101+'1.4.sz.mell.'!E101</f>
        <v>0</v>
      </c>
      <c r="I101" s="675">
        <f t="shared" si="6"/>
        <v>0</v>
      </c>
      <c r="J101" s="675">
        <f t="shared" si="7"/>
        <v>0</v>
      </c>
      <c r="K101" s="675">
        <f t="shared" si="8"/>
        <v>0</v>
      </c>
    </row>
    <row r="102" spans="1:11" s="166" customFormat="1" ht="12" customHeight="1" thickBot="1">
      <c r="A102" s="172" t="s">
        <v>71</v>
      </c>
      <c r="B102" s="167" t="s">
        <v>343</v>
      </c>
      <c r="C102" s="400"/>
      <c r="D102" s="400"/>
      <c r="E102" s="401"/>
      <c r="F102" s="1">
        <f>'1.2.sz.mell. '!C102+'1.3.sz.mell.'!C102+'1.4.sz.mell.'!C102</f>
        <v>0</v>
      </c>
      <c r="G102" s="1">
        <f>'1.2.sz.mell. '!D102+'1.3.sz.mell.'!D102+'1.4.sz.mell.'!D102</f>
        <v>0</v>
      </c>
      <c r="H102" s="1">
        <f>'1.2.sz.mell. '!E102+'1.3.sz.mell.'!E102+'1.4.sz.mell.'!E102</f>
        <v>0</v>
      </c>
      <c r="I102" s="675">
        <f t="shared" si="6"/>
        <v>0</v>
      </c>
      <c r="J102" s="675">
        <f t="shared" si="7"/>
        <v>0</v>
      </c>
      <c r="K102" s="675">
        <f t="shared" si="8"/>
        <v>0</v>
      </c>
    </row>
    <row r="103" spans="1:11" ht="12" customHeight="1" thickBot="1">
      <c r="A103" s="164" t="s">
        <v>72</v>
      </c>
      <c r="B103" s="165" t="s">
        <v>200</v>
      </c>
      <c r="C103" s="375">
        <f>+C75+C88+C99+C102</f>
        <v>316751</v>
      </c>
      <c r="D103" s="375">
        <f>+D75+D88+D99+D102</f>
        <v>454584</v>
      </c>
      <c r="E103" s="185">
        <f>+E75+E88+E99+E102</f>
        <v>254035</v>
      </c>
      <c r="F103" s="1">
        <f>'1.2.sz.mell. '!C103+'1.3.sz.mell.'!C103+'1.4.sz.mell.'!C103</f>
        <v>316751</v>
      </c>
      <c r="G103" s="1">
        <f>'1.2.sz.mell. '!D103+'1.3.sz.mell.'!D103+'1.4.sz.mell.'!D103</f>
        <v>454584</v>
      </c>
      <c r="H103" s="1">
        <f>'1.2.sz.mell. '!E103+'1.3.sz.mell.'!E103+'1.4.sz.mell.'!E103</f>
        <v>254035</v>
      </c>
      <c r="I103" s="675">
        <f t="shared" si="6"/>
        <v>0</v>
      </c>
      <c r="J103" s="675">
        <f t="shared" si="7"/>
        <v>0</v>
      </c>
      <c r="K103" s="675">
        <f t="shared" si="8"/>
        <v>0</v>
      </c>
    </row>
    <row r="104" spans="1:11" ht="12" customHeight="1" thickBot="1">
      <c r="A104" s="172" t="s">
        <v>73</v>
      </c>
      <c r="B104" s="167" t="s">
        <v>425</v>
      </c>
      <c r="C104" s="376">
        <f>+C105+C113</f>
        <v>0</v>
      </c>
      <c r="D104" s="376">
        <f>+D105+D113</f>
        <v>0</v>
      </c>
      <c r="E104" s="186">
        <f>+E105+E113</f>
        <v>0</v>
      </c>
      <c r="F104" s="1">
        <f>'1.2.sz.mell. '!C104+'1.3.sz.mell.'!C104+'1.4.sz.mell.'!C104</f>
        <v>0</v>
      </c>
      <c r="G104" s="1">
        <f>'1.2.sz.mell. '!D104+'1.3.sz.mell.'!D104+'1.4.sz.mell.'!D104</f>
        <v>0</v>
      </c>
      <c r="H104" s="1">
        <f>'1.2.sz.mell. '!E104+'1.3.sz.mell.'!E104+'1.4.sz.mell.'!E104</f>
        <v>0</v>
      </c>
      <c r="I104" s="675">
        <f t="shared" si="6"/>
        <v>0</v>
      </c>
      <c r="J104" s="675">
        <f t="shared" si="7"/>
        <v>0</v>
      </c>
      <c r="K104" s="675">
        <f t="shared" si="8"/>
        <v>0</v>
      </c>
    </row>
    <row r="105" spans="1:11" ht="12" customHeight="1" thickBot="1">
      <c r="A105" s="179" t="s">
        <v>137</v>
      </c>
      <c r="B105" s="305" t="s">
        <v>1093</v>
      </c>
      <c r="C105" s="376">
        <f>+C106+C107+C108+C109+C110+C111+C112</f>
        <v>0</v>
      </c>
      <c r="D105" s="376">
        <f>+D106+D107+D108+D109+D110+D111+D112</f>
        <v>0</v>
      </c>
      <c r="E105" s="186">
        <f>+E106+E107+E108+E109+E110+E111+E112</f>
        <v>0</v>
      </c>
      <c r="F105" s="1">
        <f>'1.2.sz.mell. '!C105+'1.3.sz.mell.'!C105+'1.4.sz.mell.'!C105</f>
        <v>0</v>
      </c>
      <c r="G105" s="1">
        <f>'1.2.sz.mell. '!D105+'1.3.sz.mell.'!D105+'1.4.sz.mell.'!D105</f>
        <v>0</v>
      </c>
      <c r="H105" s="1">
        <f>'1.2.sz.mell. '!E105+'1.3.sz.mell.'!E105+'1.4.sz.mell.'!E105</f>
        <v>0</v>
      </c>
      <c r="I105" s="675">
        <f t="shared" si="6"/>
        <v>0</v>
      </c>
      <c r="J105" s="675">
        <f t="shared" si="7"/>
        <v>0</v>
      </c>
      <c r="K105" s="675">
        <f t="shared" si="8"/>
        <v>0</v>
      </c>
    </row>
    <row r="106" spans="1:11" ht="12" customHeight="1">
      <c r="A106" s="180" t="s">
        <v>140</v>
      </c>
      <c r="B106" s="181" t="s">
        <v>344</v>
      </c>
      <c r="C106" s="377"/>
      <c r="D106" s="377"/>
      <c r="E106" s="188"/>
      <c r="F106" s="1">
        <f>'1.2.sz.mell. '!C106+'1.3.sz.mell.'!C106+'1.4.sz.mell.'!C106</f>
        <v>0</v>
      </c>
      <c r="G106" s="1">
        <f>'1.2.sz.mell. '!D106+'1.3.sz.mell.'!D106+'1.4.sz.mell.'!D106</f>
        <v>0</v>
      </c>
      <c r="H106" s="1">
        <f>'1.2.sz.mell. '!E106+'1.3.sz.mell.'!E106+'1.4.sz.mell.'!E106</f>
        <v>0</v>
      </c>
      <c r="I106" s="675">
        <f t="shared" si="6"/>
        <v>0</v>
      </c>
      <c r="J106" s="675">
        <f t="shared" si="7"/>
        <v>0</v>
      </c>
      <c r="K106" s="675">
        <f t="shared" si="8"/>
        <v>0</v>
      </c>
    </row>
    <row r="107" spans="1:11" ht="12" customHeight="1">
      <c r="A107" s="173" t="s">
        <v>141</v>
      </c>
      <c r="B107" s="168" t="s">
        <v>345</v>
      </c>
      <c r="C107" s="377"/>
      <c r="D107" s="377"/>
      <c r="E107" s="188"/>
      <c r="F107" s="1">
        <f>'1.2.sz.mell. '!C107+'1.3.sz.mell.'!C107+'1.4.sz.mell.'!C107</f>
        <v>0</v>
      </c>
      <c r="G107" s="1">
        <f>'1.2.sz.mell. '!D107+'1.3.sz.mell.'!D107+'1.4.sz.mell.'!D107</f>
        <v>0</v>
      </c>
      <c r="H107" s="1">
        <f>'1.2.sz.mell. '!E107+'1.3.sz.mell.'!E107+'1.4.sz.mell.'!E107</f>
        <v>0</v>
      </c>
      <c r="I107" s="675">
        <f t="shared" si="6"/>
        <v>0</v>
      </c>
      <c r="J107" s="675">
        <f t="shared" si="7"/>
        <v>0</v>
      </c>
      <c r="K107" s="675">
        <f t="shared" si="8"/>
        <v>0</v>
      </c>
    </row>
    <row r="108" spans="1:11" ht="12" customHeight="1">
      <c r="A108" s="173" t="s">
        <v>142</v>
      </c>
      <c r="B108" s="168" t="s">
        <v>346</v>
      </c>
      <c r="C108" s="377"/>
      <c r="D108" s="377"/>
      <c r="E108" s="188"/>
      <c r="F108" s="1">
        <f>'1.2.sz.mell. '!C108+'1.3.sz.mell.'!C108+'1.4.sz.mell.'!C108</f>
        <v>0</v>
      </c>
      <c r="G108" s="1">
        <f>'1.2.sz.mell. '!D108+'1.3.sz.mell.'!D108+'1.4.sz.mell.'!D108</f>
        <v>0</v>
      </c>
      <c r="H108" s="1">
        <f>'1.2.sz.mell. '!E108+'1.3.sz.mell.'!E108+'1.4.sz.mell.'!E108</f>
        <v>0</v>
      </c>
      <c r="I108" s="675">
        <f t="shared" si="6"/>
        <v>0</v>
      </c>
      <c r="J108" s="675">
        <f t="shared" si="7"/>
        <v>0</v>
      </c>
      <c r="K108" s="675">
        <f t="shared" si="8"/>
        <v>0</v>
      </c>
    </row>
    <row r="109" spans="1:11" ht="12" customHeight="1">
      <c r="A109" s="173" t="s">
        <v>143</v>
      </c>
      <c r="B109" s="168" t="s">
        <v>347</v>
      </c>
      <c r="C109" s="377"/>
      <c r="D109" s="377"/>
      <c r="E109" s="188"/>
      <c r="F109" s="1">
        <f>'1.2.sz.mell. '!C109+'1.3.sz.mell.'!C109+'1.4.sz.mell.'!C109</f>
        <v>0</v>
      </c>
      <c r="G109" s="1">
        <f>'1.2.sz.mell. '!D109+'1.3.sz.mell.'!D109+'1.4.sz.mell.'!D109</f>
        <v>0</v>
      </c>
      <c r="H109" s="1">
        <f>'1.2.sz.mell. '!E109+'1.3.sz.mell.'!E109+'1.4.sz.mell.'!E109</f>
        <v>0</v>
      </c>
      <c r="I109" s="675">
        <f t="shared" si="6"/>
        <v>0</v>
      </c>
      <c r="J109" s="675">
        <f t="shared" si="7"/>
        <v>0</v>
      </c>
      <c r="K109" s="675">
        <f t="shared" si="8"/>
        <v>0</v>
      </c>
    </row>
    <row r="110" spans="1:11" ht="12" customHeight="1">
      <c r="A110" s="173" t="s">
        <v>240</v>
      </c>
      <c r="B110" s="168" t="s">
        <v>348</v>
      </c>
      <c r="C110" s="377"/>
      <c r="D110" s="377"/>
      <c r="E110" s="188"/>
      <c r="F110" s="1">
        <f>'1.2.sz.mell. '!C110+'1.3.sz.mell.'!C110+'1.4.sz.mell.'!C110</f>
        <v>0</v>
      </c>
      <c r="G110" s="1">
        <f>'1.2.sz.mell. '!D110+'1.3.sz.mell.'!D110+'1.4.sz.mell.'!D110</f>
        <v>0</v>
      </c>
      <c r="H110" s="1">
        <f>'1.2.sz.mell. '!E110+'1.3.sz.mell.'!E110+'1.4.sz.mell.'!E110</f>
        <v>0</v>
      </c>
      <c r="I110" s="675">
        <f t="shared" si="6"/>
        <v>0</v>
      </c>
      <c r="J110" s="675">
        <f t="shared" si="7"/>
        <v>0</v>
      </c>
      <c r="K110" s="675">
        <f t="shared" si="8"/>
        <v>0</v>
      </c>
    </row>
    <row r="111" spans="1:11" ht="12" customHeight="1">
      <c r="A111" s="173" t="s">
        <v>258</v>
      </c>
      <c r="B111" s="168" t="s">
        <v>349</v>
      </c>
      <c r="C111" s="377"/>
      <c r="D111" s="377"/>
      <c r="E111" s="188"/>
      <c r="F111" s="1">
        <f>'1.2.sz.mell. '!C111+'1.3.sz.mell.'!C111+'1.4.sz.mell.'!C111</f>
        <v>0</v>
      </c>
      <c r="G111" s="1">
        <f>'1.2.sz.mell. '!D111+'1.3.sz.mell.'!D111+'1.4.sz.mell.'!D111</f>
        <v>0</v>
      </c>
      <c r="H111" s="1">
        <f>'1.2.sz.mell. '!E111+'1.3.sz.mell.'!E111+'1.4.sz.mell.'!E111</f>
        <v>0</v>
      </c>
      <c r="I111" s="675">
        <f t="shared" si="6"/>
        <v>0</v>
      </c>
      <c r="J111" s="675">
        <f t="shared" si="7"/>
        <v>0</v>
      </c>
      <c r="K111" s="675">
        <f t="shared" si="8"/>
        <v>0</v>
      </c>
    </row>
    <row r="112" spans="1:11" ht="12" customHeight="1" thickBot="1">
      <c r="A112" s="182" t="s">
        <v>259</v>
      </c>
      <c r="B112" s="183" t="s">
        <v>350</v>
      </c>
      <c r="C112" s="377"/>
      <c r="D112" s="377"/>
      <c r="E112" s="188"/>
      <c r="F112" s="1">
        <f>'1.2.sz.mell. '!C112+'1.3.sz.mell.'!C112+'1.4.sz.mell.'!C112</f>
        <v>0</v>
      </c>
      <c r="G112" s="1">
        <f>'1.2.sz.mell. '!D112+'1.3.sz.mell.'!D112+'1.4.sz.mell.'!D112</f>
        <v>0</v>
      </c>
      <c r="H112" s="1">
        <f>'1.2.sz.mell. '!E112+'1.3.sz.mell.'!E112+'1.4.sz.mell.'!E112</f>
        <v>0</v>
      </c>
      <c r="I112" s="675">
        <f t="shared" si="6"/>
        <v>0</v>
      </c>
      <c r="J112" s="675">
        <f t="shared" si="7"/>
        <v>0</v>
      </c>
      <c r="K112" s="675">
        <f t="shared" si="8"/>
        <v>0</v>
      </c>
    </row>
    <row r="113" spans="1:11" ht="12" customHeight="1" thickBot="1">
      <c r="A113" s="179" t="s">
        <v>138</v>
      </c>
      <c r="B113" s="305" t="s">
        <v>1094</v>
      </c>
      <c r="C113" s="376">
        <f>+C114+C115+C116+C117+C118+C119+C120+C121</f>
        <v>0</v>
      </c>
      <c r="D113" s="376">
        <f>+D114+D115+D116+D117+D118+D119+D120+D121</f>
        <v>0</v>
      </c>
      <c r="E113" s="186">
        <f>+E114+E115+E116+E117+E118+E119+E120+E121</f>
        <v>0</v>
      </c>
      <c r="F113" s="1">
        <f>'1.2.sz.mell. '!C113+'1.3.sz.mell.'!C113+'1.4.sz.mell.'!C113</f>
        <v>0</v>
      </c>
      <c r="G113" s="1">
        <f>'1.2.sz.mell. '!D113+'1.3.sz.mell.'!D113+'1.4.sz.mell.'!D113</f>
        <v>0</v>
      </c>
      <c r="H113" s="1">
        <f>'1.2.sz.mell. '!E113+'1.3.sz.mell.'!E113+'1.4.sz.mell.'!E113</f>
        <v>0</v>
      </c>
      <c r="I113" s="675">
        <f t="shared" si="6"/>
        <v>0</v>
      </c>
      <c r="J113" s="675">
        <f t="shared" si="7"/>
        <v>0</v>
      </c>
      <c r="K113" s="675">
        <f t="shared" si="8"/>
        <v>0</v>
      </c>
    </row>
    <row r="114" spans="1:11" ht="12" customHeight="1">
      <c r="A114" s="180" t="s">
        <v>146</v>
      </c>
      <c r="B114" s="181" t="s">
        <v>344</v>
      </c>
      <c r="C114" s="377"/>
      <c r="D114" s="377"/>
      <c r="E114" s="188"/>
      <c r="F114" s="1">
        <f>'1.2.sz.mell. '!C114+'1.3.sz.mell.'!C114+'1.4.sz.mell.'!C114</f>
        <v>0</v>
      </c>
      <c r="G114" s="1">
        <f>'1.2.sz.mell. '!D114+'1.3.sz.mell.'!D114+'1.4.sz.mell.'!D114</f>
        <v>0</v>
      </c>
      <c r="H114" s="1">
        <f>'1.2.sz.mell. '!E114+'1.3.sz.mell.'!E114+'1.4.sz.mell.'!E114</f>
        <v>0</v>
      </c>
      <c r="I114" s="675">
        <f t="shared" si="6"/>
        <v>0</v>
      </c>
      <c r="J114" s="675">
        <f t="shared" si="7"/>
        <v>0</v>
      </c>
      <c r="K114" s="675">
        <f t="shared" si="8"/>
        <v>0</v>
      </c>
    </row>
    <row r="115" spans="1:11" ht="12" customHeight="1">
      <c r="A115" s="173" t="s">
        <v>147</v>
      </c>
      <c r="B115" s="168" t="s">
        <v>351</v>
      </c>
      <c r="C115" s="377"/>
      <c r="D115" s="377"/>
      <c r="E115" s="188"/>
      <c r="F115" s="1">
        <f>'1.2.sz.mell. '!C115+'1.3.sz.mell.'!C115+'1.4.sz.mell.'!C115</f>
        <v>0</v>
      </c>
      <c r="G115" s="1">
        <f>'1.2.sz.mell. '!D115+'1.3.sz.mell.'!D115+'1.4.sz.mell.'!D115</f>
        <v>0</v>
      </c>
      <c r="H115" s="1">
        <f>'1.2.sz.mell. '!E115+'1.3.sz.mell.'!E115+'1.4.sz.mell.'!E115</f>
        <v>0</v>
      </c>
      <c r="I115" s="675">
        <f t="shared" si="6"/>
        <v>0</v>
      </c>
      <c r="J115" s="675">
        <f t="shared" si="7"/>
        <v>0</v>
      </c>
      <c r="K115" s="675">
        <f t="shared" si="8"/>
        <v>0</v>
      </c>
    </row>
    <row r="116" spans="1:11" ht="12" customHeight="1">
      <c r="A116" s="173" t="s">
        <v>148</v>
      </c>
      <c r="B116" s="168" t="s">
        <v>346</v>
      </c>
      <c r="C116" s="377"/>
      <c r="D116" s="377"/>
      <c r="E116" s="188"/>
      <c r="F116" s="1">
        <f>'1.2.sz.mell. '!C116+'1.3.sz.mell.'!C116+'1.4.sz.mell.'!C116</f>
        <v>0</v>
      </c>
      <c r="G116" s="1">
        <f>'1.2.sz.mell. '!D116+'1.3.sz.mell.'!D116+'1.4.sz.mell.'!D116</f>
        <v>0</v>
      </c>
      <c r="H116" s="1">
        <f>'1.2.sz.mell. '!E116+'1.3.sz.mell.'!E116+'1.4.sz.mell.'!E116</f>
        <v>0</v>
      </c>
      <c r="I116" s="675">
        <f t="shared" si="6"/>
        <v>0</v>
      </c>
      <c r="J116" s="675">
        <f t="shared" si="7"/>
        <v>0</v>
      </c>
      <c r="K116" s="675">
        <f t="shared" si="8"/>
        <v>0</v>
      </c>
    </row>
    <row r="117" spans="1:11" ht="12" customHeight="1">
      <c r="A117" s="173" t="s">
        <v>149</v>
      </c>
      <c r="B117" s="168" t="s">
        <v>347</v>
      </c>
      <c r="C117" s="377"/>
      <c r="D117" s="377"/>
      <c r="E117" s="188"/>
      <c r="F117" s="1">
        <f>'1.2.sz.mell. '!C117+'1.3.sz.mell.'!C117+'1.4.sz.mell.'!C117</f>
        <v>0</v>
      </c>
      <c r="G117" s="1">
        <f>'1.2.sz.mell. '!D117+'1.3.sz.mell.'!D117+'1.4.sz.mell.'!D117</f>
        <v>0</v>
      </c>
      <c r="H117" s="1">
        <f>'1.2.sz.mell. '!E117+'1.3.sz.mell.'!E117+'1.4.sz.mell.'!E117</f>
        <v>0</v>
      </c>
      <c r="I117" s="675">
        <f t="shared" si="6"/>
        <v>0</v>
      </c>
      <c r="J117" s="675">
        <f t="shared" si="7"/>
        <v>0</v>
      </c>
      <c r="K117" s="675">
        <f t="shared" si="8"/>
        <v>0</v>
      </c>
    </row>
    <row r="118" spans="1:11" ht="12" customHeight="1">
      <c r="A118" s="173" t="s">
        <v>241</v>
      </c>
      <c r="B118" s="168" t="s">
        <v>348</v>
      </c>
      <c r="C118" s="377"/>
      <c r="D118" s="377"/>
      <c r="E118" s="188"/>
      <c r="F118" s="1">
        <f>'1.2.sz.mell. '!C118+'1.3.sz.mell.'!C118+'1.4.sz.mell.'!C118</f>
        <v>0</v>
      </c>
      <c r="G118" s="1">
        <f>'1.2.sz.mell. '!D118+'1.3.sz.mell.'!D118+'1.4.sz.mell.'!D118</f>
        <v>0</v>
      </c>
      <c r="H118" s="1">
        <f>'1.2.sz.mell. '!E118+'1.3.sz.mell.'!E118+'1.4.sz.mell.'!E118</f>
        <v>0</v>
      </c>
      <c r="I118" s="675">
        <f t="shared" si="6"/>
        <v>0</v>
      </c>
      <c r="J118" s="675">
        <f t="shared" si="7"/>
        <v>0</v>
      </c>
      <c r="K118" s="675">
        <f t="shared" si="8"/>
        <v>0</v>
      </c>
    </row>
    <row r="119" spans="1:11" ht="12" customHeight="1">
      <c r="A119" s="173" t="s">
        <v>260</v>
      </c>
      <c r="B119" s="168" t="s">
        <v>352</v>
      </c>
      <c r="C119" s="377"/>
      <c r="D119" s="377"/>
      <c r="E119" s="188"/>
      <c r="F119" s="1">
        <f>'1.2.sz.mell. '!C119+'1.3.sz.mell.'!C119+'1.4.sz.mell.'!C119</f>
        <v>0</v>
      </c>
      <c r="G119" s="1">
        <f>'1.2.sz.mell. '!D119+'1.3.sz.mell.'!D119+'1.4.sz.mell.'!D119</f>
        <v>0</v>
      </c>
      <c r="H119" s="1">
        <f>'1.2.sz.mell. '!E119+'1.3.sz.mell.'!E119+'1.4.sz.mell.'!E119</f>
        <v>0</v>
      </c>
      <c r="I119" s="675">
        <f t="shared" si="6"/>
        <v>0</v>
      </c>
      <c r="J119" s="675">
        <f t="shared" si="7"/>
        <v>0</v>
      </c>
      <c r="K119" s="675">
        <f t="shared" si="8"/>
        <v>0</v>
      </c>
    </row>
    <row r="120" spans="1:11" ht="12" customHeight="1">
      <c r="A120" s="173" t="s">
        <v>261</v>
      </c>
      <c r="B120" s="168" t="s">
        <v>350</v>
      </c>
      <c r="C120" s="377"/>
      <c r="D120" s="377"/>
      <c r="E120" s="188"/>
      <c r="F120" s="1">
        <f>'1.2.sz.mell. '!C120+'1.3.sz.mell.'!C120+'1.4.sz.mell.'!C120</f>
        <v>0</v>
      </c>
      <c r="G120" s="1">
        <f>'1.2.sz.mell. '!D120+'1.3.sz.mell.'!D120+'1.4.sz.mell.'!D120</f>
        <v>0</v>
      </c>
      <c r="H120" s="1">
        <f>'1.2.sz.mell. '!E120+'1.3.sz.mell.'!E120+'1.4.sz.mell.'!E120</f>
        <v>0</v>
      </c>
      <c r="I120" s="675">
        <f t="shared" si="6"/>
        <v>0</v>
      </c>
      <c r="J120" s="675">
        <f t="shared" si="7"/>
        <v>0</v>
      </c>
      <c r="K120" s="675">
        <f t="shared" si="8"/>
        <v>0</v>
      </c>
    </row>
    <row r="121" spans="1:11" ht="12" customHeight="1" thickBot="1">
      <c r="A121" s="182" t="s">
        <v>262</v>
      </c>
      <c r="B121" s="183" t="s">
        <v>426</v>
      </c>
      <c r="C121" s="377"/>
      <c r="D121" s="377"/>
      <c r="E121" s="188"/>
      <c r="F121" s="1">
        <f>'1.2.sz.mell. '!C121+'1.3.sz.mell.'!C121+'1.4.sz.mell.'!C121</f>
        <v>0</v>
      </c>
      <c r="G121" s="1">
        <f>'1.2.sz.mell. '!D121+'1.3.sz.mell.'!D121+'1.4.sz.mell.'!D121</f>
        <v>0</v>
      </c>
      <c r="H121" s="1">
        <f>'1.2.sz.mell. '!E121+'1.3.sz.mell.'!E121+'1.4.sz.mell.'!E121</f>
        <v>0</v>
      </c>
      <c r="I121" s="675">
        <f t="shared" si="6"/>
        <v>0</v>
      </c>
      <c r="J121" s="675">
        <f t="shared" si="7"/>
        <v>0</v>
      </c>
      <c r="K121" s="675">
        <f t="shared" si="8"/>
        <v>0</v>
      </c>
    </row>
    <row r="122" spans="1:11" ht="12" customHeight="1" thickBot="1">
      <c r="A122" s="172" t="s">
        <v>74</v>
      </c>
      <c r="B122" s="301" t="s">
        <v>353</v>
      </c>
      <c r="C122" s="402">
        <f>+C103+C104</f>
        <v>316751</v>
      </c>
      <c r="D122" s="402">
        <f>+D103+D104</f>
        <v>454584</v>
      </c>
      <c r="E122" s="203">
        <f>+E103+E104</f>
        <v>254035</v>
      </c>
      <c r="F122" s="1">
        <f>'1.2.sz.mell. '!C122+'1.3.sz.mell.'!C122+'1.4.sz.mell.'!C122</f>
        <v>316751</v>
      </c>
      <c r="G122" s="1">
        <f>'1.2.sz.mell. '!D122+'1.3.sz.mell.'!D122+'1.4.sz.mell.'!D122</f>
        <v>454584</v>
      </c>
      <c r="H122" s="1">
        <f>'1.2.sz.mell. '!E122+'1.3.sz.mell.'!E122+'1.4.sz.mell.'!E122</f>
        <v>254035</v>
      </c>
      <c r="I122" s="675">
        <f t="shared" si="6"/>
        <v>0</v>
      </c>
      <c r="J122" s="675">
        <f t="shared" si="7"/>
        <v>0</v>
      </c>
      <c r="K122" s="675">
        <f t="shared" si="8"/>
        <v>0</v>
      </c>
    </row>
    <row r="123" spans="1:11" ht="15" customHeight="1" thickBot="1">
      <c r="A123" s="172" t="s">
        <v>75</v>
      </c>
      <c r="B123" s="301" t="s">
        <v>354</v>
      </c>
      <c r="C123" s="403"/>
      <c r="D123" s="403"/>
      <c r="E123" s="672">
        <v>-1149</v>
      </c>
      <c r="F123" s="1">
        <f>'1.2.sz.mell. '!C123+'1.3.sz.mell.'!C123+'1.4.sz.mell.'!C123</f>
        <v>0</v>
      </c>
      <c r="G123" s="1">
        <f>'1.2.sz.mell. '!D123+'1.3.sz.mell.'!D123+'1.4.sz.mell.'!D123</f>
        <v>0</v>
      </c>
      <c r="H123" s="1">
        <f>'1.2.sz.mell. '!E123+'1.3.sz.mell.'!E123+'1.4.sz.mell.'!E123</f>
        <v>-1149</v>
      </c>
      <c r="I123" s="675">
        <f t="shared" si="6"/>
        <v>0</v>
      </c>
      <c r="J123" s="675">
        <f t="shared" si="7"/>
        <v>0</v>
      </c>
      <c r="K123" s="675">
        <f t="shared" si="8"/>
        <v>0</v>
      </c>
    </row>
    <row r="124" spans="1:11" s="1" customFormat="1" ht="12.75" customHeight="1" thickBot="1">
      <c r="A124" s="184" t="s">
        <v>76</v>
      </c>
      <c r="B124" s="302" t="s">
        <v>355</v>
      </c>
      <c r="C124" s="395">
        <f>+C122+C123</f>
        <v>316751</v>
      </c>
      <c r="D124" s="395">
        <f>+D122+D123</f>
        <v>454584</v>
      </c>
      <c r="E124" s="197">
        <f>+E122+E123</f>
        <v>252886</v>
      </c>
      <c r="F124" s="1">
        <f>'1.2.sz.mell. '!C124+'1.3.sz.mell.'!C124+'1.4.sz.mell.'!C124</f>
        <v>316751</v>
      </c>
      <c r="G124" s="1">
        <f>'1.2.sz.mell. '!D124+'1.3.sz.mell.'!D124+'1.4.sz.mell.'!D124</f>
        <v>454584</v>
      </c>
      <c r="H124" s="1">
        <f>'1.2.sz.mell. '!E124+'1.3.sz.mell.'!E124+'1.4.sz.mell.'!E124</f>
        <v>252886</v>
      </c>
      <c r="I124" s="675">
        <f t="shared" si="6"/>
        <v>0</v>
      </c>
      <c r="J124" s="675">
        <f t="shared" si="7"/>
        <v>0</v>
      </c>
      <c r="K124" s="675">
        <f t="shared" si="8"/>
        <v>0</v>
      </c>
    </row>
    <row r="125" spans="1:5" ht="7.5" customHeight="1">
      <c r="A125" s="306"/>
      <c r="B125" s="306"/>
      <c r="C125" s="307"/>
      <c r="D125" s="307"/>
      <c r="E125" s="307"/>
    </row>
    <row r="126" spans="1:5" ht="15.75">
      <c r="A126" s="320" t="s">
        <v>203</v>
      </c>
      <c r="B126" s="320"/>
      <c r="C126" s="320"/>
      <c r="D126" s="320"/>
      <c r="E126" s="320"/>
    </row>
    <row r="127" spans="1:5" ht="15" customHeight="1" thickBot="1">
      <c r="A127" s="318" t="s">
        <v>197</v>
      </c>
      <c r="B127" s="318"/>
      <c r="C127" s="206"/>
      <c r="D127" s="206"/>
      <c r="E127" s="206" t="s">
        <v>356</v>
      </c>
    </row>
    <row r="128" spans="1:5" ht="24.75" customHeight="1" thickBot="1">
      <c r="A128" s="22">
        <v>1</v>
      </c>
      <c r="B128" s="29" t="s">
        <v>269</v>
      </c>
      <c r="C128" s="205">
        <f>+C52-C103</f>
        <v>-121000</v>
      </c>
      <c r="D128" s="205">
        <f>+D52-D103</f>
        <v>-143899</v>
      </c>
      <c r="E128" s="186">
        <f>+E52-E103</f>
        <v>-6059</v>
      </c>
    </row>
    <row r="129" spans="1:5" ht="7.5" customHeight="1">
      <c r="A129" s="306"/>
      <c r="B129" s="306"/>
      <c r="C129" s="307"/>
      <c r="D129" s="307"/>
      <c r="E129" s="307"/>
    </row>
    <row r="131" ht="12.75" customHeight="1"/>
    <row r="132" ht="13.5" customHeight="1"/>
    <row r="133" ht="13.5" customHeight="1"/>
    <row r="134" ht="13.5" customHeight="1"/>
    <row r="135" ht="7.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</sheetData>
  <sheetProtection/>
  <mergeCells count="8">
    <mergeCell ref="A1:E1"/>
    <mergeCell ref="A70:E70"/>
    <mergeCell ref="A72:A73"/>
    <mergeCell ref="B72:B73"/>
    <mergeCell ref="C72:E7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Hajmáskér Község Önkormányzat
2013. ÉVI ZÁRSZÁMADÁSÁNAK PÉNZÜGYI MÉRLEGE&amp;10
&amp;R&amp;"Times New Roman CE,Félkövér dőlt"&amp;11 1.1. melléklet a 4/2014. (IV.30.) önkormányzati rendelethez</oddHeader>
  </headerFooter>
  <rowBreaks count="1" manualBreakCount="1">
    <brk id="6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workbookViewId="0" topLeftCell="A1">
      <selection activeCell="C10" sqref="C10"/>
    </sheetView>
  </sheetViews>
  <sheetFormatPr defaultColWidth="9.00390625" defaultRowHeight="12.75"/>
  <cols>
    <col min="1" max="1" width="7.00390625" style="652" customWidth="1"/>
    <col min="2" max="2" width="32.625" style="146" customWidth="1"/>
    <col min="3" max="7" width="11.875" style="146" customWidth="1"/>
    <col min="8" max="16384" width="9.375" style="146" customWidth="1"/>
  </cols>
  <sheetData>
    <row r="1" ht="14.25" thickBot="1">
      <c r="G1" s="223" t="s">
        <v>120</v>
      </c>
    </row>
    <row r="2" spans="1:7" ht="17.25" customHeight="1" thickBot="1">
      <c r="A2" s="777" t="s">
        <v>66</v>
      </c>
      <c r="B2" s="779" t="s">
        <v>1095</v>
      </c>
      <c r="C2" s="779" t="s">
        <v>1096</v>
      </c>
      <c r="D2" s="779" t="s">
        <v>1097</v>
      </c>
      <c r="E2" s="781" t="s">
        <v>1098</v>
      </c>
      <c r="F2" s="781"/>
      <c r="G2" s="782"/>
    </row>
    <row r="3" spans="1:7" s="653" customFormat="1" ht="57.75" customHeight="1" thickBot="1">
      <c r="A3" s="778"/>
      <c r="B3" s="780"/>
      <c r="C3" s="780"/>
      <c r="D3" s="780"/>
      <c r="E3" s="105" t="s">
        <v>100</v>
      </c>
      <c r="F3" s="105" t="s">
        <v>1099</v>
      </c>
      <c r="G3" s="106" t="s">
        <v>1100</v>
      </c>
    </row>
    <row r="4" spans="1:7" s="655" customFormat="1" ht="15" customHeight="1" thickBot="1">
      <c r="A4" s="107">
        <v>1</v>
      </c>
      <c r="B4" s="108">
        <v>2</v>
      </c>
      <c r="C4" s="108">
        <v>3</v>
      </c>
      <c r="D4" s="108">
        <v>4</v>
      </c>
      <c r="E4" s="108" t="s">
        <v>1101</v>
      </c>
      <c r="F4" s="108">
        <v>6</v>
      </c>
      <c r="G4" s="654">
        <v>7</v>
      </c>
    </row>
    <row r="5" spans="1:7" ht="15" customHeight="1">
      <c r="A5" s="656" t="s">
        <v>68</v>
      </c>
      <c r="B5" s="657" t="s">
        <v>1124</v>
      </c>
      <c r="C5" s="658">
        <v>17159</v>
      </c>
      <c r="D5" s="658">
        <v>-1096</v>
      </c>
      <c r="E5" s="659">
        <f>C5+D5</f>
        <v>16063</v>
      </c>
      <c r="F5" s="658">
        <v>16063</v>
      </c>
      <c r="G5" s="660"/>
    </row>
    <row r="6" spans="1:7" ht="23.25" customHeight="1">
      <c r="A6" s="661" t="s">
        <v>69</v>
      </c>
      <c r="B6" s="662" t="s">
        <v>1125</v>
      </c>
      <c r="C6" s="27">
        <v>25</v>
      </c>
      <c r="D6" s="27">
        <v>813</v>
      </c>
      <c r="E6" s="659">
        <f aca="true" t="shared" si="0" ref="E6:E35">C6+D6</f>
        <v>838</v>
      </c>
      <c r="F6" s="27">
        <v>838</v>
      </c>
      <c r="G6" s="525"/>
    </row>
    <row r="7" spans="1:7" ht="15" customHeight="1">
      <c r="A7" s="661" t="s">
        <v>70</v>
      </c>
      <c r="B7" s="662" t="s">
        <v>1123</v>
      </c>
      <c r="C7" s="27">
        <v>303</v>
      </c>
      <c r="D7" s="27">
        <v>443</v>
      </c>
      <c r="E7" s="659">
        <f t="shared" si="0"/>
        <v>746</v>
      </c>
      <c r="F7" s="27">
        <v>746</v>
      </c>
      <c r="G7" s="525"/>
    </row>
    <row r="8" spans="1:7" ht="15" customHeight="1">
      <c r="A8" s="661" t="s">
        <v>71</v>
      </c>
      <c r="B8" s="662"/>
      <c r="C8" s="27"/>
      <c r="D8" s="27"/>
      <c r="E8" s="659">
        <f t="shared" si="0"/>
        <v>0</v>
      </c>
      <c r="F8" s="27"/>
      <c r="G8" s="525"/>
    </row>
    <row r="9" spans="1:7" ht="15" customHeight="1">
      <c r="A9" s="661" t="s">
        <v>72</v>
      </c>
      <c r="B9" s="662"/>
      <c r="C9" s="27"/>
      <c r="D9" s="27"/>
      <c r="E9" s="659">
        <f t="shared" si="0"/>
        <v>0</v>
      </c>
      <c r="F9" s="27"/>
      <c r="G9" s="525"/>
    </row>
    <row r="10" spans="1:7" ht="15" customHeight="1">
      <c r="A10" s="661" t="s">
        <v>73</v>
      </c>
      <c r="B10" s="662"/>
      <c r="C10" s="27"/>
      <c r="D10" s="27"/>
      <c r="E10" s="659">
        <f t="shared" si="0"/>
        <v>0</v>
      </c>
      <c r="F10" s="27"/>
      <c r="G10" s="525"/>
    </row>
    <row r="11" spans="1:7" ht="15" customHeight="1">
      <c r="A11" s="661" t="s">
        <v>74</v>
      </c>
      <c r="B11" s="662"/>
      <c r="C11" s="27"/>
      <c r="D11" s="27"/>
      <c r="E11" s="659">
        <f t="shared" si="0"/>
        <v>0</v>
      </c>
      <c r="F11" s="27"/>
      <c r="G11" s="525"/>
    </row>
    <row r="12" spans="1:7" ht="15" customHeight="1">
      <c r="A12" s="661" t="s">
        <v>75</v>
      </c>
      <c r="B12" s="662"/>
      <c r="C12" s="27"/>
      <c r="D12" s="27"/>
      <c r="E12" s="659">
        <f t="shared" si="0"/>
        <v>0</v>
      </c>
      <c r="F12" s="27"/>
      <c r="G12" s="525"/>
    </row>
    <row r="13" spans="1:7" ht="15" customHeight="1">
      <c r="A13" s="661" t="s">
        <v>76</v>
      </c>
      <c r="B13" s="662"/>
      <c r="C13" s="27"/>
      <c r="D13" s="27"/>
      <c r="E13" s="659">
        <f t="shared" si="0"/>
        <v>0</v>
      </c>
      <c r="F13" s="27"/>
      <c r="G13" s="525"/>
    </row>
    <row r="14" spans="1:7" ht="15" customHeight="1">
      <c r="A14" s="661" t="s">
        <v>77</v>
      </c>
      <c r="B14" s="662"/>
      <c r="C14" s="27"/>
      <c r="D14" s="27"/>
      <c r="E14" s="659">
        <f t="shared" si="0"/>
        <v>0</v>
      </c>
      <c r="F14" s="27"/>
      <c r="G14" s="525"/>
    </row>
    <row r="15" spans="1:7" ht="15" customHeight="1">
      <c r="A15" s="661" t="s">
        <v>78</v>
      </c>
      <c r="B15" s="662"/>
      <c r="C15" s="27"/>
      <c r="D15" s="27"/>
      <c r="E15" s="659">
        <f t="shared" si="0"/>
        <v>0</v>
      </c>
      <c r="F15" s="27"/>
      <c r="G15" s="525"/>
    </row>
    <row r="16" spans="1:7" ht="15" customHeight="1">
      <c r="A16" s="661" t="s">
        <v>79</v>
      </c>
      <c r="B16" s="662"/>
      <c r="C16" s="27"/>
      <c r="D16" s="27"/>
      <c r="E16" s="659">
        <f t="shared" si="0"/>
        <v>0</v>
      </c>
      <c r="F16" s="27"/>
      <c r="G16" s="525"/>
    </row>
    <row r="17" spans="1:7" ht="15" customHeight="1">
      <c r="A17" s="661" t="s">
        <v>80</v>
      </c>
      <c r="B17" s="662"/>
      <c r="C17" s="27"/>
      <c r="D17" s="27"/>
      <c r="E17" s="659">
        <f t="shared" si="0"/>
        <v>0</v>
      </c>
      <c r="F17" s="27"/>
      <c r="G17" s="525"/>
    </row>
    <row r="18" spans="1:7" ht="15" customHeight="1">
      <c r="A18" s="661" t="s">
        <v>81</v>
      </c>
      <c r="B18" s="662"/>
      <c r="C18" s="27"/>
      <c r="D18" s="27"/>
      <c r="E18" s="659">
        <f t="shared" si="0"/>
        <v>0</v>
      </c>
      <c r="F18" s="27"/>
      <c r="G18" s="525"/>
    </row>
    <row r="19" spans="1:7" ht="15" customHeight="1">
      <c r="A19" s="661" t="s">
        <v>82</v>
      </c>
      <c r="B19" s="662"/>
      <c r="C19" s="27"/>
      <c r="D19" s="27"/>
      <c r="E19" s="659">
        <f t="shared" si="0"/>
        <v>0</v>
      </c>
      <c r="F19" s="27"/>
      <c r="G19" s="525"/>
    </row>
    <row r="20" spans="1:7" ht="15" customHeight="1">
      <c r="A20" s="661" t="s">
        <v>83</v>
      </c>
      <c r="B20" s="662"/>
      <c r="C20" s="27"/>
      <c r="D20" s="27"/>
      <c r="E20" s="659">
        <f t="shared" si="0"/>
        <v>0</v>
      </c>
      <c r="F20" s="27"/>
      <c r="G20" s="525"/>
    </row>
    <row r="21" spans="1:7" ht="15" customHeight="1">
      <c r="A21" s="661" t="s">
        <v>84</v>
      </c>
      <c r="B21" s="662"/>
      <c r="C21" s="27"/>
      <c r="D21" s="27"/>
      <c r="E21" s="659">
        <f t="shared" si="0"/>
        <v>0</v>
      </c>
      <c r="F21" s="27"/>
      <c r="G21" s="525"/>
    </row>
    <row r="22" spans="1:7" ht="15" customHeight="1">
      <c r="A22" s="661" t="s">
        <v>85</v>
      </c>
      <c r="B22" s="662"/>
      <c r="C22" s="27"/>
      <c r="D22" s="27"/>
      <c r="E22" s="659">
        <f t="shared" si="0"/>
        <v>0</v>
      </c>
      <c r="F22" s="27"/>
      <c r="G22" s="525"/>
    </row>
    <row r="23" spans="1:7" ht="15" customHeight="1">
      <c r="A23" s="661" t="s">
        <v>86</v>
      </c>
      <c r="B23" s="662"/>
      <c r="C23" s="27"/>
      <c r="D23" s="27"/>
      <c r="E23" s="659">
        <f t="shared" si="0"/>
        <v>0</v>
      </c>
      <c r="F23" s="27"/>
      <c r="G23" s="525"/>
    </row>
    <row r="24" spans="1:7" ht="15" customHeight="1">
      <c r="A24" s="661" t="s">
        <v>87</v>
      </c>
      <c r="B24" s="662"/>
      <c r="C24" s="27"/>
      <c r="D24" s="27"/>
      <c r="E24" s="659">
        <f t="shared" si="0"/>
        <v>0</v>
      </c>
      <c r="F24" s="27"/>
      <c r="G24" s="525"/>
    </row>
    <row r="25" spans="1:7" ht="15" customHeight="1">
      <c r="A25" s="661" t="s">
        <v>88</v>
      </c>
      <c r="B25" s="662"/>
      <c r="C25" s="27"/>
      <c r="D25" s="27"/>
      <c r="E25" s="659">
        <f t="shared" si="0"/>
        <v>0</v>
      </c>
      <c r="F25" s="27"/>
      <c r="G25" s="525"/>
    </row>
    <row r="26" spans="1:7" ht="15" customHeight="1">
      <c r="A26" s="661" t="s">
        <v>89</v>
      </c>
      <c r="B26" s="662"/>
      <c r="C26" s="27"/>
      <c r="D26" s="27"/>
      <c r="E26" s="659">
        <f t="shared" si="0"/>
        <v>0</v>
      </c>
      <c r="F26" s="27"/>
      <c r="G26" s="525"/>
    </row>
    <row r="27" spans="1:7" ht="15" customHeight="1">
      <c r="A27" s="661" t="s">
        <v>90</v>
      </c>
      <c r="B27" s="662"/>
      <c r="C27" s="27"/>
      <c r="D27" s="27"/>
      <c r="E27" s="659">
        <f t="shared" si="0"/>
        <v>0</v>
      </c>
      <c r="F27" s="27"/>
      <c r="G27" s="525"/>
    </row>
    <row r="28" spans="1:7" ht="15" customHeight="1">
      <c r="A28" s="661" t="s">
        <v>91</v>
      </c>
      <c r="B28" s="662"/>
      <c r="C28" s="27"/>
      <c r="D28" s="27"/>
      <c r="E28" s="659">
        <f t="shared" si="0"/>
        <v>0</v>
      </c>
      <c r="F28" s="27"/>
      <c r="G28" s="525"/>
    </row>
    <row r="29" spans="1:7" ht="15" customHeight="1">
      <c r="A29" s="661" t="s">
        <v>92</v>
      </c>
      <c r="B29" s="662"/>
      <c r="C29" s="27"/>
      <c r="D29" s="27"/>
      <c r="E29" s="659">
        <f t="shared" si="0"/>
        <v>0</v>
      </c>
      <c r="F29" s="27"/>
      <c r="G29" s="525"/>
    </row>
    <row r="30" spans="1:7" ht="15" customHeight="1">
      <c r="A30" s="661" t="s">
        <v>93</v>
      </c>
      <c r="B30" s="662"/>
      <c r="C30" s="27"/>
      <c r="D30" s="27"/>
      <c r="E30" s="659"/>
      <c r="F30" s="27"/>
      <c r="G30" s="525"/>
    </row>
    <row r="31" spans="1:7" ht="15" customHeight="1">
      <c r="A31" s="661" t="s">
        <v>94</v>
      </c>
      <c r="B31" s="662"/>
      <c r="C31" s="27"/>
      <c r="D31" s="27"/>
      <c r="E31" s="659">
        <f t="shared" si="0"/>
        <v>0</v>
      </c>
      <c r="F31" s="27"/>
      <c r="G31" s="525"/>
    </row>
    <row r="32" spans="1:7" ht="15" customHeight="1">
      <c r="A32" s="661" t="s">
        <v>95</v>
      </c>
      <c r="B32" s="662"/>
      <c r="C32" s="27"/>
      <c r="D32" s="27"/>
      <c r="E32" s="659">
        <f t="shared" si="0"/>
        <v>0</v>
      </c>
      <c r="F32" s="27"/>
      <c r="G32" s="525"/>
    </row>
    <row r="33" spans="1:7" ht="15" customHeight="1">
      <c r="A33" s="661" t="s">
        <v>96</v>
      </c>
      <c r="B33" s="662"/>
      <c r="C33" s="27"/>
      <c r="D33" s="27"/>
      <c r="E33" s="659">
        <f t="shared" si="0"/>
        <v>0</v>
      </c>
      <c r="F33" s="27"/>
      <c r="G33" s="525"/>
    </row>
    <row r="34" spans="1:7" ht="15" customHeight="1">
      <c r="A34" s="661" t="s">
        <v>170</v>
      </c>
      <c r="B34" s="662"/>
      <c r="C34" s="27"/>
      <c r="D34" s="27"/>
      <c r="E34" s="659">
        <f t="shared" si="0"/>
        <v>0</v>
      </c>
      <c r="F34" s="27"/>
      <c r="G34" s="525"/>
    </row>
    <row r="35" spans="1:7" ht="15" customHeight="1" thickBot="1">
      <c r="A35" s="661" t="s">
        <v>455</v>
      </c>
      <c r="B35" s="663"/>
      <c r="C35" s="28"/>
      <c r="D35" s="28"/>
      <c r="E35" s="659">
        <f t="shared" si="0"/>
        <v>0</v>
      </c>
      <c r="F35" s="28"/>
      <c r="G35" s="664"/>
    </row>
    <row r="36" spans="1:7" ht="15" customHeight="1" thickBot="1">
      <c r="A36" s="783" t="s">
        <v>101</v>
      </c>
      <c r="B36" s="784"/>
      <c r="C36" s="50">
        <f>SUM(C5:C35)</f>
        <v>17487</v>
      </c>
      <c r="D36" s="50">
        <f>SUM(D5:D35)</f>
        <v>160</v>
      </c>
      <c r="E36" s="50">
        <f>SUM(E5:E35)</f>
        <v>17647</v>
      </c>
      <c r="F36" s="50">
        <f>SUM(F5:F35)</f>
        <v>17647</v>
      </c>
      <c r="G36" s="51">
        <f>SUM(G5:G35)</f>
        <v>0</v>
      </c>
    </row>
  </sheetData>
  <sheetProtection/>
  <mergeCells count="6">
    <mergeCell ref="A2:A3"/>
    <mergeCell ref="B2:B3"/>
    <mergeCell ref="C2:C3"/>
    <mergeCell ref="D2:D3"/>
    <mergeCell ref="E2:G2"/>
    <mergeCell ref="A36:B36"/>
  </mergeCells>
  <printOptions horizontalCentered="1"/>
  <pageMargins left="0.7874015748031497" right="0.7874015748031497" top="1.574803149606299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KÖLTSÉGVETÉSI SZERVEK PÉNZMARADVÁNYÁNAK ALAKULÁSA&amp;R&amp;"Times New Roman CE,Félkövér dőlt"&amp;12 10. melléklet a 4/2013. (IV.30.) önkormányzati rendelethez&amp;"Times New Roman CE,Dőlt"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J126"/>
  <sheetViews>
    <sheetView view="pageLayout" zoomScaleNormal="120" zoomScaleSheetLayoutView="100" workbookViewId="0" topLeftCell="A19">
      <selection activeCell="D3" sqref="D3:F3"/>
    </sheetView>
  </sheetViews>
  <sheetFormatPr defaultColWidth="9.00390625" defaultRowHeight="12.75"/>
  <cols>
    <col min="1" max="1" width="9.50390625" style="308" customWidth="1"/>
    <col min="2" max="2" width="60.875" style="308" customWidth="1"/>
    <col min="3" max="3" width="15.875" style="308" customWidth="1"/>
    <col min="4" max="6" width="15.875" style="309" customWidth="1"/>
    <col min="7" max="16384" width="9.375" style="34" customWidth="1"/>
  </cols>
  <sheetData>
    <row r="1" spans="1:6" ht="15.75" customHeight="1">
      <c r="A1" s="716" t="s">
        <v>65</v>
      </c>
      <c r="B1" s="716"/>
      <c r="C1" s="716"/>
      <c r="D1" s="716"/>
      <c r="E1" s="716"/>
      <c r="F1" s="716"/>
    </row>
    <row r="2" spans="1:6" ht="15.75" customHeight="1" thickBot="1">
      <c r="A2" s="318" t="s">
        <v>195</v>
      </c>
      <c r="B2" s="318"/>
      <c r="C2" s="318"/>
      <c r="D2" s="206"/>
      <c r="E2" s="206"/>
      <c r="F2" s="206" t="s">
        <v>356</v>
      </c>
    </row>
    <row r="3" spans="1:6" ht="15.75" customHeight="1">
      <c r="A3" s="717" t="s">
        <v>128</v>
      </c>
      <c r="B3" s="719" t="s">
        <v>67</v>
      </c>
      <c r="C3" s="785" t="s">
        <v>491</v>
      </c>
      <c r="D3" s="721" t="s">
        <v>0</v>
      </c>
      <c r="E3" s="721"/>
      <c r="F3" s="722"/>
    </row>
    <row r="4" spans="1:6" ht="37.5" customHeight="1" thickBot="1">
      <c r="A4" s="718"/>
      <c r="B4" s="720"/>
      <c r="C4" s="786"/>
      <c r="D4" s="321" t="s">
        <v>434</v>
      </c>
      <c r="E4" s="321" t="s">
        <v>441</v>
      </c>
      <c r="F4" s="322" t="s">
        <v>442</v>
      </c>
    </row>
    <row r="5" spans="1:6" s="35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  <c r="F5" s="33">
        <v>6</v>
      </c>
    </row>
    <row r="6" spans="1:6" s="1" customFormat="1" ht="12" customHeight="1" thickBot="1">
      <c r="A6" s="24" t="s">
        <v>68</v>
      </c>
      <c r="B6" s="23" t="s">
        <v>209</v>
      </c>
      <c r="C6" s="375">
        <f>+C7+C12+C21</f>
        <v>169183</v>
      </c>
      <c r="D6" s="375">
        <f>+D7+D12+D21</f>
        <v>43114</v>
      </c>
      <c r="E6" s="375">
        <f>+E7+E12+E21</f>
        <v>58000</v>
      </c>
      <c r="F6" s="185">
        <f>+F7+F12+F21</f>
        <v>53505</v>
      </c>
    </row>
    <row r="7" spans="1:6" s="1" customFormat="1" ht="12" customHeight="1" thickBot="1">
      <c r="A7" s="22" t="s">
        <v>69</v>
      </c>
      <c r="B7" s="167" t="s">
        <v>418</v>
      </c>
      <c r="C7" s="376">
        <f>+C8+C9+C10+C11</f>
        <v>17872</v>
      </c>
      <c r="D7" s="376">
        <f>+D8+D9+D10+D11</f>
        <v>10290</v>
      </c>
      <c r="E7" s="376">
        <f>+E8+E9+E10+E11</f>
        <v>20038</v>
      </c>
      <c r="F7" s="186">
        <f>+F8+F9+F10+F11</f>
        <v>20039</v>
      </c>
    </row>
    <row r="8" spans="1:6" s="1" customFormat="1" ht="12" customHeight="1">
      <c r="A8" s="15" t="s">
        <v>156</v>
      </c>
      <c r="B8" s="295" t="s">
        <v>109</v>
      </c>
      <c r="C8" s="377">
        <v>16888</v>
      </c>
      <c r="D8" s="377">
        <f>'1.1.sz.mell.'!C8</f>
        <v>9490</v>
      </c>
      <c r="E8" s="377">
        <f>'1.1.sz.mell.'!D8</f>
        <v>18932</v>
      </c>
      <c r="F8" s="377">
        <f>'1.1.sz.mell.'!E8</f>
        <v>18933</v>
      </c>
    </row>
    <row r="9" spans="1:6" s="1" customFormat="1" ht="12" customHeight="1">
      <c r="A9" s="15" t="s">
        <v>157</v>
      </c>
      <c r="B9" s="181" t="s">
        <v>129</v>
      </c>
      <c r="C9" s="377"/>
      <c r="D9" s="377"/>
      <c r="E9" s="377"/>
      <c r="F9" s="377"/>
    </row>
    <row r="10" spans="1:6" s="1" customFormat="1" ht="12" customHeight="1">
      <c r="A10" s="15" t="s">
        <v>158</v>
      </c>
      <c r="B10" s="181" t="s">
        <v>210</v>
      </c>
      <c r="C10" s="377">
        <v>984</v>
      </c>
      <c r="D10" s="377">
        <f>'1.1.sz.mell.'!C10</f>
        <v>800</v>
      </c>
      <c r="E10" s="377">
        <f>'1.1.sz.mell.'!D10</f>
        <v>1106</v>
      </c>
      <c r="F10" s="377">
        <f>'1.1.sz.mell.'!E10</f>
        <v>1106</v>
      </c>
    </row>
    <row r="11" spans="1:6" s="1" customFormat="1" ht="12" customHeight="1" thickBot="1">
      <c r="A11" s="15" t="s">
        <v>159</v>
      </c>
      <c r="B11" s="296" t="s">
        <v>211</v>
      </c>
      <c r="C11" s="377"/>
      <c r="D11" s="377"/>
      <c r="E11" s="377"/>
      <c r="F11" s="188"/>
    </row>
    <row r="12" spans="1:6" s="1" customFormat="1" ht="12" customHeight="1" thickBot="1">
      <c r="A12" s="22" t="s">
        <v>70</v>
      </c>
      <c r="B12" s="23" t="s">
        <v>212</v>
      </c>
      <c r="C12" s="376">
        <f>+C13+C14+C15+C16+C17+C18+C19+C20</f>
        <v>39038</v>
      </c>
      <c r="D12" s="376">
        <f>+D13+D14+D15+D16+D17+D18+D19+D20</f>
        <v>28026</v>
      </c>
      <c r="E12" s="376">
        <f>+E13+E14+E15+E16+E17+E18+E19+E20</f>
        <v>32673</v>
      </c>
      <c r="F12" s="186">
        <f>+F13+F14+F15+F16+F17+F18+F19+F20</f>
        <v>28177</v>
      </c>
    </row>
    <row r="13" spans="1:6" s="1" customFormat="1" ht="12" customHeight="1">
      <c r="A13" s="19" t="s">
        <v>130</v>
      </c>
      <c r="B13" s="11" t="s">
        <v>217</v>
      </c>
      <c r="C13" s="378">
        <v>1418</v>
      </c>
      <c r="D13" s="377">
        <f>'1.1.sz.mell.'!C13</f>
        <v>230</v>
      </c>
      <c r="E13" s="377">
        <f>'1.1.sz.mell.'!D13</f>
        <v>43</v>
      </c>
      <c r="F13" s="377">
        <f>'1.1.sz.mell.'!E13</f>
        <v>39</v>
      </c>
    </row>
    <row r="14" spans="1:6" s="1" customFormat="1" ht="12" customHeight="1">
      <c r="A14" s="15" t="s">
        <v>131</v>
      </c>
      <c r="B14" s="8" t="s">
        <v>218</v>
      </c>
      <c r="C14" s="377">
        <v>4633</v>
      </c>
      <c r="D14" s="377">
        <f>'1.1.sz.mell.'!C14</f>
        <v>660</v>
      </c>
      <c r="E14" s="377">
        <f>'1.1.sz.mell.'!D14</f>
        <v>3742</v>
      </c>
      <c r="F14" s="377">
        <f>'1.1.sz.mell.'!E14</f>
        <v>4587</v>
      </c>
    </row>
    <row r="15" spans="1:6" s="1" customFormat="1" ht="12" customHeight="1">
      <c r="A15" s="15" t="s">
        <v>132</v>
      </c>
      <c r="B15" s="8" t="s">
        <v>219</v>
      </c>
      <c r="C15" s="377">
        <v>6366</v>
      </c>
      <c r="D15" s="377">
        <f>'1.1.sz.mell.'!C15</f>
        <v>4540</v>
      </c>
      <c r="E15" s="377">
        <f>'1.1.sz.mell.'!D15</f>
        <v>5095</v>
      </c>
      <c r="F15" s="377">
        <f>'1.1.sz.mell.'!E15</f>
        <v>4654</v>
      </c>
    </row>
    <row r="16" spans="1:6" s="1" customFormat="1" ht="12" customHeight="1">
      <c r="A16" s="15" t="s">
        <v>133</v>
      </c>
      <c r="B16" s="8" t="s">
        <v>220</v>
      </c>
      <c r="C16" s="377">
        <v>12149</v>
      </c>
      <c r="D16" s="377">
        <f>'1.1.sz.mell.'!C16</f>
        <v>14227</v>
      </c>
      <c r="E16" s="377">
        <f>'1.1.sz.mell.'!D16</f>
        <v>12308</v>
      </c>
      <c r="F16" s="377">
        <f>'1.1.sz.mell.'!E16</f>
        <v>8019</v>
      </c>
    </row>
    <row r="17" spans="1:6" s="1" customFormat="1" ht="12" customHeight="1">
      <c r="A17" s="14" t="s">
        <v>213</v>
      </c>
      <c r="B17" s="7" t="s">
        <v>221</v>
      </c>
      <c r="C17" s="379">
        <v>124</v>
      </c>
      <c r="D17" s="377">
        <f>'1.1.sz.mell.'!C17</f>
        <v>0</v>
      </c>
      <c r="E17" s="377">
        <f>'1.1.sz.mell.'!D17</f>
        <v>0</v>
      </c>
      <c r="F17" s="377">
        <f>'1.1.sz.mell.'!E17</f>
        <v>0</v>
      </c>
    </row>
    <row r="18" spans="1:6" s="1" customFormat="1" ht="12" customHeight="1">
      <c r="A18" s="15" t="s">
        <v>214</v>
      </c>
      <c r="B18" s="8" t="s">
        <v>302</v>
      </c>
      <c r="C18" s="377">
        <v>6846</v>
      </c>
      <c r="D18" s="377">
        <f>'1.1.sz.mell.'!C18</f>
        <v>3869</v>
      </c>
      <c r="E18" s="377">
        <f>'1.1.sz.mell.'!D18</f>
        <v>6812</v>
      </c>
      <c r="F18" s="377">
        <f>'1.1.sz.mell.'!E18</f>
        <v>6554</v>
      </c>
    </row>
    <row r="19" spans="1:6" s="1" customFormat="1" ht="12" customHeight="1">
      <c r="A19" s="15" t="s">
        <v>215</v>
      </c>
      <c r="B19" s="8" t="s">
        <v>223</v>
      </c>
      <c r="C19" s="377">
        <v>7502</v>
      </c>
      <c r="D19" s="377">
        <f>'1.1.sz.mell.'!C19</f>
        <v>4500</v>
      </c>
      <c r="E19" s="377">
        <f>'1.1.sz.mell.'!D19</f>
        <v>4507</v>
      </c>
      <c r="F19" s="377">
        <f>'1.1.sz.mell.'!E19</f>
        <v>4158</v>
      </c>
    </row>
    <row r="20" spans="1:6" s="1" customFormat="1" ht="12" customHeight="1" thickBot="1">
      <c r="A20" s="16" t="s">
        <v>216</v>
      </c>
      <c r="B20" s="9" t="s">
        <v>224</v>
      </c>
      <c r="C20" s="380"/>
      <c r="D20" s="383">
        <f>'1.1.sz.mell.'!C20</f>
        <v>0</v>
      </c>
      <c r="E20" s="383">
        <f>'1.1.sz.mell.'!D20</f>
        <v>166</v>
      </c>
      <c r="F20" s="383">
        <f>'1.1.sz.mell.'!E20</f>
        <v>166</v>
      </c>
    </row>
    <row r="21" spans="1:6" s="1" customFormat="1" ht="12" customHeight="1" thickBot="1">
      <c r="A21" s="22" t="s">
        <v>225</v>
      </c>
      <c r="B21" s="23" t="s">
        <v>303</v>
      </c>
      <c r="C21" s="381">
        <v>112273</v>
      </c>
      <c r="D21" s="393">
        <f>'1.1.sz.mell.'!C21</f>
        <v>4798</v>
      </c>
      <c r="E21" s="393">
        <f>'1.1.sz.mell.'!D21</f>
        <v>5289</v>
      </c>
      <c r="F21" s="393">
        <f>'1.1.sz.mell.'!E21</f>
        <v>5289</v>
      </c>
    </row>
    <row r="22" spans="1:6" s="1" customFormat="1" ht="12" customHeight="1" thickBot="1">
      <c r="A22" s="22" t="s">
        <v>72</v>
      </c>
      <c r="B22" s="23" t="s">
        <v>227</v>
      </c>
      <c r="C22" s="376">
        <f>+C23+C24+C25+C26+C27+C28+C29+C30</f>
        <v>157754</v>
      </c>
      <c r="D22" s="376">
        <f>+D23+D24+D25+D26+D27+D28+D29+D30</f>
        <v>126637</v>
      </c>
      <c r="E22" s="376">
        <f>+E23+E24+E25+E26+E27+E28+E29+E30</f>
        <v>162566</v>
      </c>
      <c r="F22" s="186">
        <f>+F23+F24+F25+F26+F27+F28+F29+F30</f>
        <v>163341</v>
      </c>
    </row>
    <row r="23" spans="1:6" s="1" customFormat="1" ht="12" customHeight="1">
      <c r="A23" s="17" t="s">
        <v>134</v>
      </c>
      <c r="B23" s="10" t="s">
        <v>233</v>
      </c>
      <c r="C23" s="382">
        <v>109491</v>
      </c>
      <c r="D23" s="377">
        <f>'1.1.sz.mell.'!C23</f>
        <v>105840</v>
      </c>
      <c r="E23" s="377">
        <f>'1.1.sz.mell.'!D23</f>
        <v>115826</v>
      </c>
      <c r="F23" s="377">
        <f>'1.1.sz.mell.'!E23</f>
        <v>115826</v>
      </c>
    </row>
    <row r="24" spans="1:6" s="1" customFormat="1" ht="12" customHeight="1">
      <c r="A24" s="15" t="s">
        <v>135</v>
      </c>
      <c r="B24" s="8" t="s">
        <v>234</v>
      </c>
      <c r="C24" s="377">
        <v>24062</v>
      </c>
      <c r="D24" s="377">
        <f>'1.1.sz.mell.'!C24</f>
        <v>20753</v>
      </c>
      <c r="E24" s="377">
        <f>'1.1.sz.mell.'!D24</f>
        <v>23914</v>
      </c>
      <c r="F24" s="377">
        <f>'1.1.sz.mell.'!E24</f>
        <v>23914</v>
      </c>
    </row>
    <row r="25" spans="1:6" s="1" customFormat="1" ht="12" customHeight="1">
      <c r="A25" s="15" t="s">
        <v>136</v>
      </c>
      <c r="B25" s="8" t="s">
        <v>235</v>
      </c>
      <c r="C25" s="377">
        <v>198</v>
      </c>
      <c r="D25" s="377">
        <f>'1.1.sz.mell.'!C25</f>
        <v>44</v>
      </c>
      <c r="E25" s="377">
        <f>'1.1.sz.mell.'!D25</f>
        <v>18311</v>
      </c>
      <c r="F25" s="377">
        <f>'1.1.sz.mell.'!E25</f>
        <v>18311</v>
      </c>
    </row>
    <row r="26" spans="1:6" s="1" customFormat="1" ht="12" customHeight="1">
      <c r="A26" s="18" t="s">
        <v>228</v>
      </c>
      <c r="B26" s="8" t="s">
        <v>139</v>
      </c>
      <c r="C26" s="383">
        <v>14495</v>
      </c>
      <c r="D26" s="377">
        <f>'1.1.sz.mell.'!C26</f>
        <v>0</v>
      </c>
      <c r="E26" s="377">
        <f>'1.1.sz.mell.'!D26</f>
        <v>0</v>
      </c>
      <c r="F26" s="377">
        <f>'1.1.sz.mell.'!E26</f>
        <v>0</v>
      </c>
    </row>
    <row r="27" spans="1:6" s="1" customFormat="1" ht="12" customHeight="1">
      <c r="A27" s="18" t="s">
        <v>229</v>
      </c>
      <c r="B27" s="8" t="s">
        <v>236</v>
      </c>
      <c r="C27" s="383"/>
      <c r="D27" s="377">
        <f>'1.1.sz.mell.'!C27</f>
        <v>0</v>
      </c>
      <c r="E27" s="377">
        <f>'1.1.sz.mell.'!D27</f>
        <v>0</v>
      </c>
      <c r="F27" s="377">
        <f>'1.1.sz.mell.'!E27</f>
        <v>0</v>
      </c>
    </row>
    <row r="28" spans="1:6" s="1" customFormat="1" ht="12" customHeight="1">
      <c r="A28" s="15" t="s">
        <v>230</v>
      </c>
      <c r="B28" s="8" t="s">
        <v>237</v>
      </c>
      <c r="C28" s="377"/>
      <c r="D28" s="377">
        <f>'1.1.sz.mell.'!C28</f>
        <v>0</v>
      </c>
      <c r="E28" s="377">
        <f>'1.1.sz.mell.'!D28</f>
        <v>0</v>
      </c>
      <c r="F28" s="377">
        <f>'1.1.sz.mell.'!E28</f>
        <v>0</v>
      </c>
    </row>
    <row r="29" spans="1:6" s="1" customFormat="1" ht="12" customHeight="1">
      <c r="A29" s="15" t="s">
        <v>231</v>
      </c>
      <c r="B29" s="8" t="s">
        <v>304</v>
      </c>
      <c r="C29" s="384"/>
      <c r="D29" s="377">
        <f>'1.1.sz.mell.'!C29</f>
        <v>0</v>
      </c>
      <c r="E29" s="377">
        <f>'1.1.sz.mell.'!D29</f>
        <v>0</v>
      </c>
      <c r="F29" s="377">
        <f>'1.1.sz.mell.'!E29</f>
        <v>0</v>
      </c>
    </row>
    <row r="30" spans="1:6" s="1" customFormat="1" ht="12" customHeight="1" thickBot="1">
      <c r="A30" s="15" t="s">
        <v>232</v>
      </c>
      <c r="B30" s="13" t="s">
        <v>239</v>
      </c>
      <c r="C30" s="384">
        <v>9508</v>
      </c>
      <c r="D30" s="377">
        <f>'1.1.sz.mell.'!C30</f>
        <v>0</v>
      </c>
      <c r="E30" s="377">
        <f>'1.1.sz.mell.'!D30</f>
        <v>4515</v>
      </c>
      <c r="F30" s="377">
        <f>'1.1.sz.mell.'!E30</f>
        <v>5290</v>
      </c>
    </row>
    <row r="31" spans="1:6" s="1" customFormat="1" ht="12" customHeight="1" thickBot="1">
      <c r="A31" s="160" t="s">
        <v>73</v>
      </c>
      <c r="B31" s="23" t="s">
        <v>419</v>
      </c>
      <c r="C31" s="376">
        <f>+C32+C38</f>
        <v>84364</v>
      </c>
      <c r="D31" s="376">
        <f>+D32+D38</f>
        <v>25780</v>
      </c>
      <c r="E31" s="376">
        <f>+E32+E38</f>
        <v>89062</v>
      </c>
      <c r="F31" s="186">
        <f>+F32+F38</f>
        <v>30090</v>
      </c>
    </row>
    <row r="32" spans="1:6" s="1" customFormat="1" ht="12" customHeight="1">
      <c r="A32" s="161" t="s">
        <v>137</v>
      </c>
      <c r="B32" s="297" t="s">
        <v>420</v>
      </c>
      <c r="C32" s="385">
        <f>+C33+C34+C35+C36+C37</f>
        <v>83854</v>
      </c>
      <c r="D32" s="385">
        <f>+D33+D34+D35+D36+D37</f>
        <v>25780</v>
      </c>
      <c r="E32" s="385">
        <f>+E33+E34+E35+E36+E37</f>
        <v>39635</v>
      </c>
      <c r="F32" s="198">
        <f>+F33+F34+F35+F36+F37</f>
        <v>30090</v>
      </c>
    </row>
    <row r="33" spans="1:6" s="1" customFormat="1" ht="12" customHeight="1">
      <c r="A33" s="162" t="s">
        <v>140</v>
      </c>
      <c r="B33" s="168" t="s">
        <v>305</v>
      </c>
      <c r="C33" s="384">
        <v>6314</v>
      </c>
      <c r="D33" s="377">
        <f>'1.1.sz.mell.'!C33</f>
        <v>6386</v>
      </c>
      <c r="E33" s="377">
        <f>'1.1.sz.mell.'!D33</f>
        <v>6386</v>
      </c>
      <c r="F33" s="377">
        <f>'1.1.sz.mell.'!E33</f>
        <v>6284</v>
      </c>
    </row>
    <row r="34" spans="1:6" s="1" customFormat="1" ht="12" customHeight="1">
      <c r="A34" s="162" t="s">
        <v>141</v>
      </c>
      <c r="B34" s="168" t="s">
        <v>306</v>
      </c>
      <c r="C34" s="384">
        <v>54023</v>
      </c>
      <c r="D34" s="377">
        <f>'1.1.sz.mell.'!C34</f>
        <v>5431</v>
      </c>
      <c r="E34" s="377">
        <f>'1.1.sz.mell.'!D34</f>
        <v>15059</v>
      </c>
      <c r="F34" s="377">
        <f>'1.1.sz.mell.'!E34</f>
        <v>9739</v>
      </c>
    </row>
    <row r="35" spans="1:6" s="1" customFormat="1" ht="12" customHeight="1">
      <c r="A35" s="162" t="s">
        <v>142</v>
      </c>
      <c r="B35" s="168" t="s">
        <v>307</v>
      </c>
      <c r="C35" s="384">
        <v>6455</v>
      </c>
      <c r="D35" s="377">
        <f>'1.1.sz.mell.'!C35</f>
        <v>0</v>
      </c>
      <c r="E35" s="377">
        <f>'1.1.sz.mell.'!D35</f>
        <v>0</v>
      </c>
      <c r="F35" s="377">
        <f>'1.1.sz.mell.'!E35</f>
        <v>0</v>
      </c>
    </row>
    <row r="36" spans="1:6" s="1" customFormat="1" ht="12" customHeight="1">
      <c r="A36" s="162" t="s">
        <v>143</v>
      </c>
      <c r="B36" s="168" t="s">
        <v>308</v>
      </c>
      <c r="C36" s="384"/>
      <c r="D36" s="377">
        <f>'1.1.sz.mell.'!C36</f>
        <v>0</v>
      </c>
      <c r="E36" s="377">
        <f>'1.1.sz.mell.'!D36</f>
        <v>0</v>
      </c>
      <c r="F36" s="377">
        <f>'1.1.sz.mell.'!E36</f>
        <v>0</v>
      </c>
    </row>
    <row r="37" spans="1:6" s="1" customFormat="1" ht="12" customHeight="1">
      <c r="A37" s="162" t="s">
        <v>240</v>
      </c>
      <c r="B37" s="168" t="s">
        <v>421</v>
      </c>
      <c r="C37" s="384">
        <v>17062</v>
      </c>
      <c r="D37" s="377">
        <f>'1.1.sz.mell.'!C37</f>
        <v>13963</v>
      </c>
      <c r="E37" s="377">
        <f>'1.1.sz.mell.'!D37</f>
        <v>18190</v>
      </c>
      <c r="F37" s="377">
        <f>'1.1.sz.mell.'!E37</f>
        <v>14067</v>
      </c>
    </row>
    <row r="38" spans="1:6" s="1" customFormat="1" ht="12" customHeight="1">
      <c r="A38" s="162" t="s">
        <v>138</v>
      </c>
      <c r="B38" s="169" t="s">
        <v>422</v>
      </c>
      <c r="C38" s="386">
        <f>+C39+C40+C41+C42+C43</f>
        <v>510</v>
      </c>
      <c r="D38" s="386">
        <f>+D39+D40+D41+D42+D43</f>
        <v>0</v>
      </c>
      <c r="E38" s="386">
        <f>+E39+E40+E41+E42+E43</f>
        <v>49427</v>
      </c>
      <c r="F38" s="199">
        <f>+F39+F40+F41+F42+F43</f>
        <v>0</v>
      </c>
    </row>
    <row r="39" spans="1:6" s="1" customFormat="1" ht="12" customHeight="1">
      <c r="A39" s="162" t="s">
        <v>146</v>
      </c>
      <c r="B39" s="168" t="s">
        <v>305</v>
      </c>
      <c r="C39" s="384"/>
      <c r="D39" s="377">
        <f>'1.1.sz.mell.'!C39</f>
        <v>0</v>
      </c>
      <c r="E39" s="377">
        <f>'1.1.sz.mell.'!D39</f>
        <v>0</v>
      </c>
      <c r="F39" s="377">
        <f>'1.1.sz.mell.'!E39</f>
        <v>0</v>
      </c>
    </row>
    <row r="40" spans="1:6" s="1" customFormat="1" ht="12" customHeight="1">
      <c r="A40" s="162" t="s">
        <v>147</v>
      </c>
      <c r="B40" s="168" t="s">
        <v>306</v>
      </c>
      <c r="C40" s="384"/>
      <c r="D40" s="377">
        <f>'1.1.sz.mell.'!C40</f>
        <v>0</v>
      </c>
      <c r="E40" s="377">
        <f>'1.1.sz.mell.'!D40</f>
        <v>0</v>
      </c>
      <c r="F40" s="377">
        <f>'1.1.sz.mell.'!E40</f>
        <v>0</v>
      </c>
    </row>
    <row r="41" spans="1:6" s="1" customFormat="1" ht="12" customHeight="1">
      <c r="A41" s="162" t="s">
        <v>148</v>
      </c>
      <c r="B41" s="168" t="s">
        <v>307</v>
      </c>
      <c r="C41" s="384"/>
      <c r="D41" s="377">
        <f>'1.1.sz.mell.'!C41</f>
        <v>0</v>
      </c>
      <c r="E41" s="377">
        <f>'1.1.sz.mell.'!D41</f>
        <v>0</v>
      </c>
      <c r="F41" s="377">
        <f>'1.1.sz.mell.'!E41</f>
        <v>0</v>
      </c>
    </row>
    <row r="42" spans="1:6" s="1" customFormat="1" ht="12" customHeight="1">
      <c r="A42" s="162" t="s">
        <v>149</v>
      </c>
      <c r="B42" s="170" t="s">
        <v>308</v>
      </c>
      <c r="C42" s="384">
        <v>510</v>
      </c>
      <c r="D42" s="377">
        <f>'1.1.sz.mell.'!C42</f>
        <v>0</v>
      </c>
      <c r="E42" s="377">
        <f>'1.1.sz.mell.'!D42</f>
        <v>0</v>
      </c>
      <c r="F42" s="377">
        <f>'1.1.sz.mell.'!E42</f>
        <v>0</v>
      </c>
    </row>
    <row r="43" spans="1:6" s="1" customFormat="1" ht="12" customHeight="1" thickBot="1">
      <c r="A43" s="163" t="s">
        <v>241</v>
      </c>
      <c r="B43" s="171" t="s">
        <v>423</v>
      </c>
      <c r="C43" s="387"/>
      <c r="D43" s="377">
        <f>'1.1.sz.mell.'!C43</f>
        <v>0</v>
      </c>
      <c r="E43" s="377">
        <f>'1.1.sz.mell.'!D43</f>
        <v>49427</v>
      </c>
      <c r="F43" s="377">
        <f>'1.1.sz.mell.'!E43</f>
        <v>0</v>
      </c>
    </row>
    <row r="44" spans="1:6" s="1" customFormat="1" ht="12" customHeight="1" thickBot="1">
      <c r="A44" s="22" t="s">
        <v>242</v>
      </c>
      <c r="B44" s="298" t="s">
        <v>309</v>
      </c>
      <c r="C44" s="376">
        <f>+C45+C46</f>
        <v>315</v>
      </c>
      <c r="D44" s="376">
        <f>+D45+D46</f>
        <v>120</v>
      </c>
      <c r="E44" s="376">
        <f>+E45+E46</f>
        <v>457</v>
      </c>
      <c r="F44" s="186">
        <f>+F45+F46</f>
        <v>447</v>
      </c>
    </row>
    <row r="45" spans="1:6" s="1" customFormat="1" ht="12" customHeight="1">
      <c r="A45" s="17" t="s">
        <v>144</v>
      </c>
      <c r="B45" s="181" t="s">
        <v>310</v>
      </c>
      <c r="C45" s="382">
        <v>315</v>
      </c>
      <c r="D45" s="377">
        <f>'1.1.sz.mell.'!C45</f>
        <v>120</v>
      </c>
      <c r="E45" s="377">
        <f>'1.1.sz.mell.'!D45</f>
        <v>457</v>
      </c>
      <c r="F45" s="377">
        <f>'1.1.sz.mell.'!E45</f>
        <v>447</v>
      </c>
    </row>
    <row r="46" spans="1:6" s="1" customFormat="1" ht="12" customHeight="1" thickBot="1">
      <c r="A46" s="14" t="s">
        <v>145</v>
      </c>
      <c r="B46" s="176" t="s">
        <v>314</v>
      </c>
      <c r="C46" s="379"/>
      <c r="D46" s="379"/>
      <c r="E46" s="379"/>
      <c r="F46" s="189"/>
    </row>
    <row r="47" spans="1:6" s="1" customFormat="1" ht="12" customHeight="1" thickBot="1">
      <c r="A47" s="22" t="s">
        <v>75</v>
      </c>
      <c r="B47" s="298" t="s">
        <v>313</v>
      </c>
      <c r="C47" s="376">
        <f>+C48+C49+C50</f>
        <v>90</v>
      </c>
      <c r="D47" s="376">
        <f>+D48+D49+D50</f>
        <v>100</v>
      </c>
      <c r="E47" s="376">
        <f>+E48+E49+E50</f>
        <v>600</v>
      </c>
      <c r="F47" s="186">
        <f>+F48+F49+F50</f>
        <v>590</v>
      </c>
    </row>
    <row r="48" spans="1:6" s="1" customFormat="1" ht="12" customHeight="1">
      <c r="A48" s="17" t="s">
        <v>245</v>
      </c>
      <c r="B48" s="181" t="s">
        <v>243</v>
      </c>
      <c r="C48" s="389"/>
      <c r="D48" s="377">
        <f>'1.1.sz.mell.'!C48</f>
        <v>0</v>
      </c>
      <c r="E48" s="377">
        <f>'1.1.sz.mell.'!D48</f>
        <v>0</v>
      </c>
      <c r="F48" s="377">
        <f>'1.1.sz.mell.'!E48</f>
        <v>0</v>
      </c>
    </row>
    <row r="49" spans="1:6" s="1" customFormat="1" ht="12" customHeight="1">
      <c r="A49" s="15" t="s">
        <v>246</v>
      </c>
      <c r="B49" s="168" t="s">
        <v>244</v>
      </c>
      <c r="C49" s="384">
        <v>90</v>
      </c>
      <c r="D49" s="377">
        <f>'1.1.sz.mell.'!C49</f>
        <v>100</v>
      </c>
      <c r="E49" s="377">
        <f>'1.1.sz.mell.'!D49</f>
        <v>600</v>
      </c>
      <c r="F49" s="377">
        <f>'1.1.sz.mell.'!E49</f>
        <v>590</v>
      </c>
    </row>
    <row r="50" spans="1:6" s="1" customFormat="1" ht="12" customHeight="1" thickBot="1">
      <c r="A50" s="14" t="s">
        <v>357</v>
      </c>
      <c r="B50" s="176" t="s">
        <v>311</v>
      </c>
      <c r="C50" s="391"/>
      <c r="D50" s="391"/>
      <c r="E50" s="391"/>
      <c r="F50" s="392"/>
    </row>
    <row r="51" spans="1:6" s="1" customFormat="1" ht="17.25" customHeight="1" thickBot="1">
      <c r="A51" s="22" t="s">
        <v>247</v>
      </c>
      <c r="B51" s="299" t="s">
        <v>312</v>
      </c>
      <c r="C51" s="393"/>
      <c r="D51" s="393"/>
      <c r="E51" s="393"/>
      <c r="F51" s="195"/>
    </row>
    <row r="52" spans="1:6" s="1" customFormat="1" ht="12" customHeight="1" thickBot="1">
      <c r="A52" s="22" t="s">
        <v>77</v>
      </c>
      <c r="B52" s="26" t="s">
        <v>248</v>
      </c>
      <c r="C52" s="394">
        <f>+C7+C12+C21+C22+C31+C44+C47+C51</f>
        <v>411706</v>
      </c>
      <c r="D52" s="394">
        <f>+D7+D12+D21+D22+D31+D44+D47+D51</f>
        <v>195751</v>
      </c>
      <c r="E52" s="394">
        <f>+E7+E12+E21+E22+E31+E44+E47+E51</f>
        <v>310685</v>
      </c>
      <c r="F52" s="196">
        <f>+F7+F12+F21+F22+F31+F44+F47+F51</f>
        <v>247973</v>
      </c>
    </row>
    <row r="53" spans="1:6" s="1" customFormat="1" ht="12" customHeight="1" thickBot="1">
      <c r="A53" s="172" t="s">
        <v>78</v>
      </c>
      <c r="B53" s="167" t="s">
        <v>315</v>
      </c>
      <c r="C53" s="395">
        <f>+C54+C60</f>
        <v>171262</v>
      </c>
      <c r="D53" s="395">
        <f>+D54+D60</f>
        <v>121000</v>
      </c>
      <c r="E53" s="395">
        <f>+E54+E60</f>
        <v>143899</v>
      </c>
      <c r="F53" s="197">
        <f>+F54+F60</f>
        <v>23607</v>
      </c>
    </row>
    <row r="54" spans="1:6" s="1" customFormat="1" ht="12" customHeight="1">
      <c r="A54" s="300" t="s">
        <v>188</v>
      </c>
      <c r="B54" s="297" t="s">
        <v>386</v>
      </c>
      <c r="C54" s="386">
        <f>+C55+C56+C57+C58+C59</f>
        <v>171262</v>
      </c>
      <c r="D54" s="386">
        <f>+D55+D56+D57+D58+D59</f>
        <v>121000</v>
      </c>
      <c r="E54" s="386">
        <f>+E55+E56+E57+E58+E59</f>
        <v>143899</v>
      </c>
      <c r="F54" s="199">
        <f>+F55+F56+F57+F58+F59</f>
        <v>23607</v>
      </c>
    </row>
    <row r="55" spans="1:6" s="1" customFormat="1" ht="12" customHeight="1">
      <c r="A55" s="173" t="s">
        <v>327</v>
      </c>
      <c r="B55" s="168" t="s">
        <v>316</v>
      </c>
      <c r="C55" s="646">
        <v>171262</v>
      </c>
      <c r="D55" s="377">
        <f>'1.1.sz.mell.'!C55</f>
        <v>121000</v>
      </c>
      <c r="E55" s="377">
        <f>'1.1.sz.mell.'!D55</f>
        <v>143899</v>
      </c>
      <c r="F55" s="377">
        <f>'1.1.sz.mell.'!E55</f>
        <v>23607</v>
      </c>
    </row>
    <row r="56" spans="1:6" s="1" customFormat="1" ht="12" customHeight="1">
      <c r="A56" s="173" t="s">
        <v>328</v>
      </c>
      <c r="B56" s="168" t="s">
        <v>317</v>
      </c>
      <c r="C56" s="646"/>
      <c r="D56" s="646"/>
      <c r="E56" s="646"/>
      <c r="F56" s="647"/>
    </row>
    <row r="57" spans="1:6" s="1" customFormat="1" ht="12" customHeight="1">
      <c r="A57" s="173" t="s">
        <v>329</v>
      </c>
      <c r="B57" s="168" t="s">
        <v>318</v>
      </c>
      <c r="C57" s="646"/>
      <c r="D57" s="646"/>
      <c r="E57" s="646"/>
      <c r="F57" s="647"/>
    </row>
    <row r="58" spans="1:6" s="1" customFormat="1" ht="12" customHeight="1">
      <c r="A58" s="173" t="s">
        <v>330</v>
      </c>
      <c r="B58" s="168" t="s">
        <v>319</v>
      </c>
      <c r="C58" s="646"/>
      <c r="D58" s="646"/>
      <c r="E58" s="646"/>
      <c r="F58" s="647"/>
    </row>
    <row r="59" spans="1:6" s="1" customFormat="1" ht="12" customHeight="1">
      <c r="A59" s="173" t="s">
        <v>331</v>
      </c>
      <c r="B59" s="168" t="s">
        <v>320</v>
      </c>
      <c r="C59" s="646"/>
      <c r="D59" s="646"/>
      <c r="E59" s="646"/>
      <c r="F59" s="647"/>
    </row>
    <row r="60" spans="1:6" s="1" customFormat="1" ht="12" customHeight="1">
      <c r="A60" s="174" t="s">
        <v>189</v>
      </c>
      <c r="B60" s="169" t="s">
        <v>385</v>
      </c>
      <c r="C60" s="386">
        <f>+C61+C62+C63+C64+C65</f>
        <v>0</v>
      </c>
      <c r="D60" s="386">
        <f>+D61+D62+D63+D64+D65</f>
        <v>0</v>
      </c>
      <c r="E60" s="386">
        <f>+E61+E62+E63+E64+E65</f>
        <v>0</v>
      </c>
      <c r="F60" s="199">
        <f>+F61+F62+F63+F64+F65</f>
        <v>0</v>
      </c>
    </row>
    <row r="61" spans="1:6" s="1" customFormat="1" ht="12" customHeight="1">
      <c r="A61" s="173" t="s">
        <v>332</v>
      </c>
      <c r="B61" s="168" t="s">
        <v>321</v>
      </c>
      <c r="C61" s="646"/>
      <c r="D61" s="646"/>
      <c r="E61" s="646"/>
      <c r="F61" s="647"/>
    </row>
    <row r="62" spans="1:6" s="1" customFormat="1" ht="12" customHeight="1">
      <c r="A62" s="173" t="s">
        <v>333</v>
      </c>
      <c r="B62" s="168" t="s">
        <v>322</v>
      </c>
      <c r="C62" s="646"/>
      <c r="D62" s="646"/>
      <c r="E62" s="646"/>
      <c r="F62" s="647"/>
    </row>
    <row r="63" spans="1:6" s="1" customFormat="1" ht="12" customHeight="1">
      <c r="A63" s="173" t="s">
        <v>334</v>
      </c>
      <c r="B63" s="168" t="s">
        <v>323</v>
      </c>
      <c r="C63" s="646"/>
      <c r="D63" s="646"/>
      <c r="E63" s="646"/>
      <c r="F63" s="647"/>
    </row>
    <row r="64" spans="1:6" s="1" customFormat="1" ht="12" customHeight="1">
      <c r="A64" s="173" t="s">
        <v>335</v>
      </c>
      <c r="B64" s="168" t="s">
        <v>324</v>
      </c>
      <c r="C64" s="646"/>
      <c r="D64" s="646"/>
      <c r="E64" s="646"/>
      <c r="F64" s="647"/>
    </row>
    <row r="65" spans="1:6" s="1" customFormat="1" ht="12" customHeight="1" thickBot="1">
      <c r="A65" s="175" t="s">
        <v>336</v>
      </c>
      <c r="B65" s="176" t="s">
        <v>325</v>
      </c>
      <c r="C65" s="648"/>
      <c r="D65" s="648"/>
      <c r="E65" s="648"/>
      <c r="F65" s="649"/>
    </row>
    <row r="66" spans="1:6" s="1" customFormat="1" ht="12" customHeight="1" thickBot="1">
      <c r="A66" s="177" t="s">
        <v>79</v>
      </c>
      <c r="B66" s="301" t="s">
        <v>383</v>
      </c>
      <c r="C66" s="395">
        <f>+C52+C53</f>
        <v>582968</v>
      </c>
      <c r="D66" s="395">
        <f>+D52+D53</f>
        <v>316751</v>
      </c>
      <c r="E66" s="395">
        <f>+E52+E53</f>
        <v>454584</v>
      </c>
      <c r="F66" s="197">
        <f>+F52+F53</f>
        <v>271580</v>
      </c>
    </row>
    <row r="67" spans="1:6" s="1" customFormat="1" ht="13.5" customHeight="1" thickBot="1">
      <c r="A67" s="178" t="s">
        <v>80</v>
      </c>
      <c r="B67" s="302" t="s">
        <v>326</v>
      </c>
      <c r="C67" s="397"/>
      <c r="D67" s="397"/>
      <c r="E67" s="397"/>
      <c r="F67" s="207">
        <f>'1.1.sz.mell.'!E67</f>
        <v>4051</v>
      </c>
    </row>
    <row r="68" spans="1:6" s="1" customFormat="1" ht="12" customHeight="1" thickBot="1">
      <c r="A68" s="177" t="s">
        <v>81</v>
      </c>
      <c r="B68" s="301" t="s">
        <v>384</v>
      </c>
      <c r="C68" s="398">
        <f>+C66+C67</f>
        <v>582968</v>
      </c>
      <c r="D68" s="398">
        <f>+D66+D67</f>
        <v>316751</v>
      </c>
      <c r="E68" s="398">
        <f>+E66+E67</f>
        <v>454584</v>
      </c>
      <c r="F68" s="208">
        <f>+F66+F67</f>
        <v>275631</v>
      </c>
    </row>
    <row r="69" spans="1:6" s="1" customFormat="1" ht="83.25" customHeight="1">
      <c r="A69" s="5"/>
      <c r="B69" s="6"/>
      <c r="C69" s="6"/>
      <c r="D69" s="201"/>
      <c r="E69" s="201"/>
      <c r="F69" s="201"/>
    </row>
    <row r="70" spans="1:6" ht="16.5" customHeight="1">
      <c r="A70" s="716" t="s">
        <v>97</v>
      </c>
      <c r="B70" s="716"/>
      <c r="C70" s="716"/>
      <c r="D70" s="716"/>
      <c r="E70" s="716"/>
      <c r="F70" s="716"/>
    </row>
    <row r="71" spans="1:6" s="209" customFormat="1" ht="16.5" customHeight="1" thickBot="1">
      <c r="A71" s="319" t="s">
        <v>196</v>
      </c>
      <c r="B71" s="319"/>
      <c r="C71" s="319"/>
      <c r="D71" s="81"/>
      <c r="E71" s="81"/>
      <c r="F71" s="81" t="s">
        <v>356</v>
      </c>
    </row>
    <row r="72" spans="1:6" s="209" customFormat="1" ht="16.5" customHeight="1">
      <c r="A72" s="717" t="s">
        <v>128</v>
      </c>
      <c r="B72" s="719" t="s">
        <v>433</v>
      </c>
      <c r="C72" s="785" t="s">
        <v>491</v>
      </c>
      <c r="D72" s="721" t="s">
        <v>0</v>
      </c>
      <c r="E72" s="721"/>
      <c r="F72" s="722"/>
    </row>
    <row r="73" spans="1:6" ht="37.5" customHeight="1" thickBot="1">
      <c r="A73" s="718"/>
      <c r="B73" s="720"/>
      <c r="C73" s="786"/>
      <c r="D73" s="321" t="s">
        <v>434</v>
      </c>
      <c r="E73" s="321" t="s">
        <v>441</v>
      </c>
      <c r="F73" s="322" t="s">
        <v>442</v>
      </c>
    </row>
    <row r="74" spans="1:6" s="35" customFormat="1" ht="12" customHeight="1" thickBot="1">
      <c r="A74" s="31">
        <v>1</v>
      </c>
      <c r="B74" s="32">
        <v>2</v>
      </c>
      <c r="C74" s="32">
        <v>3</v>
      </c>
      <c r="D74" s="32">
        <v>4</v>
      </c>
      <c r="E74" s="32">
        <v>5</v>
      </c>
      <c r="F74" s="33">
        <v>6</v>
      </c>
    </row>
    <row r="75" spans="1:6" ht="12" customHeight="1" thickBot="1">
      <c r="A75" s="24" t="s">
        <v>68</v>
      </c>
      <c r="B75" s="30" t="s">
        <v>249</v>
      </c>
      <c r="C75" s="375">
        <f>+C76+C77+C78+C79+C80</f>
        <v>417289</v>
      </c>
      <c r="D75" s="376">
        <f>+D76+D77+D78+D79+D80</f>
        <v>251292</v>
      </c>
      <c r="E75" s="376">
        <f>+E76+E77+E78+E79+E80</f>
        <v>277405</v>
      </c>
      <c r="F75" s="186">
        <f>+F76+F77+F78+F79+F80</f>
        <v>242278</v>
      </c>
    </row>
    <row r="76" spans="1:6" ht="12" customHeight="1">
      <c r="A76" s="19" t="s">
        <v>150</v>
      </c>
      <c r="B76" s="11" t="s">
        <v>98</v>
      </c>
      <c r="C76" s="378">
        <v>181846</v>
      </c>
      <c r="D76" s="382">
        <f>'1.1.sz.mell.'!C76</f>
        <v>94721</v>
      </c>
      <c r="E76" s="382">
        <f>'1.1.sz.mell.'!D76</f>
        <v>104461</v>
      </c>
      <c r="F76" s="192">
        <f>'1.1.sz.mell.'!E76</f>
        <v>93716</v>
      </c>
    </row>
    <row r="77" spans="1:6" ht="12" customHeight="1">
      <c r="A77" s="15" t="s">
        <v>151</v>
      </c>
      <c r="B77" s="8" t="s">
        <v>250</v>
      </c>
      <c r="C77" s="377">
        <v>45587</v>
      </c>
      <c r="D77" s="377">
        <f>'1.1.sz.mell.'!C77</f>
        <v>23669</v>
      </c>
      <c r="E77" s="377">
        <f>'1.1.sz.mell.'!D77</f>
        <v>24240</v>
      </c>
      <c r="F77" s="188">
        <f>'1.1.sz.mell.'!E77</f>
        <v>21332</v>
      </c>
    </row>
    <row r="78" spans="1:6" ht="12" customHeight="1">
      <c r="A78" s="15" t="s">
        <v>152</v>
      </c>
      <c r="B78" s="8" t="s">
        <v>179</v>
      </c>
      <c r="C78" s="383">
        <f>121269+5603</f>
        <v>126872</v>
      </c>
      <c r="D78" s="377">
        <f>'1.1.sz.mell.'!C78</f>
        <v>87452</v>
      </c>
      <c r="E78" s="377">
        <f>'1.1.sz.mell.'!D78</f>
        <v>101677</v>
      </c>
      <c r="F78" s="188">
        <f>'1.1.sz.mell.'!E78</f>
        <v>84307</v>
      </c>
    </row>
    <row r="79" spans="1:6" ht="12" customHeight="1">
      <c r="A79" s="15" t="s">
        <v>153</v>
      </c>
      <c r="B79" s="12" t="s">
        <v>251</v>
      </c>
      <c r="C79" s="383">
        <v>44525</v>
      </c>
      <c r="D79" s="377">
        <f>'1.1.sz.mell.'!C79</f>
        <v>42482</v>
      </c>
      <c r="E79" s="377">
        <f>'1.1.sz.mell.'!D79</f>
        <v>42482</v>
      </c>
      <c r="F79" s="188">
        <f>'1.1.sz.mell.'!E79</f>
        <v>37492</v>
      </c>
    </row>
    <row r="80" spans="1:6" ht="12" customHeight="1">
      <c r="A80" s="15" t="s">
        <v>162</v>
      </c>
      <c r="B80" s="21" t="s">
        <v>252</v>
      </c>
      <c r="C80" s="383">
        <v>18459</v>
      </c>
      <c r="D80" s="377">
        <f>'1.1.sz.mell.'!C80</f>
        <v>2968</v>
      </c>
      <c r="E80" s="377">
        <f>'1.1.sz.mell.'!D80</f>
        <v>4545</v>
      </c>
      <c r="F80" s="188">
        <f>'1.1.sz.mell.'!E80</f>
        <v>5431</v>
      </c>
    </row>
    <row r="81" spans="1:6" ht="12" customHeight="1">
      <c r="A81" s="15" t="s">
        <v>154</v>
      </c>
      <c r="B81" s="8" t="s">
        <v>270</v>
      </c>
      <c r="C81" s="383"/>
      <c r="D81" s="377">
        <f>'1.1.sz.mell.'!C81</f>
        <v>0</v>
      </c>
      <c r="E81" s="377">
        <f>'1.1.sz.mell.'!D81</f>
        <v>0</v>
      </c>
      <c r="F81" s="188">
        <f>'1.1.sz.mell.'!E81</f>
        <v>0</v>
      </c>
    </row>
    <row r="82" spans="1:6" ht="12" customHeight="1">
      <c r="A82" s="15" t="s">
        <v>155</v>
      </c>
      <c r="B82" s="84" t="s">
        <v>271</v>
      </c>
      <c r="C82" s="383"/>
      <c r="D82" s="377">
        <f>'1.1.sz.mell.'!C82</f>
        <v>0</v>
      </c>
      <c r="E82" s="377">
        <f>'1.1.sz.mell.'!D82</f>
        <v>0</v>
      </c>
      <c r="F82" s="188">
        <f>'1.1.sz.mell.'!E82</f>
        <v>0</v>
      </c>
    </row>
    <row r="83" spans="1:6" ht="12" customHeight="1">
      <c r="A83" s="15" t="s">
        <v>163</v>
      </c>
      <c r="B83" s="84" t="s">
        <v>337</v>
      </c>
      <c r="C83" s="383">
        <v>10837</v>
      </c>
      <c r="D83" s="377">
        <f>'1.1.sz.mell.'!C83</f>
        <v>0</v>
      </c>
      <c r="E83" s="377">
        <f>'1.1.sz.mell.'!D83</f>
        <v>1020</v>
      </c>
      <c r="F83" s="188">
        <f>'1.1.sz.mell.'!E83</f>
        <v>1923</v>
      </c>
    </row>
    <row r="84" spans="1:6" ht="12" customHeight="1">
      <c r="A84" s="15" t="s">
        <v>164</v>
      </c>
      <c r="B84" s="85" t="s">
        <v>272</v>
      </c>
      <c r="C84" s="383">
        <v>7622</v>
      </c>
      <c r="D84" s="377">
        <f>'1.1.sz.mell.'!C84</f>
        <v>2968</v>
      </c>
      <c r="E84" s="377">
        <f>'1.1.sz.mell.'!D84</f>
        <v>3525</v>
      </c>
      <c r="F84" s="188">
        <f>'1.1.sz.mell.'!E84</f>
        <v>3508</v>
      </c>
    </row>
    <row r="85" spans="1:6" ht="12" customHeight="1">
      <c r="A85" s="14" t="s">
        <v>165</v>
      </c>
      <c r="B85" s="86" t="s">
        <v>273</v>
      </c>
      <c r="C85" s="383"/>
      <c r="D85" s="377">
        <f>'1.1.sz.mell.'!C85</f>
        <v>0</v>
      </c>
      <c r="E85" s="377">
        <f>'1.1.sz.mell.'!D85</f>
        <v>0</v>
      </c>
      <c r="F85" s="188">
        <f>'1.1.sz.mell.'!E85</f>
        <v>0</v>
      </c>
    </row>
    <row r="86" spans="1:6" ht="12" customHeight="1">
      <c r="A86" s="15" t="s">
        <v>166</v>
      </c>
      <c r="B86" s="86" t="s">
        <v>274</v>
      </c>
      <c r="C86" s="383"/>
      <c r="D86" s="377">
        <f>'1.1.sz.mell.'!C86</f>
        <v>0</v>
      </c>
      <c r="E86" s="377">
        <f>'1.1.sz.mell.'!D86</f>
        <v>0</v>
      </c>
      <c r="F86" s="188">
        <f>'1.1.sz.mell.'!E86</f>
        <v>0</v>
      </c>
    </row>
    <row r="87" spans="1:6" ht="12" customHeight="1" thickBot="1">
      <c r="A87" s="20" t="s">
        <v>168</v>
      </c>
      <c r="B87" s="87" t="s">
        <v>275</v>
      </c>
      <c r="C87" s="399"/>
      <c r="D87" s="377">
        <f>'1.1.sz.mell.'!C87</f>
        <v>0</v>
      </c>
      <c r="E87" s="377">
        <f>'1.1.sz.mell.'!D87</f>
        <v>0</v>
      </c>
      <c r="F87" s="202">
        <f>'1.1.sz.mell.'!E87</f>
        <v>0</v>
      </c>
    </row>
    <row r="88" spans="1:6" ht="12" customHeight="1" thickBot="1">
      <c r="A88" s="22" t="s">
        <v>69</v>
      </c>
      <c r="B88" s="29" t="s">
        <v>358</v>
      </c>
      <c r="C88" s="376">
        <f>+C89+C90+C91</f>
        <v>21959</v>
      </c>
      <c r="D88" s="376">
        <f>+D89+D90+D91</f>
        <v>60584</v>
      </c>
      <c r="E88" s="376">
        <f>+E89+E90+E91</f>
        <v>104822</v>
      </c>
      <c r="F88" s="186">
        <f>+F89+F90+F91</f>
        <v>11757</v>
      </c>
    </row>
    <row r="89" spans="1:6" ht="12" customHeight="1">
      <c r="A89" s="17" t="s">
        <v>156</v>
      </c>
      <c r="B89" s="8" t="s">
        <v>338</v>
      </c>
      <c r="C89" s="382">
        <v>20378</v>
      </c>
      <c r="D89" s="377">
        <f>'1.1.sz.mell.'!C89</f>
        <v>18266</v>
      </c>
      <c r="E89" s="377">
        <f>'1.1.sz.mell.'!D89</f>
        <v>27105</v>
      </c>
      <c r="F89" s="188">
        <f>'1.1.sz.mell.'!E89</f>
        <v>2075</v>
      </c>
    </row>
    <row r="90" spans="1:6" ht="12" customHeight="1">
      <c r="A90" s="17" t="s">
        <v>157</v>
      </c>
      <c r="B90" s="13" t="s">
        <v>254</v>
      </c>
      <c r="C90" s="377">
        <v>1581</v>
      </c>
      <c r="D90" s="377">
        <f>'1.1.sz.mell.'!C90</f>
        <v>42318</v>
      </c>
      <c r="E90" s="377">
        <f>'1.1.sz.mell.'!D90</f>
        <v>77717</v>
      </c>
      <c r="F90" s="188">
        <f>'1.1.sz.mell.'!E90</f>
        <v>9682</v>
      </c>
    </row>
    <row r="91" spans="1:6" ht="12" customHeight="1">
      <c r="A91" s="17" t="s">
        <v>158</v>
      </c>
      <c r="B91" s="168" t="s">
        <v>359</v>
      </c>
      <c r="C91" s="377"/>
      <c r="D91" s="377"/>
      <c r="E91" s="377"/>
      <c r="F91" s="188"/>
    </row>
    <row r="92" spans="1:6" ht="12" customHeight="1">
      <c r="A92" s="17" t="s">
        <v>159</v>
      </c>
      <c r="B92" s="168" t="s">
        <v>424</v>
      </c>
      <c r="C92" s="377"/>
      <c r="D92" s="377"/>
      <c r="E92" s="377"/>
      <c r="F92" s="188"/>
    </row>
    <row r="93" spans="1:6" ht="12" customHeight="1">
      <c r="A93" s="17" t="s">
        <v>160</v>
      </c>
      <c r="B93" s="168" t="s">
        <v>360</v>
      </c>
      <c r="C93" s="377"/>
      <c r="D93" s="377"/>
      <c r="E93" s="377"/>
      <c r="F93" s="188"/>
    </row>
    <row r="94" spans="1:6" ht="15.75">
      <c r="A94" s="17" t="s">
        <v>167</v>
      </c>
      <c r="B94" s="168" t="s">
        <v>361</v>
      </c>
      <c r="C94" s="377"/>
      <c r="D94" s="377"/>
      <c r="E94" s="377"/>
      <c r="F94" s="188"/>
    </row>
    <row r="95" spans="1:6" ht="12" customHeight="1">
      <c r="A95" s="17" t="s">
        <v>169</v>
      </c>
      <c r="B95" s="303" t="s">
        <v>341</v>
      </c>
      <c r="C95" s="377"/>
      <c r="D95" s="377"/>
      <c r="E95" s="377"/>
      <c r="F95" s="188"/>
    </row>
    <row r="96" spans="1:6" ht="12" customHeight="1">
      <c r="A96" s="17" t="s">
        <v>255</v>
      </c>
      <c r="B96" s="303" t="s">
        <v>342</v>
      </c>
      <c r="C96" s="377"/>
      <c r="D96" s="377"/>
      <c r="E96" s="377"/>
      <c r="F96" s="188"/>
    </row>
    <row r="97" spans="1:6" ht="21.75" customHeight="1">
      <c r="A97" s="17" t="s">
        <v>256</v>
      </c>
      <c r="B97" s="303" t="s">
        <v>340</v>
      </c>
      <c r="C97" s="377"/>
      <c r="D97" s="377"/>
      <c r="E97" s="377"/>
      <c r="F97" s="188"/>
    </row>
    <row r="98" spans="1:6" ht="24" customHeight="1" thickBot="1">
      <c r="A98" s="14" t="s">
        <v>257</v>
      </c>
      <c r="B98" s="304" t="s">
        <v>454</v>
      </c>
      <c r="C98" s="383"/>
      <c r="D98" s="383"/>
      <c r="E98" s="383"/>
      <c r="F98" s="193"/>
    </row>
    <row r="99" spans="1:6" ht="12" customHeight="1" thickBot="1">
      <c r="A99" s="22" t="s">
        <v>70</v>
      </c>
      <c r="B99" s="72" t="s">
        <v>362</v>
      </c>
      <c r="C99" s="376">
        <f>+C100+C101</f>
        <v>0</v>
      </c>
      <c r="D99" s="376">
        <f>+D100+D101</f>
        <v>4875</v>
      </c>
      <c r="E99" s="376">
        <f>+E100+E101</f>
        <v>72357</v>
      </c>
      <c r="F99" s="186">
        <f>+F100+F101</f>
        <v>0</v>
      </c>
    </row>
    <row r="100" spans="1:6" ht="12" customHeight="1">
      <c r="A100" s="17" t="s">
        <v>130</v>
      </c>
      <c r="B100" s="10" t="s">
        <v>113</v>
      </c>
      <c r="C100" s="382"/>
      <c r="D100" s="377">
        <f>'1.1.sz.mell.'!C100</f>
        <v>4875</v>
      </c>
      <c r="E100" s="377">
        <f>'1.1.sz.mell.'!D100</f>
        <v>72357</v>
      </c>
      <c r="F100" s="188">
        <f>'1.1.sz.mell.'!E100</f>
        <v>0</v>
      </c>
    </row>
    <row r="101" spans="1:6" ht="12" customHeight="1" thickBot="1">
      <c r="A101" s="18" t="s">
        <v>131</v>
      </c>
      <c r="B101" s="13" t="s">
        <v>114</v>
      </c>
      <c r="C101" s="383"/>
      <c r="D101" s="383"/>
      <c r="E101" s="383"/>
      <c r="F101" s="193"/>
    </row>
    <row r="102" spans="1:6" s="166" customFormat="1" ht="12" customHeight="1" thickBot="1">
      <c r="A102" s="172" t="s">
        <v>71</v>
      </c>
      <c r="B102" s="167" t="s">
        <v>343</v>
      </c>
      <c r="C102" s="400"/>
      <c r="D102" s="393"/>
      <c r="E102" s="400"/>
      <c r="F102" s="401"/>
    </row>
    <row r="103" spans="1:6" ht="12" customHeight="1" thickBot="1">
      <c r="A103" s="164" t="s">
        <v>72</v>
      </c>
      <c r="B103" s="165" t="s">
        <v>200</v>
      </c>
      <c r="C103" s="375">
        <f>+C75+C88+C99+C102</f>
        <v>439248</v>
      </c>
      <c r="D103" s="375">
        <f>+D75+D88+D99+D102</f>
        <v>316751</v>
      </c>
      <c r="E103" s="375">
        <f>+E75+E88+E99+E102</f>
        <v>454584</v>
      </c>
      <c r="F103" s="185">
        <f>+F75+F88+F99+F102</f>
        <v>254035</v>
      </c>
    </row>
    <row r="104" spans="1:6" ht="12" customHeight="1" thickBot="1">
      <c r="A104" s="172" t="s">
        <v>73</v>
      </c>
      <c r="B104" s="167" t="s">
        <v>425</v>
      </c>
      <c r="C104" s="376">
        <f>+C105+C113</f>
        <v>0</v>
      </c>
      <c r="D104" s="376">
        <f>+D105+D113</f>
        <v>0</v>
      </c>
      <c r="E104" s="376">
        <f>+E105+E113</f>
        <v>0</v>
      </c>
      <c r="F104" s="186">
        <f>+F105+F113</f>
        <v>0</v>
      </c>
    </row>
    <row r="105" spans="1:6" ht="12" customHeight="1" thickBot="1">
      <c r="A105" s="179" t="s">
        <v>137</v>
      </c>
      <c r="B105" s="305" t="s">
        <v>1093</v>
      </c>
      <c r="C105" s="376">
        <f>+C106+C107+C108+C109+C110+C111+C112</f>
        <v>0</v>
      </c>
      <c r="D105" s="376">
        <f>+D106+D107+D108+D109+D110+D111+D112</f>
        <v>0</v>
      </c>
      <c r="E105" s="376">
        <f>+E106+E107+E108+E109+E110+E111+E112</f>
        <v>0</v>
      </c>
      <c r="F105" s="186">
        <f>+F106+F107+F108+F109+F110+F111+F112</f>
        <v>0</v>
      </c>
    </row>
    <row r="106" spans="1:6" ht="12" customHeight="1">
      <c r="A106" s="180" t="s">
        <v>140</v>
      </c>
      <c r="B106" s="181" t="s">
        <v>344</v>
      </c>
      <c r="C106" s="377"/>
      <c r="D106" s="377"/>
      <c r="E106" s="377"/>
      <c r="F106" s="188"/>
    </row>
    <row r="107" spans="1:6" ht="12" customHeight="1">
      <c r="A107" s="173" t="s">
        <v>141</v>
      </c>
      <c r="B107" s="168" t="s">
        <v>345</v>
      </c>
      <c r="C107" s="377"/>
      <c r="D107" s="377"/>
      <c r="E107" s="377"/>
      <c r="F107" s="188"/>
    </row>
    <row r="108" spans="1:6" ht="12" customHeight="1">
      <c r="A108" s="173" t="s">
        <v>142</v>
      </c>
      <c r="B108" s="168" t="s">
        <v>346</v>
      </c>
      <c r="C108" s="377"/>
      <c r="D108" s="377"/>
      <c r="E108" s="377"/>
      <c r="F108" s="188"/>
    </row>
    <row r="109" spans="1:6" ht="12" customHeight="1">
      <c r="A109" s="173" t="s">
        <v>143</v>
      </c>
      <c r="B109" s="168" t="s">
        <v>347</v>
      </c>
      <c r="C109" s="377"/>
      <c r="D109" s="377"/>
      <c r="E109" s="377"/>
      <c r="F109" s="188"/>
    </row>
    <row r="110" spans="1:6" ht="12" customHeight="1">
      <c r="A110" s="173" t="s">
        <v>240</v>
      </c>
      <c r="B110" s="168" t="s">
        <v>348</v>
      </c>
      <c r="C110" s="377"/>
      <c r="D110" s="377"/>
      <c r="E110" s="377"/>
      <c r="F110" s="188"/>
    </row>
    <row r="111" spans="1:6" ht="12" customHeight="1">
      <c r="A111" s="173" t="s">
        <v>258</v>
      </c>
      <c r="B111" s="168" t="s">
        <v>349</v>
      </c>
      <c r="C111" s="377"/>
      <c r="D111" s="377"/>
      <c r="E111" s="377"/>
      <c r="F111" s="188"/>
    </row>
    <row r="112" spans="1:6" ht="12" customHeight="1" thickBot="1">
      <c r="A112" s="182" t="s">
        <v>259</v>
      </c>
      <c r="B112" s="183" t="s">
        <v>350</v>
      </c>
      <c r="C112" s="377"/>
      <c r="D112" s="377"/>
      <c r="E112" s="377"/>
      <c r="F112" s="188"/>
    </row>
    <row r="113" spans="1:6" ht="12" customHeight="1" thickBot="1">
      <c r="A113" s="179" t="s">
        <v>138</v>
      </c>
      <c r="B113" s="305" t="s">
        <v>1094</v>
      </c>
      <c r="C113" s="376">
        <f>+C114+C115+C116+C117+C118+C119+C120+C121</f>
        <v>0</v>
      </c>
      <c r="D113" s="376">
        <f>+D114+D115+D116+D117+D118+D119+D120+D121</f>
        <v>0</v>
      </c>
      <c r="E113" s="376">
        <f>+E114+E115+E116+E117+E118+E119+E120+E121</f>
        <v>0</v>
      </c>
      <c r="F113" s="186">
        <f>+F114+F115+F116+F117+F118+F119+F120+F121</f>
        <v>0</v>
      </c>
    </row>
    <row r="114" spans="1:6" ht="12" customHeight="1">
      <c r="A114" s="180" t="s">
        <v>146</v>
      </c>
      <c r="B114" s="181" t="s">
        <v>344</v>
      </c>
      <c r="C114" s="377"/>
      <c r="D114" s="377"/>
      <c r="E114" s="377"/>
      <c r="F114" s="188"/>
    </row>
    <row r="115" spans="1:6" ht="12" customHeight="1">
      <c r="A115" s="173" t="s">
        <v>147</v>
      </c>
      <c r="B115" s="168" t="s">
        <v>351</v>
      </c>
      <c r="C115" s="377"/>
      <c r="D115" s="377"/>
      <c r="E115" s="377"/>
      <c r="F115" s="188"/>
    </row>
    <row r="116" spans="1:6" ht="12" customHeight="1">
      <c r="A116" s="173" t="s">
        <v>148</v>
      </c>
      <c r="B116" s="168" t="s">
        <v>346</v>
      </c>
      <c r="C116" s="377"/>
      <c r="D116" s="377"/>
      <c r="E116" s="377"/>
      <c r="F116" s="188"/>
    </row>
    <row r="117" spans="1:6" ht="12" customHeight="1">
      <c r="A117" s="173" t="s">
        <v>149</v>
      </c>
      <c r="B117" s="168" t="s">
        <v>347</v>
      </c>
      <c r="C117" s="377"/>
      <c r="D117" s="377"/>
      <c r="E117" s="377"/>
      <c r="F117" s="188"/>
    </row>
    <row r="118" spans="1:6" ht="12" customHeight="1">
      <c r="A118" s="173" t="s">
        <v>241</v>
      </c>
      <c r="B118" s="168" t="s">
        <v>348</v>
      </c>
      <c r="C118" s="377"/>
      <c r="D118" s="377"/>
      <c r="E118" s="377"/>
      <c r="F118" s="188"/>
    </row>
    <row r="119" spans="1:6" ht="12" customHeight="1">
      <c r="A119" s="173" t="s">
        <v>260</v>
      </c>
      <c r="B119" s="168" t="s">
        <v>352</v>
      </c>
      <c r="C119" s="377"/>
      <c r="D119" s="377"/>
      <c r="E119" s="377"/>
      <c r="F119" s="188"/>
    </row>
    <row r="120" spans="1:6" ht="12" customHeight="1">
      <c r="A120" s="173" t="s">
        <v>261</v>
      </c>
      <c r="B120" s="168" t="s">
        <v>350</v>
      </c>
      <c r="C120" s="377"/>
      <c r="D120" s="377"/>
      <c r="E120" s="377"/>
      <c r="F120" s="188"/>
    </row>
    <row r="121" spans="1:6" ht="12" customHeight="1" thickBot="1">
      <c r="A121" s="182" t="s">
        <v>262</v>
      </c>
      <c r="B121" s="183" t="s">
        <v>426</v>
      </c>
      <c r="C121" s="377"/>
      <c r="D121" s="377"/>
      <c r="E121" s="377"/>
      <c r="F121" s="188"/>
    </row>
    <row r="122" spans="1:6" ht="12" customHeight="1" thickBot="1">
      <c r="A122" s="172" t="s">
        <v>74</v>
      </c>
      <c r="B122" s="301" t="s">
        <v>353</v>
      </c>
      <c r="C122" s="402">
        <f>+C103+C104</f>
        <v>439248</v>
      </c>
      <c r="D122" s="402">
        <f>+D103+D104</f>
        <v>316751</v>
      </c>
      <c r="E122" s="402">
        <f>+E103+E104</f>
        <v>454584</v>
      </c>
      <c r="F122" s="203">
        <f>+F103+F104</f>
        <v>254035</v>
      </c>
    </row>
    <row r="123" spans="1:10" ht="15" customHeight="1" thickBot="1">
      <c r="A123" s="172" t="s">
        <v>75</v>
      </c>
      <c r="B123" s="301" t="s">
        <v>354</v>
      </c>
      <c r="C123" s="403"/>
      <c r="D123" s="403"/>
      <c r="E123" s="403"/>
      <c r="F123" s="204">
        <f>'1.1.sz.mell.'!E123</f>
        <v>-1149</v>
      </c>
      <c r="G123" s="36"/>
      <c r="H123" s="73"/>
      <c r="I123" s="73"/>
      <c r="J123" s="73"/>
    </row>
    <row r="124" spans="1:6" s="1" customFormat="1" ht="12.75" customHeight="1" thickBot="1">
      <c r="A124" s="184" t="s">
        <v>76</v>
      </c>
      <c r="B124" s="302" t="s">
        <v>355</v>
      </c>
      <c r="C124" s="395">
        <f>+C122+C123</f>
        <v>439248</v>
      </c>
      <c r="D124" s="395">
        <f>+D122+D123</f>
        <v>316751</v>
      </c>
      <c r="E124" s="395">
        <f>+E122+E123</f>
        <v>454584</v>
      </c>
      <c r="F124" s="197">
        <f>+F122+F123</f>
        <v>252886</v>
      </c>
    </row>
    <row r="125" spans="1:6" ht="7.5" customHeight="1">
      <c r="A125" s="306"/>
      <c r="B125" s="306"/>
      <c r="C125" s="306"/>
      <c r="D125" s="307"/>
      <c r="E125" s="307"/>
      <c r="F125" s="307"/>
    </row>
    <row r="126" spans="1:6" ht="7.5" customHeight="1">
      <c r="A126" s="306"/>
      <c r="B126" s="306"/>
      <c r="C126" s="306"/>
      <c r="D126" s="307"/>
      <c r="E126" s="307"/>
      <c r="F126" s="307"/>
    </row>
    <row r="128" ht="12.75" customHeight="1"/>
    <row r="129" ht="13.5" customHeight="1"/>
    <row r="130" ht="13.5" customHeight="1"/>
    <row r="131" ht="13.5" customHeight="1"/>
    <row r="132" ht="7.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</sheetData>
  <sheetProtection/>
  <mergeCells count="10">
    <mergeCell ref="A1:F1"/>
    <mergeCell ref="A3:A4"/>
    <mergeCell ref="B3:B4"/>
    <mergeCell ref="D3:F3"/>
    <mergeCell ref="A70:F70"/>
    <mergeCell ref="A72:A73"/>
    <mergeCell ref="B72:B73"/>
    <mergeCell ref="D72:F72"/>
    <mergeCell ref="C3:C4"/>
    <mergeCell ref="C72:C7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9" r:id="rId1"/>
  <headerFooter alignWithMargins="0">
    <oddHeader>&amp;C&amp;"Times New Roman CE,Félkövér"&amp;12
Hajmáskér Község Önkormányzat
2013. ÉVI ZÁRSZÁMADÁSÁNAK PÉNZÜGYI MÉRLEGE&amp;10
&amp;R&amp;"Times New Roman CE,Félkövér dőlt"&amp;11 1. tájékoztató tábla a 4/2014. (IV.30.) önkormányzati rendelethez</oddHeader>
  </headerFooter>
  <rowBreaks count="1" manualBreakCount="1">
    <brk id="69" max="4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J18"/>
  <sheetViews>
    <sheetView view="pageLayout" workbookViewId="0" topLeftCell="A1">
      <selection activeCell="G5" sqref="G5:H5"/>
    </sheetView>
  </sheetViews>
  <sheetFormatPr defaultColWidth="9.00390625" defaultRowHeight="12.75"/>
  <cols>
    <col min="1" max="1" width="6.875" style="38" customWidth="1"/>
    <col min="2" max="2" width="36.00390625" style="37" customWidth="1"/>
    <col min="3" max="3" width="17.00390625" style="37" customWidth="1"/>
    <col min="4" max="9" width="12.875" style="37" customWidth="1"/>
    <col min="10" max="10" width="13.875" style="37" customWidth="1"/>
    <col min="11" max="16384" width="9.375" style="37" customWidth="1"/>
  </cols>
  <sheetData>
    <row r="1" spans="1:10" ht="14.25" thickBot="1">
      <c r="A1" s="459"/>
      <c r="B1" s="460"/>
      <c r="C1" s="460"/>
      <c r="D1" s="460"/>
      <c r="E1" s="460"/>
      <c r="F1" s="460"/>
      <c r="G1" s="460"/>
      <c r="H1" s="460"/>
      <c r="I1" s="460"/>
      <c r="J1" s="461" t="s">
        <v>120</v>
      </c>
    </row>
    <row r="2" spans="1:10" s="465" customFormat="1" ht="26.25" customHeight="1">
      <c r="A2" s="787" t="s">
        <v>128</v>
      </c>
      <c r="B2" s="789" t="s">
        <v>492</v>
      </c>
      <c r="C2" s="789" t="s">
        <v>493</v>
      </c>
      <c r="D2" s="789" t="s">
        <v>494</v>
      </c>
      <c r="E2" s="789" t="s">
        <v>1083</v>
      </c>
      <c r="F2" s="462" t="s">
        <v>495</v>
      </c>
      <c r="G2" s="463"/>
      <c r="H2" s="463"/>
      <c r="I2" s="464"/>
      <c r="J2" s="792" t="s">
        <v>496</v>
      </c>
    </row>
    <row r="3" spans="1:10" s="469" customFormat="1" ht="32.25" customHeight="1" thickBot="1">
      <c r="A3" s="788"/>
      <c r="B3" s="790"/>
      <c r="C3" s="790"/>
      <c r="D3" s="791"/>
      <c r="E3" s="791"/>
      <c r="F3" s="466" t="s">
        <v>497</v>
      </c>
      <c r="G3" s="467" t="s">
        <v>498</v>
      </c>
      <c r="H3" s="467" t="s">
        <v>1084</v>
      </c>
      <c r="I3" s="468" t="s">
        <v>1085</v>
      </c>
      <c r="J3" s="793"/>
    </row>
    <row r="4" spans="1:10" s="474" customFormat="1" ht="13.5" customHeight="1" thickBot="1">
      <c r="A4" s="470">
        <v>1</v>
      </c>
      <c r="B4" s="471">
        <v>2</v>
      </c>
      <c r="C4" s="472">
        <v>3</v>
      </c>
      <c r="D4" s="472">
        <v>4</v>
      </c>
      <c r="E4" s="472">
        <v>5</v>
      </c>
      <c r="F4" s="472">
        <v>6</v>
      </c>
      <c r="G4" s="472">
        <v>7</v>
      </c>
      <c r="H4" s="472">
        <v>8</v>
      </c>
      <c r="I4" s="472">
        <v>9</v>
      </c>
      <c r="J4" s="473" t="s">
        <v>499</v>
      </c>
    </row>
    <row r="5" spans="1:10" ht="33.75" customHeight="1">
      <c r="A5" s="475" t="s">
        <v>68</v>
      </c>
      <c r="B5" s="476" t="s">
        <v>500</v>
      </c>
      <c r="C5" s="477"/>
      <c r="D5" s="478">
        <f aca="true" t="shared" si="0" ref="D5:I5">SUM(D6:D7)</f>
        <v>0</v>
      </c>
      <c r="E5" s="478">
        <f t="shared" si="0"/>
        <v>0</v>
      </c>
      <c r="F5" s="478">
        <f t="shared" si="0"/>
        <v>0</v>
      </c>
      <c r="G5" s="478">
        <f t="shared" si="0"/>
        <v>0</v>
      </c>
      <c r="H5" s="478">
        <f t="shared" si="0"/>
        <v>0</v>
      </c>
      <c r="I5" s="479">
        <f t="shared" si="0"/>
        <v>0</v>
      </c>
      <c r="J5" s="480">
        <f aca="true" t="shared" si="1" ref="J5:J17">SUM(F5:I5)</f>
        <v>0</v>
      </c>
    </row>
    <row r="6" spans="1:10" ht="21" customHeight="1">
      <c r="A6" s="481" t="s">
        <v>69</v>
      </c>
      <c r="B6" s="482" t="s">
        <v>501</v>
      </c>
      <c r="C6" s="483"/>
      <c r="D6" s="27"/>
      <c r="E6" s="27"/>
      <c r="F6" s="27"/>
      <c r="G6" s="27"/>
      <c r="H6" s="27"/>
      <c r="I6" s="328"/>
      <c r="J6" s="484">
        <f t="shared" si="1"/>
        <v>0</v>
      </c>
    </row>
    <row r="7" spans="1:10" ht="21" customHeight="1">
      <c r="A7" s="481" t="s">
        <v>70</v>
      </c>
      <c r="B7" s="482" t="s">
        <v>501</v>
      </c>
      <c r="C7" s="483"/>
      <c r="D7" s="27"/>
      <c r="E7" s="27"/>
      <c r="F7" s="27"/>
      <c r="G7" s="27"/>
      <c r="H7" s="27"/>
      <c r="I7" s="328"/>
      <c r="J7" s="484">
        <f t="shared" si="1"/>
        <v>0</v>
      </c>
    </row>
    <row r="8" spans="1:10" ht="36" customHeight="1">
      <c r="A8" s="481" t="s">
        <v>71</v>
      </c>
      <c r="B8" s="485" t="s">
        <v>502</v>
      </c>
      <c r="C8" s="486"/>
      <c r="D8" s="487">
        <f aca="true" t="shared" si="2" ref="D8:I8">SUM(D9:D10)</f>
        <v>0</v>
      </c>
      <c r="E8" s="487">
        <f t="shared" si="2"/>
        <v>0</v>
      </c>
      <c r="F8" s="487">
        <f t="shared" si="2"/>
        <v>0</v>
      </c>
      <c r="G8" s="487">
        <f t="shared" si="2"/>
        <v>0</v>
      </c>
      <c r="H8" s="487">
        <f t="shared" si="2"/>
        <v>0</v>
      </c>
      <c r="I8" s="488">
        <f t="shared" si="2"/>
        <v>0</v>
      </c>
      <c r="J8" s="489">
        <f t="shared" si="1"/>
        <v>0</v>
      </c>
    </row>
    <row r="9" spans="1:10" ht="21" customHeight="1">
      <c r="A9" s="481" t="s">
        <v>72</v>
      </c>
      <c r="B9" s="482" t="s">
        <v>501</v>
      </c>
      <c r="C9" s="483"/>
      <c r="D9" s="27"/>
      <c r="E9" s="27"/>
      <c r="F9" s="27"/>
      <c r="G9" s="27"/>
      <c r="H9" s="27"/>
      <c r="I9" s="328"/>
      <c r="J9" s="484">
        <f t="shared" si="1"/>
        <v>0</v>
      </c>
    </row>
    <row r="10" spans="1:10" ht="18" customHeight="1">
      <c r="A10" s="481" t="s">
        <v>73</v>
      </c>
      <c r="B10" s="482"/>
      <c r="C10" s="483"/>
      <c r="D10" s="27"/>
      <c r="E10" s="27"/>
      <c r="F10" s="27"/>
      <c r="G10" s="27"/>
      <c r="H10" s="27"/>
      <c r="I10" s="328"/>
      <c r="J10" s="484">
        <f t="shared" si="1"/>
        <v>0</v>
      </c>
    </row>
    <row r="11" spans="1:10" ht="21" customHeight="1">
      <c r="A11" s="481" t="s">
        <v>74</v>
      </c>
      <c r="B11" s="490" t="s">
        <v>503</v>
      </c>
      <c r="C11" s="486"/>
      <c r="D11" s="487">
        <f aca="true" t="shared" si="3" ref="D11:I11">SUM(D12:D12)</f>
        <v>18028</v>
      </c>
      <c r="E11" s="487">
        <f t="shared" si="3"/>
        <v>28</v>
      </c>
      <c r="F11" s="487">
        <f t="shared" si="3"/>
        <v>18000</v>
      </c>
      <c r="G11" s="487">
        <f t="shared" si="3"/>
        <v>0</v>
      </c>
      <c r="H11" s="487">
        <f t="shared" si="3"/>
        <v>0</v>
      </c>
      <c r="I11" s="488">
        <f t="shared" si="3"/>
        <v>0</v>
      </c>
      <c r="J11" s="489">
        <f t="shared" si="1"/>
        <v>18000</v>
      </c>
    </row>
    <row r="12" spans="1:10" ht="21" customHeight="1">
      <c r="A12" s="481" t="s">
        <v>75</v>
      </c>
      <c r="B12" s="482" t="s">
        <v>1132</v>
      </c>
      <c r="C12" s="483">
        <v>2013</v>
      </c>
      <c r="D12" s="27">
        <v>18028</v>
      </c>
      <c r="E12" s="27">
        <v>28</v>
      </c>
      <c r="F12" s="27">
        <v>18000</v>
      </c>
      <c r="G12" s="27"/>
      <c r="H12" s="27"/>
      <c r="I12" s="328"/>
      <c r="J12" s="484">
        <f t="shared" si="1"/>
        <v>18000</v>
      </c>
    </row>
    <row r="13" spans="1:10" ht="21" customHeight="1">
      <c r="A13" s="481" t="s">
        <v>76</v>
      </c>
      <c r="B13" s="490" t="s">
        <v>504</v>
      </c>
      <c r="C13" s="486"/>
      <c r="D13" s="487">
        <f aca="true" t="shared" si="4" ref="D13:I13">SUM(D14:D14)</f>
        <v>74799</v>
      </c>
      <c r="E13" s="487">
        <f t="shared" si="4"/>
        <v>7938</v>
      </c>
      <c r="F13" s="487">
        <f t="shared" si="4"/>
        <v>66861</v>
      </c>
      <c r="G13" s="487">
        <f t="shared" si="4"/>
        <v>0</v>
      </c>
      <c r="H13" s="487">
        <f t="shared" si="4"/>
        <v>0</v>
      </c>
      <c r="I13" s="488">
        <f t="shared" si="4"/>
        <v>0</v>
      </c>
      <c r="J13" s="489">
        <f t="shared" si="1"/>
        <v>66861</v>
      </c>
    </row>
    <row r="14" spans="1:10" ht="21" customHeight="1">
      <c r="A14" s="481" t="s">
        <v>77</v>
      </c>
      <c r="B14" s="482" t="s">
        <v>1133</v>
      </c>
      <c r="C14" s="483">
        <v>2013</v>
      </c>
      <c r="D14" s="27">
        <v>74799</v>
      </c>
      <c r="E14" s="27">
        <v>7938</v>
      </c>
      <c r="F14" s="27">
        <f>D14-E14</f>
        <v>66861</v>
      </c>
      <c r="G14" s="27"/>
      <c r="H14" s="27"/>
      <c r="I14" s="328"/>
      <c r="J14" s="484">
        <f t="shared" si="1"/>
        <v>66861</v>
      </c>
    </row>
    <row r="15" spans="1:10" ht="21" customHeight="1">
      <c r="A15" s="491" t="s">
        <v>78</v>
      </c>
      <c r="B15" s="492" t="s">
        <v>505</v>
      </c>
      <c r="C15" s="493"/>
      <c r="D15" s="494">
        <f aca="true" t="shared" si="5" ref="D15:I15">SUM(D16:D17)</f>
        <v>0</v>
      </c>
      <c r="E15" s="494">
        <f t="shared" si="5"/>
        <v>0</v>
      </c>
      <c r="F15" s="494">
        <f t="shared" si="5"/>
        <v>0</v>
      </c>
      <c r="G15" s="494">
        <f t="shared" si="5"/>
        <v>0</v>
      </c>
      <c r="H15" s="494">
        <f t="shared" si="5"/>
        <v>0</v>
      </c>
      <c r="I15" s="495">
        <f t="shared" si="5"/>
        <v>0</v>
      </c>
      <c r="J15" s="489">
        <f t="shared" si="1"/>
        <v>0</v>
      </c>
    </row>
    <row r="16" spans="1:10" ht="21" customHeight="1">
      <c r="A16" s="491" t="s">
        <v>79</v>
      </c>
      <c r="B16" s="482" t="s">
        <v>501</v>
      </c>
      <c r="C16" s="483"/>
      <c r="D16" s="27"/>
      <c r="E16" s="27"/>
      <c r="F16" s="27"/>
      <c r="G16" s="27"/>
      <c r="H16" s="27"/>
      <c r="I16" s="328"/>
      <c r="J16" s="484">
        <f t="shared" si="1"/>
        <v>0</v>
      </c>
    </row>
    <row r="17" spans="1:10" ht="21" customHeight="1" thickBot="1">
      <c r="A17" s="491" t="s">
        <v>80</v>
      </c>
      <c r="B17" s="482" t="s">
        <v>501</v>
      </c>
      <c r="C17" s="496"/>
      <c r="D17" s="497"/>
      <c r="E17" s="497"/>
      <c r="F17" s="497"/>
      <c r="G17" s="497"/>
      <c r="H17" s="497"/>
      <c r="I17" s="498"/>
      <c r="J17" s="484">
        <f t="shared" si="1"/>
        <v>0</v>
      </c>
    </row>
    <row r="18" spans="1:10" ht="21" customHeight="1" thickBot="1">
      <c r="A18" s="499" t="s">
        <v>81</v>
      </c>
      <c r="B18" s="500" t="s">
        <v>506</v>
      </c>
      <c r="C18" s="501"/>
      <c r="D18" s="502">
        <f aca="true" t="shared" si="6" ref="D18:J18">D5+D8+D11+D13+D15</f>
        <v>92827</v>
      </c>
      <c r="E18" s="502">
        <f t="shared" si="6"/>
        <v>7966</v>
      </c>
      <c r="F18" s="502">
        <f t="shared" si="6"/>
        <v>84861</v>
      </c>
      <c r="G18" s="502">
        <f t="shared" si="6"/>
        <v>0</v>
      </c>
      <c r="H18" s="502">
        <f t="shared" si="6"/>
        <v>0</v>
      </c>
      <c r="I18" s="503">
        <f t="shared" si="6"/>
        <v>0</v>
      </c>
      <c r="J18" s="504">
        <f t="shared" si="6"/>
        <v>84861</v>
      </c>
    </row>
  </sheetData>
  <sheetProtection sheet="1" objects="1" scenarios="1"/>
  <mergeCells count="6">
    <mergeCell ref="A2:A3"/>
    <mergeCell ref="B2:B3"/>
    <mergeCell ref="C2:C3"/>
    <mergeCell ref="D2:D3"/>
    <mergeCell ref="E2:E3"/>
    <mergeCell ref="J2:J3"/>
  </mergeCells>
  <printOptions horizontalCentered="1"/>
  <pageMargins left="0.7874015748031497" right="0.7874015748031497" top="1.39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Többéves kihatással járó döntésekből származó kötelezettségek
célok szerint, évenkénti bontásban&amp;R&amp;"Times New Roman CE,Félkövér dőlt"&amp;11 2. tájékoztató tábla a 4/2014. (IV.30.)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view="pageLayout" workbookViewId="0" topLeftCell="A1">
      <selection activeCell="F10" sqref="F10:G10"/>
    </sheetView>
  </sheetViews>
  <sheetFormatPr defaultColWidth="9.00390625" defaultRowHeight="12.75"/>
  <cols>
    <col min="1" max="1" width="6.875" style="38" customWidth="1"/>
    <col min="2" max="2" width="50.375" style="37" customWidth="1"/>
    <col min="3" max="5" width="12.875" style="37" customWidth="1"/>
    <col min="6" max="6" width="13.875" style="37" customWidth="1"/>
    <col min="7" max="7" width="15.50390625" style="37" customWidth="1"/>
    <col min="8" max="8" width="16.875" style="37" customWidth="1"/>
    <col min="9" max="16384" width="9.375" style="37" customWidth="1"/>
  </cols>
  <sheetData>
    <row r="1" spans="1:8" s="56" customFormat="1" ht="15.75" thickBot="1">
      <c r="A1" s="505"/>
      <c r="H1" s="506" t="s">
        <v>120</v>
      </c>
    </row>
    <row r="2" spans="1:8" s="465" customFormat="1" ht="26.25" customHeight="1">
      <c r="A2" s="743" t="s">
        <v>128</v>
      </c>
      <c r="B2" s="797" t="s">
        <v>507</v>
      </c>
      <c r="C2" s="743" t="s">
        <v>508</v>
      </c>
      <c r="D2" s="743" t="s">
        <v>509</v>
      </c>
      <c r="E2" s="799" t="s">
        <v>1086</v>
      </c>
      <c r="F2" s="801" t="s">
        <v>510</v>
      </c>
      <c r="G2" s="802"/>
      <c r="H2" s="794" t="s">
        <v>1087</v>
      </c>
    </row>
    <row r="3" spans="1:8" s="469" customFormat="1" ht="40.5" customHeight="1" thickBot="1">
      <c r="A3" s="796"/>
      <c r="B3" s="798"/>
      <c r="C3" s="798"/>
      <c r="D3" s="796"/>
      <c r="E3" s="800"/>
      <c r="F3" s="507" t="s">
        <v>497</v>
      </c>
      <c r="G3" s="508" t="s">
        <v>498</v>
      </c>
      <c r="H3" s="795"/>
    </row>
    <row r="4" spans="1:8" s="512" customFormat="1" ht="12.75" customHeight="1" thickBot="1">
      <c r="A4" s="509">
        <v>1</v>
      </c>
      <c r="B4" s="458">
        <v>2</v>
      </c>
      <c r="C4" s="458">
        <v>3</v>
      </c>
      <c r="D4" s="510">
        <v>4</v>
      </c>
      <c r="E4" s="509">
        <v>5</v>
      </c>
      <c r="F4" s="510">
        <v>6</v>
      </c>
      <c r="G4" s="510">
        <v>7</v>
      </c>
      <c r="H4" s="511">
        <v>8</v>
      </c>
    </row>
    <row r="5" spans="1:8" ht="19.5" customHeight="1" thickBot="1">
      <c r="A5" s="513" t="s">
        <v>68</v>
      </c>
      <c r="B5" s="514" t="s">
        <v>511</v>
      </c>
      <c r="C5" s="515"/>
      <c r="D5" s="516"/>
      <c r="E5" s="517">
        <f>SUM(E6:E9)</f>
        <v>0</v>
      </c>
      <c r="F5" s="518">
        <f>SUM(F6:F9)</f>
        <v>0</v>
      </c>
      <c r="G5" s="518">
        <f>SUM(G6:G9)</f>
        <v>0</v>
      </c>
      <c r="H5" s="519">
        <f>SUM(H6:H9)</f>
        <v>0</v>
      </c>
    </row>
    <row r="6" spans="1:8" ht="19.5" customHeight="1">
      <c r="A6" s="520" t="s">
        <v>69</v>
      </c>
      <c r="B6" s="521" t="s">
        <v>501</v>
      </c>
      <c r="C6" s="522"/>
      <c r="D6" s="523"/>
      <c r="E6" s="524"/>
      <c r="F6" s="27"/>
      <c r="G6" s="27"/>
      <c r="H6" s="525"/>
    </row>
    <row r="7" spans="1:8" ht="19.5" customHeight="1">
      <c r="A7" s="520" t="s">
        <v>70</v>
      </c>
      <c r="B7" s="521" t="s">
        <v>501</v>
      </c>
      <c r="C7" s="522"/>
      <c r="D7" s="523"/>
      <c r="E7" s="524"/>
      <c r="F7" s="27"/>
      <c r="G7" s="27"/>
      <c r="H7" s="525"/>
    </row>
    <row r="8" spans="1:8" ht="19.5" customHeight="1">
      <c r="A8" s="520" t="s">
        <v>71</v>
      </c>
      <c r="B8" s="521" t="s">
        <v>501</v>
      </c>
      <c r="C8" s="522"/>
      <c r="D8" s="523"/>
      <c r="E8" s="524"/>
      <c r="F8" s="27"/>
      <c r="G8" s="27"/>
      <c r="H8" s="525"/>
    </row>
    <row r="9" spans="1:8" ht="19.5" customHeight="1" thickBot="1">
      <c r="A9" s="520" t="s">
        <v>72</v>
      </c>
      <c r="B9" s="521" t="s">
        <v>501</v>
      </c>
      <c r="C9" s="522"/>
      <c r="D9" s="523"/>
      <c r="E9" s="524"/>
      <c r="F9" s="27"/>
      <c r="G9" s="27"/>
      <c r="H9" s="525"/>
    </row>
    <row r="10" spans="1:8" ht="19.5" customHeight="1" thickBot="1">
      <c r="A10" s="513" t="s">
        <v>73</v>
      </c>
      <c r="B10" s="514" t="s">
        <v>512</v>
      </c>
      <c r="C10" s="526"/>
      <c r="D10" s="527"/>
      <c r="E10" s="517">
        <f>SUM(E11:E14)</f>
        <v>0</v>
      </c>
      <c r="F10" s="518">
        <f>SUM(F11:F14)</f>
        <v>0</v>
      </c>
      <c r="G10" s="518">
        <f>SUM(G11:G14)</f>
        <v>0</v>
      </c>
      <c r="H10" s="519">
        <f>SUM(H11:H14)</f>
        <v>0</v>
      </c>
    </row>
    <row r="11" spans="1:8" ht="19.5" customHeight="1">
      <c r="A11" s="520" t="s">
        <v>74</v>
      </c>
      <c r="B11" s="521" t="s">
        <v>501</v>
      </c>
      <c r="C11" s="522"/>
      <c r="D11" s="523"/>
      <c r="E11" s="524"/>
      <c r="F11" s="27"/>
      <c r="G11" s="27"/>
      <c r="H11" s="525"/>
    </row>
    <row r="12" spans="1:8" ht="19.5" customHeight="1">
      <c r="A12" s="520" t="s">
        <v>75</v>
      </c>
      <c r="B12" s="521" t="s">
        <v>501</v>
      </c>
      <c r="C12" s="522"/>
      <c r="D12" s="523"/>
      <c r="E12" s="524"/>
      <c r="F12" s="27"/>
      <c r="G12" s="27"/>
      <c r="H12" s="525"/>
    </row>
    <row r="13" spans="1:8" ht="19.5" customHeight="1">
      <c r="A13" s="520" t="s">
        <v>76</v>
      </c>
      <c r="B13" s="521" t="s">
        <v>501</v>
      </c>
      <c r="C13" s="522"/>
      <c r="D13" s="523"/>
      <c r="E13" s="524"/>
      <c r="F13" s="27"/>
      <c r="G13" s="27"/>
      <c r="H13" s="525"/>
    </row>
    <row r="14" spans="1:8" ht="19.5" customHeight="1" thickBot="1">
      <c r="A14" s="520" t="s">
        <v>77</v>
      </c>
      <c r="B14" s="521" t="s">
        <v>501</v>
      </c>
      <c r="C14" s="522"/>
      <c r="D14" s="523"/>
      <c r="E14" s="524"/>
      <c r="F14" s="27"/>
      <c r="G14" s="27"/>
      <c r="H14" s="525"/>
    </row>
    <row r="15" spans="1:8" ht="19.5" customHeight="1" thickBot="1">
      <c r="A15" s="513" t="s">
        <v>78</v>
      </c>
      <c r="B15" s="514" t="s">
        <v>513</v>
      </c>
      <c r="C15" s="515"/>
      <c r="D15" s="516"/>
      <c r="E15" s="517">
        <f>E5+E10</f>
        <v>0</v>
      </c>
      <c r="F15" s="518">
        <f>F5+F10</f>
        <v>0</v>
      </c>
      <c r="G15" s="518">
        <f>G5+G10</f>
        <v>0</v>
      </c>
      <c r="H15" s="519">
        <f>H5+H10</f>
        <v>0</v>
      </c>
    </row>
    <row r="16" ht="19.5" customHeight="1"/>
  </sheetData>
  <sheetProtection sheet="1" objects="1" scenarios="1"/>
  <mergeCells count="7">
    <mergeCell ref="H2:H3"/>
    <mergeCell ref="A2:A3"/>
    <mergeCell ref="B2:B3"/>
    <mergeCell ref="C2:C3"/>
    <mergeCell ref="D2:D3"/>
    <mergeCell ref="E2:E3"/>
    <mergeCell ref="F2:G2"/>
  </mergeCells>
  <printOptions horizontalCentered="1"/>
  <pageMargins left="0.7874015748031497" right="0.7874015748031497" top="1.5748031496062993" bottom="0.984251968503937" header="0.7874015748031497" footer="0.7874015748031497"/>
  <pageSetup horizontalDpi="600" verticalDpi="600" orientation="landscape" paperSize="9" scale="95" r:id="rId1"/>
  <headerFooter alignWithMargins="0">
    <oddHeader>&amp;C&amp;"Times New Roman CE,Félkövér"&amp;12
Az önkormányzat által nyújtott hitel és kölcsön alakulása
 lejárat és eszközök szerinti bontásban&amp;R&amp;"Times New Roman CE,Félkövér dőlt"&amp;11 3. tájékoztató tábla a 4/2014. (IV.30.)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view="pageLayout" workbookViewId="0" topLeftCell="A1">
      <selection activeCell="G9" sqref="G9:H9"/>
    </sheetView>
  </sheetViews>
  <sheetFormatPr defaultColWidth="9.00390625" defaultRowHeight="12.75"/>
  <cols>
    <col min="1" max="1" width="5.50390625" style="41" customWidth="1"/>
    <col min="2" max="2" width="39.375" style="41" customWidth="1"/>
    <col min="3" max="8" width="13.875" style="41" customWidth="1"/>
    <col min="9" max="9" width="15.125" style="41" customWidth="1"/>
    <col min="10" max="16384" width="9.375" style="41" customWidth="1"/>
  </cols>
  <sheetData>
    <row r="1" spans="1:9" ht="34.5" customHeight="1">
      <c r="A1" s="805" t="s">
        <v>1088</v>
      </c>
      <c r="B1" s="806"/>
      <c r="C1" s="806"/>
      <c r="D1" s="806"/>
      <c r="E1" s="806"/>
      <c r="F1" s="806"/>
      <c r="G1" s="806"/>
      <c r="H1" s="806"/>
      <c r="I1" s="806"/>
    </row>
    <row r="2" spans="8:9" ht="14.25" thickBot="1">
      <c r="H2" s="807" t="s">
        <v>514</v>
      </c>
      <c r="I2" s="807"/>
    </row>
    <row r="3" spans="1:9" ht="13.5" thickBot="1">
      <c r="A3" s="808" t="s">
        <v>66</v>
      </c>
      <c r="B3" s="810" t="s">
        <v>515</v>
      </c>
      <c r="C3" s="812" t="s">
        <v>516</v>
      </c>
      <c r="D3" s="814" t="s">
        <v>517</v>
      </c>
      <c r="E3" s="815"/>
      <c r="F3" s="815"/>
      <c r="G3" s="815"/>
      <c r="H3" s="815"/>
      <c r="I3" s="816" t="s">
        <v>518</v>
      </c>
    </row>
    <row r="4" spans="1:9" s="57" customFormat="1" ht="42" customHeight="1" thickBot="1">
      <c r="A4" s="809"/>
      <c r="B4" s="811"/>
      <c r="C4" s="813"/>
      <c r="D4" s="528" t="s">
        <v>519</v>
      </c>
      <c r="E4" s="528" t="s">
        <v>520</v>
      </c>
      <c r="F4" s="528" t="s">
        <v>521</v>
      </c>
      <c r="G4" s="529" t="s">
        <v>522</v>
      </c>
      <c r="H4" s="529" t="s">
        <v>523</v>
      </c>
      <c r="I4" s="817"/>
    </row>
    <row r="5" spans="1:9" s="57" customFormat="1" ht="12" customHeight="1" thickBot="1">
      <c r="A5" s="530">
        <v>1</v>
      </c>
      <c r="B5" s="531">
        <v>2</v>
      </c>
      <c r="C5" s="531">
        <v>3</v>
      </c>
      <c r="D5" s="531">
        <v>4</v>
      </c>
      <c r="E5" s="531">
        <v>5</v>
      </c>
      <c r="F5" s="531">
        <v>6</v>
      </c>
      <c r="G5" s="531">
        <v>7</v>
      </c>
      <c r="H5" s="531" t="s">
        <v>524</v>
      </c>
      <c r="I5" s="532" t="s">
        <v>525</v>
      </c>
    </row>
    <row r="6" spans="1:9" s="57" customFormat="1" ht="18" customHeight="1">
      <c r="A6" s="818" t="s">
        <v>526</v>
      </c>
      <c r="B6" s="819"/>
      <c r="C6" s="819"/>
      <c r="D6" s="819"/>
      <c r="E6" s="819"/>
      <c r="F6" s="819"/>
      <c r="G6" s="819"/>
      <c r="H6" s="819"/>
      <c r="I6" s="820"/>
    </row>
    <row r="7" spans="1:9" ht="15.75" customHeight="1">
      <c r="A7" s="154" t="s">
        <v>68</v>
      </c>
      <c r="B7" s="109" t="s">
        <v>527</v>
      </c>
      <c r="C7" s="97"/>
      <c r="D7" s="97"/>
      <c r="E7" s="97"/>
      <c r="F7" s="97"/>
      <c r="G7" s="533"/>
      <c r="H7" s="534">
        <f aca="true" t="shared" si="0" ref="H7:H13">SUM(D7:G7)</f>
        <v>0</v>
      </c>
      <c r="I7" s="155">
        <f aca="true" t="shared" si="1" ref="I7:I13">C7+H7</f>
        <v>0</v>
      </c>
    </row>
    <row r="8" spans="1:9" ht="22.5">
      <c r="A8" s="154" t="s">
        <v>69</v>
      </c>
      <c r="B8" s="109" t="s">
        <v>291</v>
      </c>
      <c r="C8" s="97"/>
      <c r="D8" s="97"/>
      <c r="E8" s="97"/>
      <c r="F8" s="97"/>
      <c r="G8" s="533"/>
      <c r="H8" s="534">
        <f t="shared" si="0"/>
        <v>0</v>
      </c>
      <c r="I8" s="155">
        <f t="shared" si="1"/>
        <v>0</v>
      </c>
    </row>
    <row r="9" spans="1:9" ht="22.5">
      <c r="A9" s="154" t="s">
        <v>70</v>
      </c>
      <c r="B9" s="109" t="s">
        <v>292</v>
      </c>
      <c r="C9" s="97"/>
      <c r="D9" s="97"/>
      <c r="E9" s="97"/>
      <c r="F9" s="97"/>
      <c r="G9" s="533"/>
      <c r="H9" s="534">
        <f t="shared" si="0"/>
        <v>0</v>
      </c>
      <c r="I9" s="155">
        <f t="shared" si="1"/>
        <v>0</v>
      </c>
    </row>
    <row r="10" spans="1:9" ht="15.75" customHeight="1">
      <c r="A10" s="154" t="s">
        <v>71</v>
      </c>
      <c r="B10" s="109" t="s">
        <v>293</v>
      </c>
      <c r="C10" s="97"/>
      <c r="D10" s="97"/>
      <c r="E10" s="97"/>
      <c r="F10" s="97"/>
      <c r="G10" s="533"/>
      <c r="H10" s="534">
        <f t="shared" si="0"/>
        <v>0</v>
      </c>
      <c r="I10" s="155">
        <f t="shared" si="1"/>
        <v>0</v>
      </c>
    </row>
    <row r="11" spans="1:9" ht="22.5">
      <c r="A11" s="154" t="s">
        <v>72</v>
      </c>
      <c r="B11" s="109" t="s">
        <v>294</v>
      </c>
      <c r="C11" s="97"/>
      <c r="D11" s="97"/>
      <c r="E11" s="97"/>
      <c r="F11" s="97"/>
      <c r="G11" s="533"/>
      <c r="H11" s="534">
        <f t="shared" si="0"/>
        <v>0</v>
      </c>
      <c r="I11" s="155">
        <f t="shared" si="1"/>
        <v>0</v>
      </c>
    </row>
    <row r="12" spans="1:9" ht="15.75" customHeight="1">
      <c r="A12" s="156" t="s">
        <v>73</v>
      </c>
      <c r="B12" s="157" t="s">
        <v>528</v>
      </c>
      <c r="C12" s="98">
        <v>523</v>
      </c>
      <c r="D12" s="98"/>
      <c r="E12" s="98"/>
      <c r="F12" s="98"/>
      <c r="G12" s="535"/>
      <c r="H12" s="534">
        <f t="shared" si="0"/>
        <v>0</v>
      </c>
      <c r="I12" s="155">
        <f t="shared" si="1"/>
        <v>523</v>
      </c>
    </row>
    <row r="13" spans="1:9" ht="15.75" customHeight="1" thickBot="1">
      <c r="A13" s="536" t="s">
        <v>74</v>
      </c>
      <c r="B13" s="537" t="s">
        <v>529</v>
      </c>
      <c r="C13" s="538">
        <v>4241</v>
      </c>
      <c r="D13" s="538"/>
      <c r="E13" s="538"/>
      <c r="F13" s="538"/>
      <c r="G13" s="539"/>
      <c r="H13" s="534">
        <f t="shared" si="0"/>
        <v>0</v>
      </c>
      <c r="I13" s="155">
        <f t="shared" si="1"/>
        <v>4241</v>
      </c>
    </row>
    <row r="14" spans="1:9" s="99" customFormat="1" ht="18" customHeight="1" thickBot="1">
      <c r="A14" s="821" t="s">
        <v>530</v>
      </c>
      <c r="B14" s="822"/>
      <c r="C14" s="158">
        <f aca="true" t="shared" si="2" ref="C14:I14">SUM(C7:C13)</f>
        <v>4764</v>
      </c>
      <c r="D14" s="158">
        <f>SUM(D7:D13)</f>
        <v>0</v>
      </c>
      <c r="E14" s="158">
        <f t="shared" si="2"/>
        <v>0</v>
      </c>
      <c r="F14" s="158">
        <f t="shared" si="2"/>
        <v>0</v>
      </c>
      <c r="G14" s="540">
        <f t="shared" si="2"/>
        <v>0</v>
      </c>
      <c r="H14" s="540">
        <f t="shared" si="2"/>
        <v>0</v>
      </c>
      <c r="I14" s="159">
        <f t="shared" si="2"/>
        <v>4764</v>
      </c>
    </row>
    <row r="15" spans="1:9" s="96" customFormat="1" ht="18" customHeight="1">
      <c r="A15" s="823" t="s">
        <v>531</v>
      </c>
      <c r="B15" s="824"/>
      <c r="C15" s="824"/>
      <c r="D15" s="824"/>
      <c r="E15" s="824"/>
      <c r="F15" s="824"/>
      <c r="G15" s="824"/>
      <c r="H15" s="824"/>
      <c r="I15" s="825"/>
    </row>
    <row r="16" spans="1:9" s="96" customFormat="1" ht="12.75">
      <c r="A16" s="154" t="s">
        <v>68</v>
      </c>
      <c r="B16" s="109" t="s">
        <v>532</v>
      </c>
      <c r="C16" s="97"/>
      <c r="D16" s="97"/>
      <c r="E16" s="97"/>
      <c r="F16" s="97"/>
      <c r="G16" s="533"/>
      <c r="H16" s="534">
        <f>SUM(D16:G16)</f>
        <v>0</v>
      </c>
      <c r="I16" s="155">
        <f>C16+H16</f>
        <v>0</v>
      </c>
    </row>
    <row r="17" spans="1:9" ht="13.5" thickBot="1">
      <c r="A17" s="536" t="s">
        <v>69</v>
      </c>
      <c r="B17" s="537" t="s">
        <v>529</v>
      </c>
      <c r="C17" s="538"/>
      <c r="D17" s="538"/>
      <c r="E17" s="538"/>
      <c r="F17" s="538"/>
      <c r="G17" s="539"/>
      <c r="H17" s="534">
        <f>SUM(D17:G17)</f>
        <v>0</v>
      </c>
      <c r="I17" s="541">
        <f>C17+H17</f>
        <v>0</v>
      </c>
    </row>
    <row r="18" spans="1:9" ht="15.75" customHeight="1" thickBot="1">
      <c r="A18" s="821" t="s">
        <v>533</v>
      </c>
      <c r="B18" s="822"/>
      <c r="C18" s="158">
        <f aca="true" t="shared" si="3" ref="C18:I18">SUM(C16:C17)</f>
        <v>0</v>
      </c>
      <c r="D18" s="158">
        <f t="shared" si="3"/>
        <v>0</v>
      </c>
      <c r="E18" s="158">
        <f t="shared" si="3"/>
        <v>0</v>
      </c>
      <c r="F18" s="158">
        <f t="shared" si="3"/>
        <v>0</v>
      </c>
      <c r="G18" s="540">
        <f t="shared" si="3"/>
        <v>0</v>
      </c>
      <c r="H18" s="540">
        <f t="shared" si="3"/>
        <v>0</v>
      </c>
      <c r="I18" s="159">
        <f t="shared" si="3"/>
        <v>0</v>
      </c>
    </row>
    <row r="19" spans="1:9" ht="18" customHeight="1" thickBot="1">
      <c r="A19" s="803" t="s">
        <v>534</v>
      </c>
      <c r="B19" s="804"/>
      <c r="C19" s="542">
        <f aca="true" t="shared" si="4" ref="C19:I19">C14+C18</f>
        <v>4764</v>
      </c>
      <c r="D19" s="542">
        <f t="shared" si="4"/>
        <v>0</v>
      </c>
      <c r="E19" s="542">
        <f t="shared" si="4"/>
        <v>0</v>
      </c>
      <c r="F19" s="542">
        <f t="shared" si="4"/>
        <v>0</v>
      </c>
      <c r="G19" s="542">
        <f t="shared" si="4"/>
        <v>0</v>
      </c>
      <c r="H19" s="542">
        <f t="shared" si="4"/>
        <v>0</v>
      </c>
      <c r="I19" s="159">
        <f t="shared" si="4"/>
        <v>4764</v>
      </c>
    </row>
  </sheetData>
  <sheetProtection sheet="1" objects="1" scenarios="1"/>
  <mergeCells count="12">
    <mergeCell ref="A15:I15"/>
    <mergeCell ref="A18:B18"/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 CE,Félkövér dőlt"&amp;11 4. tájékoztató tábla a 4/2014. (IV.30.)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273"/>
  <sheetViews>
    <sheetView view="pageLayout" zoomScaleSheetLayoutView="120" workbookViewId="0" topLeftCell="A1">
      <selection activeCell="A14" sqref="A13:A14"/>
    </sheetView>
  </sheetViews>
  <sheetFormatPr defaultColWidth="12.00390625" defaultRowHeight="12.75"/>
  <cols>
    <col min="1" max="1" width="67.125" style="543" customWidth="1"/>
    <col min="2" max="2" width="6.125" style="543" customWidth="1"/>
    <col min="3" max="4" width="12.125" style="543" customWidth="1"/>
    <col min="5" max="5" width="12.125" style="594" customWidth="1"/>
    <col min="6" max="16384" width="12.00390625" style="543" customWidth="1"/>
  </cols>
  <sheetData>
    <row r="1" spans="1:5" ht="49.5" customHeight="1">
      <c r="A1" s="827" t="s">
        <v>1089</v>
      </c>
      <c r="B1" s="828"/>
      <c r="C1" s="828"/>
      <c r="D1" s="828"/>
      <c r="E1" s="828"/>
    </row>
    <row r="2" spans="3:5" ht="16.5" thickBot="1">
      <c r="C2" s="829" t="s">
        <v>537</v>
      </c>
      <c r="D2" s="829"/>
      <c r="E2" s="829"/>
    </row>
    <row r="3" spans="1:5" ht="15.75" customHeight="1">
      <c r="A3" s="830" t="s">
        <v>538</v>
      </c>
      <c r="B3" s="833" t="s">
        <v>539</v>
      </c>
      <c r="C3" s="836" t="s">
        <v>540</v>
      </c>
      <c r="D3" s="836" t="s">
        <v>541</v>
      </c>
      <c r="E3" s="838" t="s">
        <v>542</v>
      </c>
    </row>
    <row r="4" spans="1:5" ht="11.25" customHeight="1">
      <c r="A4" s="831"/>
      <c r="B4" s="834"/>
      <c r="C4" s="837"/>
      <c r="D4" s="837"/>
      <c r="E4" s="839"/>
    </row>
    <row r="5" spans="1:5" ht="15.75">
      <c r="A5" s="832"/>
      <c r="B5" s="835"/>
      <c r="C5" s="840" t="s">
        <v>543</v>
      </c>
      <c r="D5" s="840"/>
      <c r="E5" s="841"/>
    </row>
    <row r="6" spans="1:5" s="547" customFormat="1" ht="16.5" thickBot="1">
      <c r="A6" s="544">
        <v>1</v>
      </c>
      <c r="B6" s="545">
        <v>2</v>
      </c>
      <c r="C6" s="545">
        <v>3</v>
      </c>
      <c r="D6" s="545">
        <v>4</v>
      </c>
      <c r="E6" s="546">
        <v>5</v>
      </c>
    </row>
    <row r="7" spans="1:5" s="552" customFormat="1" ht="15.75">
      <c r="A7" s="548" t="s">
        <v>544</v>
      </c>
      <c r="B7" s="549" t="s">
        <v>545</v>
      </c>
      <c r="C7" s="550">
        <f>C8+C15+C18+C19+C20</f>
        <v>16096</v>
      </c>
      <c r="D7" s="550">
        <f>D8+D15+D18+D19+D20</f>
        <v>586</v>
      </c>
      <c r="E7" s="551"/>
    </row>
    <row r="8" spans="1:5" s="552" customFormat="1" ht="16.5" customHeight="1">
      <c r="A8" s="553" t="s">
        <v>546</v>
      </c>
      <c r="B8" s="554" t="s">
        <v>547</v>
      </c>
      <c r="C8" s="555">
        <f>C9+C12</f>
        <v>16096</v>
      </c>
      <c r="D8" s="555">
        <f>D9+D12</f>
        <v>586</v>
      </c>
      <c r="E8" s="556"/>
    </row>
    <row r="9" spans="1:5" s="552" customFormat="1" ht="15.75">
      <c r="A9" s="557" t="s">
        <v>548</v>
      </c>
      <c r="B9" s="554" t="s">
        <v>549</v>
      </c>
      <c r="C9" s="558">
        <f>SUM(C10:C11)</f>
        <v>0</v>
      </c>
      <c r="D9" s="558">
        <f>SUM(D10:D11)</f>
        <v>0</v>
      </c>
      <c r="E9" s="559"/>
    </row>
    <row r="10" spans="1:5" s="552" customFormat="1" ht="15.75">
      <c r="A10" s="560" t="s">
        <v>550</v>
      </c>
      <c r="B10" s="554" t="s">
        <v>551</v>
      </c>
      <c r="C10" s="561"/>
      <c r="D10" s="561"/>
      <c r="E10" s="559"/>
    </row>
    <row r="11" spans="1:5" s="552" customFormat="1" ht="15.75">
      <c r="A11" s="560" t="s">
        <v>552</v>
      </c>
      <c r="B11" s="554" t="s">
        <v>553</v>
      </c>
      <c r="C11" s="561"/>
      <c r="D11" s="561"/>
      <c r="E11" s="559"/>
    </row>
    <row r="12" spans="1:5" s="552" customFormat="1" ht="15.75">
      <c r="A12" s="557" t="s">
        <v>554</v>
      </c>
      <c r="B12" s="554" t="s">
        <v>555</v>
      </c>
      <c r="C12" s="558">
        <f>SUM(C13:C14)</f>
        <v>16096</v>
      </c>
      <c r="D12" s="558">
        <f>SUM(D13:D14)</f>
        <v>586</v>
      </c>
      <c r="E12" s="559"/>
    </row>
    <row r="13" spans="1:5" s="552" customFormat="1" ht="15.75">
      <c r="A13" s="560" t="s">
        <v>556</v>
      </c>
      <c r="B13" s="554" t="s">
        <v>557</v>
      </c>
      <c r="C13" s="561">
        <f>310+1839</f>
        <v>2149</v>
      </c>
      <c r="D13" s="561">
        <v>586</v>
      </c>
      <c r="E13" s="559"/>
    </row>
    <row r="14" spans="1:5" s="552" customFormat="1" ht="15.75">
      <c r="A14" s="560" t="s">
        <v>558</v>
      </c>
      <c r="B14" s="554" t="s">
        <v>559</v>
      </c>
      <c r="C14" s="561">
        <v>13947</v>
      </c>
      <c r="D14" s="561"/>
      <c r="E14" s="559"/>
    </row>
    <row r="15" spans="1:5" s="552" customFormat="1" ht="15.75">
      <c r="A15" s="553" t="s">
        <v>560</v>
      </c>
      <c r="B15" s="554" t="s">
        <v>561</v>
      </c>
      <c r="C15" s="558">
        <f>SUM(C16:C17)</f>
        <v>0</v>
      </c>
      <c r="D15" s="558">
        <f>SUM(D16:D17)</f>
        <v>0</v>
      </c>
      <c r="E15" s="559"/>
    </row>
    <row r="16" spans="1:5" s="552" customFormat="1" ht="15.75">
      <c r="A16" s="560" t="s">
        <v>562</v>
      </c>
      <c r="B16" s="554" t="s">
        <v>77</v>
      </c>
      <c r="C16" s="561"/>
      <c r="D16" s="561"/>
      <c r="E16" s="559"/>
    </row>
    <row r="17" spans="1:5" s="552" customFormat="1" ht="15.75">
      <c r="A17" s="560" t="s">
        <v>563</v>
      </c>
      <c r="B17" s="554" t="s">
        <v>78</v>
      </c>
      <c r="C17" s="561"/>
      <c r="D17" s="561"/>
      <c r="E17" s="559"/>
    </row>
    <row r="18" spans="1:5" s="552" customFormat="1" ht="15.75">
      <c r="A18" s="553" t="s">
        <v>564</v>
      </c>
      <c r="B18" s="554" t="s">
        <v>79</v>
      </c>
      <c r="C18" s="561"/>
      <c r="D18" s="561"/>
      <c r="E18" s="559"/>
    </row>
    <row r="19" spans="1:5" s="552" customFormat="1" ht="15.75">
      <c r="A19" s="553" t="s">
        <v>565</v>
      </c>
      <c r="B19" s="554" t="s">
        <v>80</v>
      </c>
      <c r="C19" s="561"/>
      <c r="D19" s="562"/>
      <c r="E19" s="559"/>
    </row>
    <row r="20" spans="1:5" s="552" customFormat="1" ht="15.75">
      <c r="A20" s="553" t="s">
        <v>566</v>
      </c>
      <c r="B20" s="554" t="s">
        <v>81</v>
      </c>
      <c r="C20" s="562"/>
      <c r="D20" s="561"/>
      <c r="E20" s="559"/>
    </row>
    <row r="21" spans="1:5" s="552" customFormat="1" ht="15.75">
      <c r="A21" s="563" t="s">
        <v>567</v>
      </c>
      <c r="B21" s="554" t="s">
        <v>82</v>
      </c>
      <c r="C21" s="564">
        <f>C22+C92+C112+C131</f>
        <v>718730</v>
      </c>
      <c r="D21" s="564">
        <f>D22+D92+D112+D131</f>
        <v>615386</v>
      </c>
      <c r="E21" s="565">
        <f>E22+E92+E112+E131</f>
        <v>0</v>
      </c>
    </row>
    <row r="22" spans="1:5" s="552" customFormat="1" ht="15.75">
      <c r="A22" s="563" t="s">
        <v>568</v>
      </c>
      <c r="B22" s="554" t="s">
        <v>83</v>
      </c>
      <c r="C22" s="564">
        <f>C23+C79+C90+C91</f>
        <v>675875</v>
      </c>
      <c r="D22" s="564">
        <f>D23+D79+D90+D91</f>
        <v>607140</v>
      </c>
      <c r="E22" s="565">
        <f>E23+E79+E90+E91</f>
        <v>0</v>
      </c>
    </row>
    <row r="23" spans="1:5" s="552" customFormat="1" ht="15.75">
      <c r="A23" s="553" t="s">
        <v>569</v>
      </c>
      <c r="B23" s="554" t="s">
        <v>84</v>
      </c>
      <c r="C23" s="566">
        <f>C24+C44</f>
        <v>551940</v>
      </c>
      <c r="D23" s="566">
        <f>D24+D44</f>
        <v>461573</v>
      </c>
      <c r="E23" s="567">
        <f>E24+E44</f>
        <v>0</v>
      </c>
    </row>
    <row r="24" spans="1:5" s="552" customFormat="1" ht="22.5">
      <c r="A24" s="557" t="s">
        <v>570</v>
      </c>
      <c r="B24" s="554" t="s">
        <v>85</v>
      </c>
      <c r="C24" s="558">
        <f>C25+C28+C31+C34+C37+C40+C43</f>
        <v>394642</v>
      </c>
      <c r="D24" s="558">
        <f>D25+D28+D31+D34+D37+D40+D43</f>
        <v>328782</v>
      </c>
      <c r="E24" s="568">
        <f>E25+E28+E31+E34+E37+E40+E43</f>
        <v>0</v>
      </c>
    </row>
    <row r="25" spans="1:5" s="552" customFormat="1" ht="15.75">
      <c r="A25" s="569" t="s">
        <v>571</v>
      </c>
      <c r="B25" s="554" t="s">
        <v>86</v>
      </c>
      <c r="C25" s="558">
        <f>SUM(C26:C27)</f>
        <v>0</v>
      </c>
      <c r="D25" s="558">
        <f>SUM(D26:D27)</f>
        <v>0</v>
      </c>
      <c r="E25" s="568">
        <f>SUM(E26:E27)</f>
        <v>0</v>
      </c>
    </row>
    <row r="26" spans="1:5" s="552" customFormat="1" ht="15.75">
      <c r="A26" s="570" t="s">
        <v>572</v>
      </c>
      <c r="B26" s="554" t="s">
        <v>87</v>
      </c>
      <c r="C26" s="561"/>
      <c r="D26" s="561"/>
      <c r="E26" s="571"/>
    </row>
    <row r="27" spans="1:5" s="552" customFormat="1" ht="15.75">
      <c r="A27" s="570" t="s">
        <v>573</v>
      </c>
      <c r="B27" s="554" t="s">
        <v>88</v>
      </c>
      <c r="C27" s="561"/>
      <c r="D27" s="562"/>
      <c r="E27" s="571"/>
    </row>
    <row r="28" spans="1:5" s="552" customFormat="1" ht="15.75">
      <c r="A28" s="569" t="s">
        <v>574</v>
      </c>
      <c r="B28" s="554" t="s">
        <v>89</v>
      </c>
      <c r="C28" s="558">
        <f>SUM(C29:C30)</f>
        <v>0</v>
      </c>
      <c r="D28" s="558">
        <f>SUM(D29:D30)</f>
        <v>0</v>
      </c>
      <c r="E28" s="568">
        <f>SUM(E29:E30)</f>
        <v>0</v>
      </c>
    </row>
    <row r="29" spans="1:5" s="552" customFormat="1" ht="15.75">
      <c r="A29" s="570" t="s">
        <v>575</v>
      </c>
      <c r="B29" s="554" t="s">
        <v>90</v>
      </c>
      <c r="C29" s="561"/>
      <c r="D29" s="561"/>
      <c r="E29" s="571"/>
    </row>
    <row r="30" spans="1:5" s="552" customFormat="1" ht="15.75">
      <c r="A30" s="570" t="s">
        <v>576</v>
      </c>
      <c r="B30" s="554" t="s">
        <v>91</v>
      </c>
      <c r="C30" s="561"/>
      <c r="D30" s="562"/>
      <c r="E30" s="571"/>
    </row>
    <row r="31" spans="1:5" s="552" customFormat="1" ht="15.75">
      <c r="A31" s="569" t="s">
        <v>577</v>
      </c>
      <c r="B31" s="554" t="s">
        <v>92</v>
      </c>
      <c r="C31" s="558">
        <f>SUM(C32:C33)</f>
        <v>0</v>
      </c>
      <c r="D31" s="558">
        <f>SUM(D32:D33)</f>
        <v>0</v>
      </c>
      <c r="E31" s="568">
        <f>SUM(E32:E33)</f>
        <v>0</v>
      </c>
    </row>
    <row r="32" spans="1:5" s="552" customFormat="1" ht="15.75">
      <c r="A32" s="570" t="s">
        <v>578</v>
      </c>
      <c r="B32" s="554" t="s">
        <v>93</v>
      </c>
      <c r="C32" s="561"/>
      <c r="D32" s="561"/>
      <c r="E32" s="571"/>
    </row>
    <row r="33" spans="1:5" s="552" customFormat="1" ht="15.75">
      <c r="A33" s="572" t="s">
        <v>579</v>
      </c>
      <c r="B33" s="554" t="s">
        <v>94</v>
      </c>
      <c r="C33" s="561"/>
      <c r="D33" s="562"/>
      <c r="E33" s="571"/>
    </row>
    <row r="34" spans="1:5" s="552" customFormat="1" ht="15.75">
      <c r="A34" s="569" t="s">
        <v>580</v>
      </c>
      <c r="B34" s="554" t="s">
        <v>95</v>
      </c>
      <c r="C34" s="558">
        <f>SUM(C35:C36)</f>
        <v>0</v>
      </c>
      <c r="D34" s="558">
        <f>SUM(D35:D36)</f>
        <v>0</v>
      </c>
      <c r="E34" s="568">
        <f>SUM(E35:E36)</f>
        <v>0</v>
      </c>
    </row>
    <row r="35" spans="1:5" s="552" customFormat="1" ht="15.75">
      <c r="A35" s="570" t="s">
        <v>581</v>
      </c>
      <c r="B35" s="554" t="s">
        <v>96</v>
      </c>
      <c r="C35" s="561"/>
      <c r="D35" s="561"/>
      <c r="E35" s="571"/>
    </row>
    <row r="36" spans="1:5" s="552" customFormat="1" ht="15.75">
      <c r="A36" s="572" t="s">
        <v>582</v>
      </c>
      <c r="B36" s="554" t="s">
        <v>170</v>
      </c>
      <c r="C36" s="561"/>
      <c r="D36" s="562"/>
      <c r="E36" s="571"/>
    </row>
    <row r="37" spans="1:5" s="552" customFormat="1" ht="15.75">
      <c r="A37" s="569" t="s">
        <v>583</v>
      </c>
      <c r="B37" s="554" t="s">
        <v>455</v>
      </c>
      <c r="C37" s="558">
        <f>SUM(C38:C39)</f>
        <v>0</v>
      </c>
      <c r="D37" s="558">
        <f>SUM(D38:D39)</f>
        <v>0</v>
      </c>
      <c r="E37" s="568">
        <f>SUM(E38:E39)</f>
        <v>0</v>
      </c>
    </row>
    <row r="38" spans="1:5" s="552" customFormat="1" ht="15.75">
      <c r="A38" s="570" t="s">
        <v>584</v>
      </c>
      <c r="B38" s="554" t="s">
        <v>535</v>
      </c>
      <c r="C38" s="561"/>
      <c r="D38" s="561"/>
      <c r="E38" s="571"/>
    </row>
    <row r="39" spans="1:5" s="552" customFormat="1" ht="15.75">
      <c r="A39" s="572" t="s">
        <v>585</v>
      </c>
      <c r="B39" s="554" t="s">
        <v>536</v>
      </c>
      <c r="C39" s="561"/>
      <c r="D39" s="562"/>
      <c r="E39" s="571"/>
    </row>
    <row r="40" spans="1:5" s="552" customFormat="1" ht="15.75">
      <c r="A40" s="569" t="s">
        <v>586</v>
      </c>
      <c r="B40" s="554" t="s">
        <v>587</v>
      </c>
      <c r="C40" s="558">
        <f>SUM(C41:C42)</f>
        <v>394642</v>
      </c>
      <c r="D40" s="558">
        <f>SUM(D41:D42)</f>
        <v>328782</v>
      </c>
      <c r="E40" s="568">
        <f>SUM(E41:E42)</f>
        <v>0</v>
      </c>
    </row>
    <row r="41" spans="1:5" s="552" customFormat="1" ht="15.75">
      <c r="A41" s="570" t="s">
        <v>588</v>
      </c>
      <c r="B41" s="554" t="s">
        <v>589</v>
      </c>
      <c r="C41" s="561">
        <f>120908+39781+232251+1702</f>
        <v>394642</v>
      </c>
      <c r="D41" s="561">
        <f>120908+35398+171004+1472</f>
        <v>328782</v>
      </c>
      <c r="E41" s="571"/>
    </row>
    <row r="42" spans="1:5" s="552" customFormat="1" ht="15.75">
      <c r="A42" s="572" t="s">
        <v>590</v>
      </c>
      <c r="B42" s="554" t="s">
        <v>591</v>
      </c>
      <c r="C42" s="561"/>
      <c r="D42" s="562"/>
      <c r="E42" s="571"/>
    </row>
    <row r="43" spans="1:5" s="552" customFormat="1" ht="15.75">
      <c r="A43" s="569" t="s">
        <v>592</v>
      </c>
      <c r="B43" s="554" t="s">
        <v>593</v>
      </c>
      <c r="C43" s="562"/>
      <c r="D43" s="561"/>
      <c r="E43" s="559"/>
    </row>
    <row r="44" spans="1:5" s="552" customFormat="1" ht="22.5">
      <c r="A44" s="557" t="s">
        <v>594</v>
      </c>
      <c r="B44" s="554" t="s">
        <v>595</v>
      </c>
      <c r="C44" s="558">
        <f>C45+C48+C51+C54+C57+C60+C63+C66+C69+C72+C75+C78</f>
        <v>157298</v>
      </c>
      <c r="D44" s="558">
        <f>D45+D48+D51+D54+D57+D60+D63+D66+D69+D72+D75+D78</f>
        <v>132791</v>
      </c>
      <c r="E44" s="568">
        <f>E45+E48+E51+E54+E57+E60+E63+E66+E69+E72+E75+E78</f>
        <v>0</v>
      </c>
    </row>
    <row r="45" spans="1:5" s="552" customFormat="1" ht="15.75">
      <c r="A45" s="569" t="s">
        <v>596</v>
      </c>
      <c r="B45" s="554" t="s">
        <v>597</v>
      </c>
      <c r="C45" s="558">
        <f>SUM(C46:C47)</f>
        <v>0</v>
      </c>
      <c r="D45" s="558">
        <f>SUM(D46:D47)</f>
        <v>0</v>
      </c>
      <c r="E45" s="568">
        <f>SUM(E46:E47)</f>
        <v>0</v>
      </c>
    </row>
    <row r="46" spans="1:5" s="552" customFormat="1" ht="15.75">
      <c r="A46" s="570" t="s">
        <v>598</v>
      </c>
      <c r="B46" s="554" t="s">
        <v>599</v>
      </c>
      <c r="C46" s="561"/>
      <c r="D46" s="561"/>
      <c r="E46" s="571"/>
    </row>
    <row r="47" spans="1:5" s="552" customFormat="1" ht="15.75">
      <c r="A47" s="572" t="s">
        <v>600</v>
      </c>
      <c r="B47" s="554" t="s">
        <v>601</v>
      </c>
      <c r="C47" s="561"/>
      <c r="D47" s="562"/>
      <c r="E47" s="571"/>
    </row>
    <row r="48" spans="1:5" s="552" customFormat="1" ht="15.75">
      <c r="A48" s="569" t="s">
        <v>602</v>
      </c>
      <c r="B48" s="554" t="s">
        <v>603</v>
      </c>
      <c r="C48" s="558">
        <f>SUM(C49:C50)</f>
        <v>0</v>
      </c>
      <c r="D48" s="558">
        <f>SUM(D49:D50)</f>
        <v>0</v>
      </c>
      <c r="E48" s="568">
        <f>SUM(E49:E50)</f>
        <v>0</v>
      </c>
    </row>
    <row r="49" spans="1:5" s="552" customFormat="1" ht="15.75">
      <c r="A49" s="570" t="s">
        <v>604</v>
      </c>
      <c r="B49" s="554" t="s">
        <v>605</v>
      </c>
      <c r="C49" s="561"/>
      <c r="D49" s="561"/>
      <c r="E49" s="571"/>
    </row>
    <row r="50" spans="1:5" s="552" customFormat="1" ht="15.75">
      <c r="A50" s="572" t="s">
        <v>606</v>
      </c>
      <c r="B50" s="554" t="s">
        <v>607</v>
      </c>
      <c r="C50" s="561"/>
      <c r="D50" s="562"/>
      <c r="E50" s="571"/>
    </row>
    <row r="51" spans="1:5" s="552" customFormat="1" ht="15.75">
      <c r="A51" s="569" t="s">
        <v>608</v>
      </c>
      <c r="B51" s="554" t="s">
        <v>609</v>
      </c>
      <c r="C51" s="558">
        <f>SUM(C52:C53)</f>
        <v>0</v>
      </c>
      <c r="D51" s="558">
        <f>SUM(D52:D53)</f>
        <v>0</v>
      </c>
      <c r="E51" s="568">
        <f>SUM(E52:E53)</f>
        <v>0</v>
      </c>
    </row>
    <row r="52" spans="1:5" s="552" customFormat="1" ht="15.75">
      <c r="A52" s="570" t="s">
        <v>610</v>
      </c>
      <c r="B52" s="554" t="s">
        <v>611</v>
      </c>
      <c r="C52" s="561"/>
      <c r="D52" s="561"/>
      <c r="E52" s="571"/>
    </row>
    <row r="53" spans="1:5" s="552" customFormat="1" ht="15.75">
      <c r="A53" s="572" t="s">
        <v>612</v>
      </c>
      <c r="B53" s="554" t="s">
        <v>613</v>
      </c>
      <c r="C53" s="561"/>
      <c r="D53" s="562"/>
      <c r="E53" s="571"/>
    </row>
    <row r="54" spans="1:5" s="552" customFormat="1" ht="15.75">
      <c r="A54" s="569" t="s">
        <v>614</v>
      </c>
      <c r="B54" s="554" t="s">
        <v>615</v>
      </c>
      <c r="C54" s="558">
        <f>SUM(C55:C56)</f>
        <v>0</v>
      </c>
      <c r="D54" s="558">
        <f>SUM(D55:D56)</f>
        <v>0</v>
      </c>
      <c r="E54" s="568">
        <f>SUM(E55:E56)</f>
        <v>0</v>
      </c>
    </row>
    <row r="55" spans="1:5" s="552" customFormat="1" ht="15.75">
      <c r="A55" s="570" t="s">
        <v>616</v>
      </c>
      <c r="B55" s="554" t="s">
        <v>617</v>
      </c>
      <c r="C55" s="561"/>
      <c r="D55" s="561"/>
      <c r="E55" s="571"/>
    </row>
    <row r="56" spans="1:5" s="552" customFormat="1" ht="15.75">
      <c r="A56" s="572" t="s">
        <v>618</v>
      </c>
      <c r="B56" s="554" t="s">
        <v>619</v>
      </c>
      <c r="C56" s="561"/>
      <c r="D56" s="562"/>
      <c r="E56" s="571"/>
    </row>
    <row r="57" spans="1:5" s="552" customFormat="1" ht="15.75">
      <c r="A57" s="569" t="s">
        <v>620</v>
      </c>
      <c r="B57" s="554" t="s">
        <v>621</v>
      </c>
      <c r="C57" s="558">
        <f>SUM(C58:C59)</f>
        <v>36388</v>
      </c>
      <c r="D57" s="558">
        <f>SUM(D58:D59)</f>
        <v>29032</v>
      </c>
      <c r="E57" s="568">
        <f>SUM(E58:E59)</f>
        <v>0</v>
      </c>
    </row>
    <row r="58" spans="1:5" s="552" customFormat="1" ht="15.75">
      <c r="A58" s="570" t="s">
        <v>622</v>
      </c>
      <c r="B58" s="554" t="s">
        <v>623</v>
      </c>
      <c r="C58" s="561">
        <f>1559+11270+2453+6854+13527+445+280</f>
        <v>36388</v>
      </c>
      <c r="D58" s="561">
        <f>1559+11270+2453+3696+9636+230+188</f>
        <v>29032</v>
      </c>
      <c r="E58" s="571"/>
    </row>
    <row r="59" spans="1:5" s="552" customFormat="1" ht="15.75">
      <c r="A59" s="572" t="s">
        <v>624</v>
      </c>
      <c r="B59" s="554" t="s">
        <v>625</v>
      </c>
      <c r="C59" s="561"/>
      <c r="D59" s="562"/>
      <c r="E59" s="571"/>
    </row>
    <row r="60" spans="1:5" s="552" customFormat="1" ht="15.75">
      <c r="A60" s="569" t="s">
        <v>626</v>
      </c>
      <c r="B60" s="554" t="s">
        <v>627</v>
      </c>
      <c r="C60" s="558">
        <f>SUM(C61:C62)</f>
        <v>0</v>
      </c>
      <c r="D60" s="558">
        <f>SUM(D61:D62)</f>
        <v>0</v>
      </c>
      <c r="E60" s="568">
        <f>SUM(E61:E62)</f>
        <v>0</v>
      </c>
    </row>
    <row r="61" spans="1:5" s="552" customFormat="1" ht="15.75">
      <c r="A61" s="570" t="s">
        <v>628</v>
      </c>
      <c r="B61" s="554" t="s">
        <v>629</v>
      </c>
      <c r="C61" s="561"/>
      <c r="D61" s="561"/>
      <c r="E61" s="571"/>
    </row>
    <row r="62" spans="1:5" s="552" customFormat="1" ht="15.75">
      <c r="A62" s="572" t="s">
        <v>630</v>
      </c>
      <c r="B62" s="554" t="s">
        <v>631</v>
      </c>
      <c r="C62" s="561"/>
      <c r="D62" s="562"/>
      <c r="E62" s="571"/>
    </row>
    <row r="63" spans="1:5" s="552" customFormat="1" ht="15.75">
      <c r="A63" s="569" t="s">
        <v>632</v>
      </c>
      <c r="B63" s="554" t="s">
        <v>633</v>
      </c>
      <c r="C63" s="558">
        <f>SUM(C64:C65)</f>
        <v>0</v>
      </c>
      <c r="D63" s="558">
        <f>SUM(D64:D65)</f>
        <v>0</v>
      </c>
      <c r="E63" s="568">
        <f>SUM(E64:E65)</f>
        <v>0</v>
      </c>
    </row>
    <row r="64" spans="1:5" s="552" customFormat="1" ht="15.75">
      <c r="A64" s="570" t="s">
        <v>634</v>
      </c>
      <c r="B64" s="554" t="s">
        <v>635</v>
      </c>
      <c r="C64" s="561"/>
      <c r="D64" s="561"/>
      <c r="E64" s="571"/>
    </row>
    <row r="65" spans="1:5" s="552" customFormat="1" ht="15.75">
      <c r="A65" s="572" t="s">
        <v>636</v>
      </c>
      <c r="B65" s="554" t="s">
        <v>637</v>
      </c>
      <c r="C65" s="561"/>
      <c r="D65" s="562"/>
      <c r="E65" s="571"/>
    </row>
    <row r="66" spans="1:5" s="552" customFormat="1" ht="15.75">
      <c r="A66" s="569" t="s">
        <v>638</v>
      </c>
      <c r="B66" s="554" t="s">
        <v>639</v>
      </c>
      <c r="C66" s="558">
        <f>SUM(C67:C68)</f>
        <v>0</v>
      </c>
      <c r="D66" s="558">
        <f>SUM(D67:D68)</f>
        <v>0</v>
      </c>
      <c r="E66" s="568">
        <f>SUM(E67:E68)</f>
        <v>0</v>
      </c>
    </row>
    <row r="67" spans="1:5" s="552" customFormat="1" ht="15.75">
      <c r="A67" s="570" t="s">
        <v>640</v>
      </c>
      <c r="B67" s="554" t="s">
        <v>641</v>
      </c>
      <c r="C67" s="561"/>
      <c r="D67" s="561"/>
      <c r="E67" s="571"/>
    </row>
    <row r="68" spans="1:5" s="552" customFormat="1" ht="15.75">
      <c r="A68" s="572" t="s">
        <v>642</v>
      </c>
      <c r="B68" s="554" t="s">
        <v>643</v>
      </c>
      <c r="C68" s="561"/>
      <c r="D68" s="562"/>
      <c r="E68" s="571"/>
    </row>
    <row r="69" spans="1:5" s="552" customFormat="1" ht="15.75">
      <c r="A69" s="569" t="s">
        <v>644</v>
      </c>
      <c r="B69" s="554" t="s">
        <v>645</v>
      </c>
      <c r="C69" s="558">
        <f>SUM(C70:C71)</f>
        <v>44893</v>
      </c>
      <c r="D69" s="558">
        <f>SUM(D70:D71)</f>
        <v>42003</v>
      </c>
      <c r="E69" s="568">
        <f>SUM(E70:E71)</f>
        <v>0</v>
      </c>
    </row>
    <row r="70" spans="1:5" s="552" customFormat="1" ht="15.75">
      <c r="A70" s="570" t="s">
        <v>646</v>
      </c>
      <c r="B70" s="554" t="s">
        <v>647</v>
      </c>
      <c r="C70" s="561">
        <f>43194+1699</f>
        <v>44893</v>
      </c>
      <c r="D70" s="561">
        <f>40444+1559</f>
        <v>42003</v>
      </c>
      <c r="E70" s="571"/>
    </row>
    <row r="71" spans="1:5" s="552" customFormat="1" ht="15.75">
      <c r="A71" s="572" t="s">
        <v>648</v>
      </c>
      <c r="B71" s="554" t="s">
        <v>649</v>
      </c>
      <c r="C71" s="561"/>
      <c r="D71" s="562"/>
      <c r="E71" s="571"/>
    </row>
    <row r="72" spans="1:5" s="552" customFormat="1" ht="15.75">
      <c r="A72" s="569" t="s">
        <v>650</v>
      </c>
      <c r="B72" s="554" t="s">
        <v>651</v>
      </c>
      <c r="C72" s="558">
        <f>SUM(C73:C74)</f>
        <v>0</v>
      </c>
      <c r="D72" s="558">
        <f>SUM(D73:D74)</f>
        <v>0</v>
      </c>
      <c r="E72" s="568">
        <f>SUM(E73:E74)</f>
        <v>0</v>
      </c>
    </row>
    <row r="73" spans="1:5" s="552" customFormat="1" ht="15.75">
      <c r="A73" s="570" t="s">
        <v>652</v>
      </c>
      <c r="B73" s="554" t="s">
        <v>653</v>
      </c>
      <c r="C73" s="561"/>
      <c r="D73" s="561"/>
      <c r="E73" s="571"/>
    </row>
    <row r="74" spans="1:5" s="552" customFormat="1" ht="15.75">
      <c r="A74" s="572" t="s">
        <v>654</v>
      </c>
      <c r="B74" s="554" t="s">
        <v>655</v>
      </c>
      <c r="C74" s="561"/>
      <c r="D74" s="562"/>
      <c r="E74" s="571"/>
    </row>
    <row r="75" spans="1:5" s="552" customFormat="1" ht="15.75">
      <c r="A75" s="569" t="s">
        <v>656</v>
      </c>
      <c r="B75" s="554" t="s">
        <v>657</v>
      </c>
      <c r="C75" s="558">
        <f>SUM(C76:C77)</f>
        <v>76017</v>
      </c>
      <c r="D75" s="558">
        <f>SUM(D76:D77)</f>
        <v>61756</v>
      </c>
      <c r="E75" s="568">
        <f>SUM(E76:E77)</f>
        <v>0</v>
      </c>
    </row>
    <row r="76" spans="1:5" s="552" customFormat="1" ht="15.75">
      <c r="A76" s="570" t="s">
        <v>658</v>
      </c>
      <c r="B76" s="554" t="s">
        <v>659</v>
      </c>
      <c r="C76" s="561">
        <f>43661-15282+3196+59459-6854-13527+5557-445-280+532</f>
        <v>76017</v>
      </c>
      <c r="D76" s="561">
        <f>43661-15282+2055+39809-3696-9636+4438-230-188+825</f>
        <v>61756</v>
      </c>
      <c r="E76" s="571"/>
    </row>
    <row r="77" spans="1:5" s="552" customFormat="1" ht="15.75">
      <c r="A77" s="572" t="s">
        <v>660</v>
      </c>
      <c r="B77" s="554" t="s">
        <v>661</v>
      </c>
      <c r="C77" s="561"/>
      <c r="D77" s="562"/>
      <c r="E77" s="571"/>
    </row>
    <row r="78" spans="1:5" s="552" customFormat="1" ht="15.75">
      <c r="A78" s="569" t="s">
        <v>662</v>
      </c>
      <c r="B78" s="554" t="s">
        <v>663</v>
      </c>
      <c r="C78" s="562"/>
      <c r="D78" s="561"/>
      <c r="E78" s="559"/>
    </row>
    <row r="79" spans="1:5" s="552" customFormat="1" ht="15.75">
      <c r="A79" s="553" t="s">
        <v>664</v>
      </c>
      <c r="B79" s="554" t="s">
        <v>665</v>
      </c>
      <c r="C79" s="566">
        <f>C80+C83+C86+C89</f>
        <v>123935</v>
      </c>
      <c r="D79" s="566">
        <f>D80+D83+D86+D89</f>
        <v>145567</v>
      </c>
      <c r="E79" s="566">
        <f>E80+E83+E86+E89</f>
        <v>0</v>
      </c>
    </row>
    <row r="80" spans="1:5" s="552" customFormat="1" ht="15.75">
      <c r="A80" s="569" t="s">
        <v>666</v>
      </c>
      <c r="B80" s="554" t="s">
        <v>667</v>
      </c>
      <c r="C80" s="558">
        <f>SUM(C81:C82)</f>
        <v>115589</v>
      </c>
      <c r="D80" s="558">
        <f>SUM(D81:D82)</f>
        <v>114764</v>
      </c>
      <c r="E80" s="568">
        <f>SUM(E81:E82)</f>
        <v>0</v>
      </c>
    </row>
    <row r="81" spans="1:5" s="552" customFormat="1" ht="15.75">
      <c r="A81" s="570" t="s">
        <v>668</v>
      </c>
      <c r="B81" s="554" t="s">
        <v>669</v>
      </c>
      <c r="C81" s="561">
        <f>114764+825</f>
        <v>115589</v>
      </c>
      <c r="D81" s="561">
        <v>114764</v>
      </c>
      <c r="E81" s="571"/>
    </row>
    <row r="82" spans="1:5" s="552" customFormat="1" ht="15.75">
      <c r="A82" s="572" t="s">
        <v>670</v>
      </c>
      <c r="B82" s="554" t="s">
        <v>671</v>
      </c>
      <c r="C82" s="561"/>
      <c r="D82" s="562"/>
      <c r="E82" s="571"/>
    </row>
    <row r="83" spans="1:5" s="552" customFormat="1" ht="15.75">
      <c r="A83" s="569" t="s">
        <v>672</v>
      </c>
      <c r="B83" s="554" t="s">
        <v>673</v>
      </c>
      <c r="C83" s="558">
        <f>SUM(C84:C85)</f>
        <v>650</v>
      </c>
      <c r="D83" s="558">
        <f>SUM(D84:D85)</f>
        <v>608</v>
      </c>
      <c r="E83" s="568">
        <f>SUM(E84:E85)</f>
        <v>0</v>
      </c>
    </row>
    <row r="84" spans="1:5" s="552" customFormat="1" ht="15.75">
      <c r="A84" s="570" t="s">
        <v>674</v>
      </c>
      <c r="B84" s="554" t="s">
        <v>675</v>
      </c>
      <c r="C84" s="561">
        <v>650</v>
      </c>
      <c r="D84" s="561">
        <v>608</v>
      </c>
      <c r="E84" s="571"/>
    </row>
    <row r="85" spans="1:5" s="552" customFormat="1" ht="15.75">
      <c r="A85" s="572" t="s">
        <v>676</v>
      </c>
      <c r="B85" s="554" t="s">
        <v>677</v>
      </c>
      <c r="C85" s="561"/>
      <c r="D85" s="562"/>
      <c r="E85" s="571"/>
    </row>
    <row r="86" spans="1:5" s="552" customFormat="1" ht="15.75">
      <c r="A86" s="569" t="s">
        <v>678</v>
      </c>
      <c r="B86" s="554" t="s">
        <v>679</v>
      </c>
      <c r="C86" s="558">
        <f>SUM(C87:C88)</f>
        <v>7696</v>
      </c>
      <c r="D86" s="558">
        <f>SUM(D87:D88)</f>
        <v>7285</v>
      </c>
      <c r="E86" s="568">
        <f>SUM(E87:E88)</f>
        <v>0</v>
      </c>
    </row>
    <row r="87" spans="1:5" s="552" customFormat="1" ht="15.75">
      <c r="A87" s="570" t="s">
        <v>680</v>
      </c>
      <c r="B87" s="554" t="s">
        <v>681</v>
      </c>
      <c r="C87" s="561">
        <f>7317+379</f>
        <v>7696</v>
      </c>
      <c r="D87" s="561">
        <f>6937+348</f>
        <v>7285</v>
      </c>
      <c r="E87" s="571"/>
    </row>
    <row r="88" spans="1:5" s="552" customFormat="1" ht="15.75">
      <c r="A88" s="572" t="s">
        <v>682</v>
      </c>
      <c r="B88" s="554" t="s">
        <v>683</v>
      </c>
      <c r="C88" s="561"/>
      <c r="D88" s="562"/>
      <c r="E88" s="571"/>
    </row>
    <row r="89" spans="1:5" s="552" customFormat="1" ht="15.75">
      <c r="A89" s="569" t="s">
        <v>684</v>
      </c>
      <c r="B89" s="554" t="s">
        <v>685</v>
      </c>
      <c r="C89" s="562"/>
      <c r="D89" s="561">
        <v>22910</v>
      </c>
      <c r="E89" s="559"/>
    </row>
    <row r="90" spans="1:5" s="552" customFormat="1" ht="15.75">
      <c r="A90" s="553" t="s">
        <v>686</v>
      </c>
      <c r="B90" s="554" t="s">
        <v>687</v>
      </c>
      <c r="C90" s="573"/>
      <c r="D90" s="574"/>
      <c r="E90" s="575"/>
    </row>
    <row r="91" spans="1:5" s="552" customFormat="1" ht="15.75">
      <c r="A91" s="553" t="s">
        <v>688</v>
      </c>
      <c r="B91" s="554" t="s">
        <v>689</v>
      </c>
      <c r="C91" s="573"/>
      <c r="D91" s="574"/>
      <c r="E91" s="575"/>
    </row>
    <row r="92" spans="1:5" s="552" customFormat="1" ht="15.75">
      <c r="A92" s="553" t="s">
        <v>690</v>
      </c>
      <c r="B92" s="554" t="s">
        <v>691</v>
      </c>
      <c r="C92" s="564">
        <f>C93+C104+C109+C110+C111</f>
        <v>38989</v>
      </c>
      <c r="D92" s="564">
        <f>D93+D104+D109+D110+D111</f>
        <v>8246</v>
      </c>
      <c r="E92" s="565">
        <f>E93+E104+E109+E110+E111</f>
        <v>0</v>
      </c>
    </row>
    <row r="93" spans="1:5" s="552" customFormat="1" ht="15.75">
      <c r="A93" s="553" t="s">
        <v>692</v>
      </c>
      <c r="B93" s="554" t="s">
        <v>693</v>
      </c>
      <c r="C93" s="566">
        <f>C94+C99</f>
        <v>3936</v>
      </c>
      <c r="D93" s="566">
        <f>D94+D99</f>
        <v>1026</v>
      </c>
      <c r="E93" s="567">
        <f>E94+E99</f>
        <v>0</v>
      </c>
    </row>
    <row r="94" spans="1:5" s="552" customFormat="1" ht="15.75">
      <c r="A94" s="557" t="s">
        <v>694</v>
      </c>
      <c r="B94" s="554" t="s">
        <v>695</v>
      </c>
      <c r="C94" s="558">
        <f>C95+C98</f>
        <v>0</v>
      </c>
      <c r="D94" s="558">
        <f>D95+D98</f>
        <v>0</v>
      </c>
      <c r="E94" s="559"/>
    </row>
    <row r="95" spans="1:5" s="552" customFormat="1" ht="22.5">
      <c r="A95" s="569" t="s">
        <v>696</v>
      </c>
      <c r="B95" s="554" t="s">
        <v>697</v>
      </c>
      <c r="C95" s="558">
        <f>SUM(C96:C97)</f>
        <v>0</v>
      </c>
      <c r="D95" s="558">
        <f>SUM(D96:D97)</f>
        <v>0</v>
      </c>
      <c r="E95" s="559"/>
    </row>
    <row r="96" spans="1:5" s="552" customFormat="1" ht="20.25" customHeight="1">
      <c r="A96" s="570" t="s">
        <v>698</v>
      </c>
      <c r="B96" s="554" t="s">
        <v>699</v>
      </c>
      <c r="C96" s="561"/>
      <c r="D96" s="561"/>
      <c r="E96" s="559"/>
    </row>
    <row r="97" spans="1:5" s="552" customFormat="1" ht="15.75">
      <c r="A97" s="572" t="s">
        <v>700</v>
      </c>
      <c r="B97" s="554" t="s">
        <v>701</v>
      </c>
      <c r="C97" s="561"/>
      <c r="D97" s="562"/>
      <c r="E97" s="559"/>
    </row>
    <row r="98" spans="1:5" s="552" customFormat="1" ht="15.75">
      <c r="A98" s="569" t="s">
        <v>702</v>
      </c>
      <c r="B98" s="554" t="s">
        <v>703</v>
      </c>
      <c r="C98" s="562"/>
      <c r="D98" s="561"/>
      <c r="E98" s="559"/>
    </row>
    <row r="99" spans="1:5" s="552" customFormat="1" ht="15.75">
      <c r="A99" s="557" t="s">
        <v>704</v>
      </c>
      <c r="B99" s="554" t="s">
        <v>705</v>
      </c>
      <c r="C99" s="558">
        <f>C100+C103</f>
        <v>3936</v>
      </c>
      <c r="D99" s="558">
        <f>D100+D103</f>
        <v>1026</v>
      </c>
      <c r="E99" s="559"/>
    </row>
    <row r="100" spans="1:5" s="552" customFormat="1" ht="15.75" customHeight="1">
      <c r="A100" s="569" t="s">
        <v>706</v>
      </c>
      <c r="B100" s="554" t="s">
        <v>707</v>
      </c>
      <c r="C100" s="558">
        <f>SUM(C101:C102)</f>
        <v>3936</v>
      </c>
      <c r="D100" s="558">
        <f>SUM(D101:D102)</f>
        <v>1026</v>
      </c>
      <c r="E100" s="559"/>
    </row>
    <row r="101" spans="1:5" s="552" customFormat="1" ht="15.75">
      <c r="A101" s="570" t="s">
        <v>708</v>
      </c>
      <c r="B101" s="554" t="s">
        <v>709</v>
      </c>
      <c r="C101" s="561">
        <f>4134-198-195-163-101-1217</f>
        <v>2260</v>
      </c>
      <c r="D101" s="561">
        <v>1026</v>
      </c>
      <c r="E101" s="559"/>
    </row>
    <row r="102" spans="1:5" s="552" customFormat="1" ht="15.75">
      <c r="A102" s="572" t="s">
        <v>710</v>
      </c>
      <c r="B102" s="554" t="s">
        <v>711</v>
      </c>
      <c r="C102" s="561">
        <f>195+163+101+1217</f>
        <v>1676</v>
      </c>
      <c r="D102" s="562"/>
      <c r="E102" s="559"/>
    </row>
    <row r="103" spans="1:5" s="552" customFormat="1" ht="15.75">
      <c r="A103" s="569" t="s">
        <v>712</v>
      </c>
      <c r="B103" s="554" t="s">
        <v>713</v>
      </c>
      <c r="C103" s="562"/>
      <c r="D103" s="561"/>
      <c r="E103" s="559"/>
    </row>
    <row r="104" spans="1:5" s="552" customFormat="1" ht="15.75">
      <c r="A104" s="553" t="s">
        <v>714</v>
      </c>
      <c r="B104" s="554" t="s">
        <v>715</v>
      </c>
      <c r="C104" s="566">
        <f>C105+C108</f>
        <v>35053</v>
      </c>
      <c r="D104" s="566">
        <f>D105+D108</f>
        <v>7220</v>
      </c>
      <c r="E104" s="575"/>
    </row>
    <row r="105" spans="1:5" s="552" customFormat="1" ht="15.75">
      <c r="A105" s="576" t="s">
        <v>716</v>
      </c>
      <c r="B105" s="554" t="s">
        <v>717</v>
      </c>
      <c r="C105" s="558">
        <f>SUM(C106:C107)</f>
        <v>35053</v>
      </c>
      <c r="D105" s="558">
        <f>SUM(D106:D107)</f>
        <v>7220</v>
      </c>
      <c r="E105" s="559"/>
    </row>
    <row r="106" spans="1:5" s="552" customFormat="1" ht="15.75">
      <c r="A106" s="570" t="s">
        <v>718</v>
      </c>
      <c r="B106" s="554" t="s">
        <v>719</v>
      </c>
      <c r="C106" s="561">
        <f>10968-103+192</f>
        <v>11057</v>
      </c>
      <c r="D106" s="561">
        <f>7085-57+192</f>
        <v>7220</v>
      </c>
      <c r="E106" s="559"/>
    </row>
    <row r="107" spans="1:5" s="552" customFormat="1" ht="15.75">
      <c r="A107" s="572" t="s">
        <v>720</v>
      </c>
      <c r="B107" s="554" t="s">
        <v>721</v>
      </c>
      <c r="C107" s="561">
        <f>16212-3406+23531-12341</f>
        <v>23996</v>
      </c>
      <c r="D107" s="562"/>
      <c r="E107" s="559"/>
    </row>
    <row r="108" spans="1:5" s="552" customFormat="1" ht="15.75">
      <c r="A108" s="576" t="s">
        <v>722</v>
      </c>
      <c r="B108" s="554" t="s">
        <v>723</v>
      </c>
      <c r="C108" s="562"/>
      <c r="D108" s="561"/>
      <c r="E108" s="559"/>
    </row>
    <row r="109" spans="1:5" s="552" customFormat="1" ht="15.75">
      <c r="A109" s="553" t="s">
        <v>724</v>
      </c>
      <c r="B109" s="554" t="s">
        <v>725</v>
      </c>
      <c r="C109" s="574"/>
      <c r="D109" s="574"/>
      <c r="E109" s="575"/>
    </row>
    <row r="110" spans="1:5" s="552" customFormat="1" ht="15.75">
      <c r="A110" s="553" t="s">
        <v>726</v>
      </c>
      <c r="B110" s="554" t="s">
        <v>727</v>
      </c>
      <c r="C110" s="573"/>
      <c r="D110" s="574"/>
      <c r="E110" s="575"/>
    </row>
    <row r="111" spans="1:5" s="552" customFormat="1" ht="15.75">
      <c r="A111" s="553" t="s">
        <v>728</v>
      </c>
      <c r="B111" s="554" t="s">
        <v>729</v>
      </c>
      <c r="C111" s="573"/>
      <c r="D111" s="574"/>
      <c r="E111" s="575"/>
    </row>
    <row r="112" spans="1:5" s="552" customFormat="1" ht="15.75">
      <c r="A112" s="553" t="s">
        <v>730</v>
      </c>
      <c r="B112" s="554" t="s">
        <v>731</v>
      </c>
      <c r="C112" s="564">
        <f>C113+C124+C128+C129+C130</f>
        <v>3866</v>
      </c>
      <c r="D112" s="564">
        <f>D113+D124+D128+D129+D130</f>
        <v>0</v>
      </c>
      <c r="E112" s="556"/>
    </row>
    <row r="113" spans="1:5" s="552" customFormat="1" ht="15.75">
      <c r="A113" s="553" t="s">
        <v>732</v>
      </c>
      <c r="B113" s="554" t="s">
        <v>733</v>
      </c>
      <c r="C113" s="566">
        <f>C114+C119</f>
        <v>0</v>
      </c>
      <c r="D113" s="566">
        <f>D114+D119</f>
        <v>0</v>
      </c>
      <c r="E113" s="559"/>
    </row>
    <row r="114" spans="1:5" s="552" customFormat="1" ht="15.75">
      <c r="A114" s="557" t="s">
        <v>734</v>
      </c>
      <c r="B114" s="554" t="s">
        <v>735</v>
      </c>
      <c r="C114" s="558">
        <f>C115+C118</f>
        <v>0</v>
      </c>
      <c r="D114" s="558">
        <f>D115+D118</f>
        <v>0</v>
      </c>
      <c r="E114" s="559"/>
    </row>
    <row r="115" spans="1:5" s="552" customFormat="1" ht="15.75">
      <c r="A115" s="569" t="s">
        <v>736</v>
      </c>
      <c r="B115" s="554" t="s">
        <v>737</v>
      </c>
      <c r="C115" s="558">
        <f>SUM(C116:C117)</f>
        <v>0</v>
      </c>
      <c r="D115" s="558">
        <f>SUM(D116:D117)</f>
        <v>0</v>
      </c>
      <c r="E115" s="559"/>
    </row>
    <row r="116" spans="1:5" s="552" customFormat="1" ht="15.75">
      <c r="A116" s="570" t="s">
        <v>738</v>
      </c>
      <c r="B116" s="554" t="s">
        <v>739</v>
      </c>
      <c r="C116" s="561"/>
      <c r="D116" s="561"/>
      <c r="E116" s="559"/>
    </row>
    <row r="117" spans="1:5" s="552" customFormat="1" ht="15.75">
      <c r="A117" s="572" t="s">
        <v>740</v>
      </c>
      <c r="B117" s="554" t="s">
        <v>741</v>
      </c>
      <c r="C117" s="561"/>
      <c r="D117" s="562"/>
      <c r="E117" s="559"/>
    </row>
    <row r="118" spans="1:5" s="552" customFormat="1" ht="15.75">
      <c r="A118" s="569" t="s">
        <v>742</v>
      </c>
      <c r="B118" s="554" t="s">
        <v>743</v>
      </c>
      <c r="C118" s="562"/>
      <c r="D118" s="561"/>
      <c r="E118" s="559"/>
    </row>
    <row r="119" spans="1:5" s="552" customFormat="1" ht="15.75">
      <c r="A119" s="557" t="s">
        <v>744</v>
      </c>
      <c r="B119" s="554" t="s">
        <v>745</v>
      </c>
      <c r="C119" s="558">
        <f>C120+C123</f>
        <v>0</v>
      </c>
      <c r="D119" s="558">
        <f>D120+D123</f>
        <v>0</v>
      </c>
      <c r="E119" s="559"/>
    </row>
    <row r="120" spans="1:5" s="552" customFormat="1" ht="15.75">
      <c r="A120" s="569" t="s">
        <v>746</v>
      </c>
      <c r="B120" s="554" t="s">
        <v>747</v>
      </c>
      <c r="C120" s="558">
        <f>SUM(C121:C122)</f>
        <v>0</v>
      </c>
      <c r="D120" s="558">
        <f>SUM(D121:D122)</f>
        <v>0</v>
      </c>
      <c r="E120" s="559"/>
    </row>
    <row r="121" spans="1:5" s="552" customFormat="1" ht="15.75">
      <c r="A121" s="570" t="s">
        <v>748</v>
      </c>
      <c r="B121" s="554" t="s">
        <v>749</v>
      </c>
      <c r="C121" s="561"/>
      <c r="D121" s="561"/>
      <c r="E121" s="559"/>
    </row>
    <row r="122" spans="1:5" s="552" customFormat="1" ht="15.75">
      <c r="A122" s="572" t="s">
        <v>750</v>
      </c>
      <c r="B122" s="554" t="s">
        <v>751</v>
      </c>
      <c r="C122" s="561"/>
      <c r="D122" s="562"/>
      <c r="E122" s="559"/>
    </row>
    <row r="123" spans="1:5" s="552" customFormat="1" ht="15.75">
      <c r="A123" s="569" t="s">
        <v>752</v>
      </c>
      <c r="B123" s="554" t="s">
        <v>753</v>
      </c>
      <c r="C123" s="562"/>
      <c r="D123" s="561"/>
      <c r="E123" s="559"/>
    </row>
    <row r="124" spans="1:5" s="552" customFormat="1" ht="15.75">
      <c r="A124" s="553" t="s">
        <v>754</v>
      </c>
      <c r="B124" s="554" t="s">
        <v>755</v>
      </c>
      <c r="C124" s="566">
        <f>C125+C128</f>
        <v>3866</v>
      </c>
      <c r="D124" s="566">
        <f>D125+D128</f>
        <v>0</v>
      </c>
      <c r="E124" s="575"/>
    </row>
    <row r="125" spans="1:5" s="552" customFormat="1" ht="15.75">
      <c r="A125" s="569" t="s">
        <v>756</v>
      </c>
      <c r="B125" s="554" t="s">
        <v>757</v>
      </c>
      <c r="C125" s="558">
        <f>SUM(C126:C127)</f>
        <v>3866</v>
      </c>
      <c r="D125" s="558">
        <f>SUM(D126:D127)</f>
        <v>0</v>
      </c>
      <c r="E125" s="559"/>
    </row>
    <row r="126" spans="1:5" s="552" customFormat="1" ht="15.75">
      <c r="A126" s="570" t="s">
        <v>758</v>
      </c>
      <c r="B126" s="554" t="s">
        <v>759</v>
      </c>
      <c r="C126" s="561"/>
      <c r="D126" s="561"/>
      <c r="E126" s="559"/>
    </row>
    <row r="127" spans="1:5" s="552" customFormat="1" ht="15.75">
      <c r="A127" s="572" t="s">
        <v>760</v>
      </c>
      <c r="B127" s="554" t="s">
        <v>761</v>
      </c>
      <c r="C127" s="561">
        <v>3866</v>
      </c>
      <c r="D127" s="562"/>
      <c r="E127" s="559"/>
    </row>
    <row r="128" spans="1:5" s="552" customFormat="1" ht="15.75">
      <c r="A128" s="569" t="s">
        <v>762</v>
      </c>
      <c r="B128" s="554" t="s">
        <v>763</v>
      </c>
      <c r="C128" s="562"/>
      <c r="D128" s="561"/>
      <c r="E128" s="559"/>
    </row>
    <row r="129" spans="1:5" s="552" customFormat="1" ht="15.75">
      <c r="A129" s="553" t="s">
        <v>764</v>
      </c>
      <c r="B129" s="554" t="s">
        <v>765</v>
      </c>
      <c r="C129" s="573"/>
      <c r="D129" s="574"/>
      <c r="E129" s="575"/>
    </row>
    <row r="130" spans="1:5" s="552" customFormat="1" ht="15.75">
      <c r="A130" s="553" t="s">
        <v>766</v>
      </c>
      <c r="B130" s="554" t="s">
        <v>767</v>
      </c>
      <c r="C130" s="573"/>
      <c r="D130" s="574"/>
      <c r="E130" s="575"/>
    </row>
    <row r="131" spans="1:5" s="552" customFormat="1" ht="15.75">
      <c r="A131" s="553" t="s">
        <v>768</v>
      </c>
      <c r="B131" s="554" t="s">
        <v>769</v>
      </c>
      <c r="C131" s="566">
        <f>C132+C137+C138</f>
        <v>0</v>
      </c>
      <c r="D131" s="566">
        <f>D132+D137+D138</f>
        <v>0</v>
      </c>
      <c r="E131" s="575"/>
    </row>
    <row r="132" spans="1:5" s="552" customFormat="1" ht="15.75">
      <c r="A132" s="553" t="s">
        <v>770</v>
      </c>
      <c r="B132" s="554" t="s">
        <v>771</v>
      </c>
      <c r="C132" s="566">
        <f>C133+C136</f>
        <v>0</v>
      </c>
      <c r="D132" s="566">
        <f>D133+D136</f>
        <v>0</v>
      </c>
      <c r="E132" s="575"/>
    </row>
    <row r="133" spans="1:5" s="552" customFormat="1" ht="15.75">
      <c r="A133" s="576" t="s">
        <v>772</v>
      </c>
      <c r="B133" s="554" t="s">
        <v>773</v>
      </c>
      <c r="C133" s="558">
        <f>SUM(C134:C135)</f>
        <v>0</v>
      </c>
      <c r="D133" s="558">
        <f>SUM(D134:D135)</f>
        <v>0</v>
      </c>
      <c r="E133" s="559"/>
    </row>
    <row r="134" spans="1:5" s="552" customFormat="1" ht="15.75">
      <c r="A134" s="570" t="s">
        <v>774</v>
      </c>
      <c r="B134" s="554" t="s">
        <v>775</v>
      </c>
      <c r="C134" s="561"/>
      <c r="D134" s="561"/>
      <c r="E134" s="559"/>
    </row>
    <row r="135" spans="1:5" s="552" customFormat="1" ht="15.75">
      <c r="A135" s="572" t="s">
        <v>776</v>
      </c>
      <c r="B135" s="554" t="s">
        <v>777</v>
      </c>
      <c r="C135" s="561"/>
      <c r="D135" s="562"/>
      <c r="E135" s="559"/>
    </row>
    <row r="136" spans="1:5" s="552" customFormat="1" ht="15.75">
      <c r="A136" s="576" t="s">
        <v>778</v>
      </c>
      <c r="B136" s="554" t="s">
        <v>779</v>
      </c>
      <c r="C136" s="562"/>
      <c r="D136" s="561"/>
      <c r="E136" s="559"/>
    </row>
    <row r="137" spans="1:5" s="552" customFormat="1" ht="15.75">
      <c r="A137" s="553" t="s">
        <v>780</v>
      </c>
      <c r="B137" s="554" t="s">
        <v>781</v>
      </c>
      <c r="C137" s="573"/>
      <c r="D137" s="574"/>
      <c r="E137" s="575"/>
    </row>
    <row r="138" spans="1:5" s="552" customFormat="1" ht="15.75">
      <c r="A138" s="553" t="s">
        <v>782</v>
      </c>
      <c r="B138" s="554" t="s">
        <v>783</v>
      </c>
      <c r="C138" s="573"/>
      <c r="D138" s="574"/>
      <c r="E138" s="575"/>
    </row>
    <row r="139" spans="1:5" s="552" customFormat="1" ht="15.75">
      <c r="A139" s="563" t="s">
        <v>784</v>
      </c>
      <c r="B139" s="554" t="s">
        <v>785</v>
      </c>
      <c r="C139" s="562"/>
      <c r="D139" s="577">
        <f>D140</f>
        <v>3322</v>
      </c>
      <c r="E139" s="559"/>
    </row>
    <row r="140" spans="1:5" s="552" customFormat="1" ht="15.75">
      <c r="A140" s="553" t="s">
        <v>786</v>
      </c>
      <c r="B140" s="554" t="s">
        <v>787</v>
      </c>
      <c r="C140" s="573"/>
      <c r="D140" s="574">
        <f>D141+D143+D144+D149</f>
        <v>3322</v>
      </c>
      <c r="E140" s="575"/>
    </row>
    <row r="141" spans="1:5" s="552" customFormat="1" ht="15.75">
      <c r="A141" s="553" t="s">
        <v>788</v>
      </c>
      <c r="B141" s="554" t="s">
        <v>789</v>
      </c>
      <c r="C141" s="573"/>
      <c r="D141" s="574">
        <f>SUM(D142)</f>
        <v>3060</v>
      </c>
      <c r="E141" s="575"/>
    </row>
    <row r="142" spans="1:5" s="552" customFormat="1" ht="15.75">
      <c r="A142" s="569" t="s">
        <v>790</v>
      </c>
      <c r="B142" s="554" t="s">
        <v>791</v>
      </c>
      <c r="C142" s="562"/>
      <c r="D142" s="561">
        <v>3060</v>
      </c>
      <c r="E142" s="559"/>
    </row>
    <row r="143" spans="1:5" s="552" customFormat="1" ht="15.75">
      <c r="A143" s="553" t="s">
        <v>792</v>
      </c>
      <c r="B143" s="554" t="s">
        <v>793</v>
      </c>
      <c r="C143" s="573"/>
      <c r="D143" s="574"/>
      <c r="E143" s="575"/>
    </row>
    <row r="144" spans="1:5" s="552" customFormat="1" ht="15.75">
      <c r="A144" s="553" t="s">
        <v>794</v>
      </c>
      <c r="B144" s="554" t="s">
        <v>795</v>
      </c>
      <c r="C144" s="573"/>
      <c r="D144" s="574">
        <f>SUM(D145:D148)</f>
        <v>262</v>
      </c>
      <c r="E144" s="575"/>
    </row>
    <row r="145" spans="1:5" s="552" customFormat="1" ht="15.75">
      <c r="A145" s="569" t="s">
        <v>796</v>
      </c>
      <c r="B145" s="554" t="s">
        <v>797</v>
      </c>
      <c r="C145" s="562"/>
      <c r="D145" s="561"/>
      <c r="E145" s="559"/>
    </row>
    <row r="146" spans="1:5" s="552" customFormat="1" ht="15.75">
      <c r="A146" s="569" t="s">
        <v>798</v>
      </c>
      <c r="B146" s="554" t="s">
        <v>799</v>
      </c>
      <c r="C146" s="562"/>
      <c r="D146" s="561">
        <v>262</v>
      </c>
      <c r="E146" s="559"/>
    </row>
    <row r="147" spans="1:5" s="552" customFormat="1" ht="15.75">
      <c r="A147" s="569" t="s">
        <v>800</v>
      </c>
      <c r="B147" s="554" t="s">
        <v>801</v>
      </c>
      <c r="C147" s="562"/>
      <c r="D147" s="561"/>
      <c r="E147" s="559"/>
    </row>
    <row r="148" spans="1:5" s="552" customFormat="1" ht="15.75">
      <c r="A148" s="569" t="s">
        <v>802</v>
      </c>
      <c r="B148" s="554" t="s">
        <v>803</v>
      </c>
      <c r="C148" s="562"/>
      <c r="D148" s="561"/>
      <c r="E148" s="559"/>
    </row>
    <row r="149" spans="1:5" s="552" customFormat="1" ht="15.75">
      <c r="A149" s="553" t="s">
        <v>804</v>
      </c>
      <c r="B149" s="554" t="s">
        <v>805</v>
      </c>
      <c r="C149" s="573"/>
      <c r="D149" s="574"/>
      <c r="E149" s="575"/>
    </row>
    <row r="150" spans="1:5" s="552" customFormat="1" ht="23.25" customHeight="1">
      <c r="A150" s="563" t="s">
        <v>806</v>
      </c>
      <c r="B150" s="554" t="s">
        <v>807</v>
      </c>
      <c r="C150" s="564">
        <f>C151+C170</f>
        <v>631873</v>
      </c>
      <c r="D150" s="564">
        <f>D151+D170</f>
        <v>476133</v>
      </c>
      <c r="E150" s="565">
        <f>E151+E170</f>
        <v>0</v>
      </c>
    </row>
    <row r="151" spans="1:5" s="552" customFormat="1" ht="33" customHeight="1">
      <c r="A151" s="553" t="s">
        <v>808</v>
      </c>
      <c r="B151" s="554" t="s">
        <v>809</v>
      </c>
      <c r="C151" s="566">
        <f>C152+C159+C166</f>
        <v>361207</v>
      </c>
      <c r="D151" s="566">
        <f>D152+D159+D166</f>
        <v>317125</v>
      </c>
      <c r="E151" s="567">
        <f>E152+E159+E166</f>
        <v>0</v>
      </c>
    </row>
    <row r="152" spans="1:5" s="552" customFormat="1" ht="15.75">
      <c r="A152" s="578" t="s">
        <v>810</v>
      </c>
      <c r="B152" s="554" t="s">
        <v>811</v>
      </c>
      <c r="C152" s="558">
        <f>C153+C156</f>
        <v>335140</v>
      </c>
      <c r="D152" s="558">
        <f>D153+D156</f>
        <v>314662</v>
      </c>
      <c r="E152" s="568">
        <f>E153+E156</f>
        <v>0</v>
      </c>
    </row>
    <row r="153" spans="1:5" s="552" customFormat="1" ht="21" customHeight="1">
      <c r="A153" s="569" t="s">
        <v>812</v>
      </c>
      <c r="B153" s="554" t="s">
        <v>813</v>
      </c>
      <c r="C153" s="558">
        <f>C154+C155</f>
        <v>15920</v>
      </c>
      <c r="D153" s="558">
        <f>D154+D155</f>
        <v>15310</v>
      </c>
      <c r="E153" s="568">
        <f>E154+E155</f>
        <v>0</v>
      </c>
    </row>
    <row r="154" spans="1:5" s="552" customFormat="1" ht="15.75">
      <c r="A154" s="570" t="s">
        <v>814</v>
      </c>
      <c r="B154" s="554" t="s">
        <v>815</v>
      </c>
      <c r="C154" s="561">
        <f>13804+2116</f>
        <v>15920</v>
      </c>
      <c r="D154" s="561">
        <f>13804+1473+33</f>
        <v>15310</v>
      </c>
      <c r="E154" s="571"/>
    </row>
    <row r="155" spans="1:5" s="552" customFormat="1" ht="15.75">
      <c r="A155" s="572" t="s">
        <v>816</v>
      </c>
      <c r="B155" s="554" t="s">
        <v>817</v>
      </c>
      <c r="C155" s="561"/>
      <c r="D155" s="562"/>
      <c r="E155" s="571"/>
    </row>
    <row r="156" spans="1:5" s="552" customFormat="1" ht="22.5" customHeight="1">
      <c r="A156" s="569" t="s">
        <v>818</v>
      </c>
      <c r="B156" s="554" t="s">
        <v>819</v>
      </c>
      <c r="C156" s="558">
        <f>C157+C158</f>
        <v>319220</v>
      </c>
      <c r="D156" s="558">
        <f>D157+D158</f>
        <v>299352</v>
      </c>
      <c r="E156" s="568">
        <f>E157+E158</f>
        <v>0</v>
      </c>
    </row>
    <row r="157" spans="1:5" s="552" customFormat="1" ht="22.5">
      <c r="A157" s="570" t="s">
        <v>820</v>
      </c>
      <c r="B157" s="554" t="s">
        <v>821</v>
      </c>
      <c r="C157" s="561">
        <f>289349+29870+1</f>
        <v>319220</v>
      </c>
      <c r="D157" s="561">
        <f>271940+27355+57</f>
        <v>299352</v>
      </c>
      <c r="E157" s="571"/>
    </row>
    <row r="158" spans="1:5" s="552" customFormat="1" ht="15.75">
      <c r="A158" s="572" t="s">
        <v>816</v>
      </c>
      <c r="B158" s="554" t="s">
        <v>822</v>
      </c>
      <c r="C158" s="561"/>
      <c r="D158" s="579"/>
      <c r="E158" s="571"/>
    </row>
    <row r="159" spans="1:5" s="552" customFormat="1" ht="26.25" customHeight="1">
      <c r="A159" s="578" t="s">
        <v>823</v>
      </c>
      <c r="B159" s="554" t="s">
        <v>824</v>
      </c>
      <c r="C159" s="558">
        <f>C160+C163</f>
        <v>26067</v>
      </c>
      <c r="D159" s="558">
        <f>D160+D163</f>
        <v>2463</v>
      </c>
      <c r="E159" s="559"/>
    </row>
    <row r="160" spans="1:5" s="552" customFormat="1" ht="24.75" customHeight="1">
      <c r="A160" s="569" t="s">
        <v>825</v>
      </c>
      <c r="B160" s="554" t="s">
        <v>826</v>
      </c>
      <c r="C160" s="558">
        <f>C161+C162</f>
        <v>0</v>
      </c>
      <c r="D160" s="558">
        <f>D161+D162</f>
        <v>0</v>
      </c>
      <c r="E160" s="559"/>
    </row>
    <row r="161" spans="1:5" s="552" customFormat="1" ht="15.75" customHeight="1">
      <c r="A161" s="570" t="s">
        <v>827</v>
      </c>
      <c r="B161" s="554" t="s">
        <v>828</v>
      </c>
      <c r="C161" s="561"/>
      <c r="D161" s="561"/>
      <c r="E161" s="559"/>
    </row>
    <row r="162" spans="1:5" s="552" customFormat="1" ht="15.75" customHeight="1">
      <c r="A162" s="572" t="s">
        <v>829</v>
      </c>
      <c r="B162" s="554" t="s">
        <v>830</v>
      </c>
      <c r="C162" s="561"/>
      <c r="D162" s="562"/>
      <c r="E162" s="559"/>
    </row>
    <row r="163" spans="1:5" s="552" customFormat="1" ht="24.75" customHeight="1">
      <c r="A163" s="569" t="s">
        <v>831</v>
      </c>
      <c r="B163" s="554" t="s">
        <v>832</v>
      </c>
      <c r="C163" s="558">
        <f>C164+C165</f>
        <v>26067</v>
      </c>
      <c r="D163" s="558">
        <f>D164+D165</f>
        <v>2463</v>
      </c>
      <c r="E163" s="559"/>
    </row>
    <row r="164" spans="1:5" s="552" customFormat="1" ht="16.5" customHeight="1">
      <c r="A164" s="570" t="s">
        <v>833</v>
      </c>
      <c r="B164" s="554" t="s">
        <v>834</v>
      </c>
      <c r="C164" s="561">
        <f>9209+126</f>
        <v>9335</v>
      </c>
      <c r="D164" s="561">
        <f>2365+98</f>
        <v>2463</v>
      </c>
      <c r="E164" s="559"/>
    </row>
    <row r="165" spans="1:5" s="552" customFormat="1" ht="15.75">
      <c r="A165" s="572" t="s">
        <v>835</v>
      </c>
      <c r="B165" s="554" t="s">
        <v>836</v>
      </c>
      <c r="C165" s="561">
        <f>16577+155</f>
        <v>16732</v>
      </c>
      <c r="D165" s="579"/>
      <c r="E165" s="559"/>
    </row>
    <row r="166" spans="1:5" s="552" customFormat="1" ht="15.75">
      <c r="A166" s="578" t="s">
        <v>837</v>
      </c>
      <c r="B166" s="554" t="s">
        <v>838</v>
      </c>
      <c r="C166" s="558">
        <f>C167+C169</f>
        <v>0</v>
      </c>
      <c r="D166" s="558">
        <f>D167+D169</f>
        <v>0</v>
      </c>
      <c r="E166" s="559"/>
    </row>
    <row r="167" spans="1:5" s="552" customFormat="1" ht="22.5">
      <c r="A167" s="569" t="s">
        <v>839</v>
      </c>
      <c r="B167" s="554" t="s">
        <v>840</v>
      </c>
      <c r="C167" s="558">
        <f>C168+C169</f>
        <v>0</v>
      </c>
      <c r="D167" s="558">
        <f>D168+D169</f>
        <v>0</v>
      </c>
      <c r="E167" s="559"/>
    </row>
    <row r="168" spans="1:5" s="552" customFormat="1" ht="15.75">
      <c r="A168" s="570" t="s">
        <v>841</v>
      </c>
      <c r="B168" s="554" t="s">
        <v>842</v>
      </c>
      <c r="C168" s="561"/>
      <c r="D168" s="561"/>
      <c r="E168" s="559"/>
    </row>
    <row r="169" spans="1:5" s="552" customFormat="1" ht="15.75">
      <c r="A169" s="572" t="s">
        <v>843</v>
      </c>
      <c r="B169" s="554" t="s">
        <v>844</v>
      </c>
      <c r="C169" s="561"/>
      <c r="D169" s="562"/>
      <c r="E169" s="559"/>
    </row>
    <row r="170" spans="1:5" s="552" customFormat="1" ht="24.75" customHeight="1">
      <c r="A170" s="580" t="s">
        <v>845</v>
      </c>
      <c r="B170" s="554" t="s">
        <v>846</v>
      </c>
      <c r="C170" s="566">
        <f>C171+C174+C177+C180</f>
        <v>270666</v>
      </c>
      <c r="D170" s="566">
        <f>D171+D174+D177+D180</f>
        <v>159008</v>
      </c>
      <c r="E170" s="567">
        <f>E171+E174+E177+E180</f>
        <v>0</v>
      </c>
    </row>
    <row r="171" spans="1:5" s="552" customFormat="1" ht="22.5">
      <c r="A171" s="578" t="s">
        <v>847</v>
      </c>
      <c r="B171" s="554" t="s">
        <v>848</v>
      </c>
      <c r="C171" s="558">
        <f>C172+C173</f>
        <v>270666</v>
      </c>
      <c r="D171" s="558">
        <f>D172+D173</f>
        <v>159008</v>
      </c>
      <c r="E171" s="568">
        <f>E172+E173</f>
        <v>0</v>
      </c>
    </row>
    <row r="172" spans="1:5" s="552" customFormat="1" ht="15.75">
      <c r="A172" s="570" t="s">
        <v>849</v>
      </c>
      <c r="B172" s="554" t="s">
        <v>850</v>
      </c>
      <c r="C172" s="561">
        <v>270666</v>
      </c>
      <c r="D172" s="561">
        <v>159008</v>
      </c>
      <c r="E172" s="571"/>
    </row>
    <row r="173" spans="1:5" s="552" customFormat="1" ht="15.75">
      <c r="A173" s="572" t="s">
        <v>851</v>
      </c>
      <c r="B173" s="554" t="s">
        <v>852</v>
      </c>
      <c r="C173" s="561"/>
      <c r="D173" s="562"/>
      <c r="E173" s="571"/>
    </row>
    <row r="174" spans="1:5" s="552" customFormat="1" ht="15.75">
      <c r="A174" s="578" t="s">
        <v>853</v>
      </c>
      <c r="B174" s="554" t="s">
        <v>854</v>
      </c>
      <c r="C174" s="558">
        <f>C175+C176</f>
        <v>0</v>
      </c>
      <c r="D174" s="558">
        <f>D175+D176</f>
        <v>0</v>
      </c>
      <c r="E174" s="559"/>
    </row>
    <row r="175" spans="1:5" s="552" customFormat="1" ht="15.75">
      <c r="A175" s="570" t="s">
        <v>855</v>
      </c>
      <c r="B175" s="554" t="s">
        <v>856</v>
      </c>
      <c r="C175" s="561"/>
      <c r="D175" s="561"/>
      <c r="E175" s="559"/>
    </row>
    <row r="176" spans="1:5" s="552" customFormat="1" ht="15.75">
      <c r="A176" s="572" t="s">
        <v>857</v>
      </c>
      <c r="B176" s="554" t="s">
        <v>858</v>
      </c>
      <c r="C176" s="561"/>
      <c r="D176" s="579"/>
      <c r="E176" s="559"/>
    </row>
    <row r="177" spans="1:5" s="552" customFormat="1" ht="15.75">
      <c r="A177" s="578" t="s">
        <v>859</v>
      </c>
      <c r="B177" s="554" t="s">
        <v>860</v>
      </c>
      <c r="C177" s="558">
        <f>C178+C179</f>
        <v>0</v>
      </c>
      <c r="D177" s="558">
        <f>D178+D179</f>
        <v>0</v>
      </c>
      <c r="E177" s="559"/>
    </row>
    <row r="178" spans="1:5" s="552" customFormat="1" ht="15.75">
      <c r="A178" s="570" t="s">
        <v>861</v>
      </c>
      <c r="B178" s="554" t="s">
        <v>862</v>
      </c>
      <c r="C178" s="561"/>
      <c r="D178" s="561"/>
      <c r="E178" s="559"/>
    </row>
    <row r="179" spans="1:5" s="552" customFormat="1" ht="15.75">
      <c r="A179" s="572" t="s">
        <v>863</v>
      </c>
      <c r="B179" s="554" t="s">
        <v>864</v>
      </c>
      <c r="C179" s="561"/>
      <c r="D179" s="562"/>
      <c r="E179" s="559"/>
    </row>
    <row r="180" spans="1:5" s="552" customFormat="1" ht="15.75">
      <c r="A180" s="578" t="s">
        <v>865</v>
      </c>
      <c r="B180" s="554" t="s">
        <v>866</v>
      </c>
      <c r="C180" s="558">
        <f>C181+C182</f>
        <v>0</v>
      </c>
      <c r="D180" s="558">
        <f>D181+D182</f>
        <v>0</v>
      </c>
      <c r="E180" s="559"/>
    </row>
    <row r="181" spans="1:5" s="552" customFormat="1" ht="15.75">
      <c r="A181" s="570" t="s">
        <v>867</v>
      </c>
      <c r="B181" s="554" t="s">
        <v>868</v>
      </c>
      <c r="C181" s="561"/>
      <c r="D181" s="561"/>
      <c r="E181" s="559"/>
    </row>
    <row r="182" spans="1:5" s="552" customFormat="1" ht="15.75">
      <c r="A182" s="572" t="s">
        <v>869</v>
      </c>
      <c r="B182" s="554" t="s">
        <v>870</v>
      </c>
      <c r="C182" s="561"/>
      <c r="D182" s="562"/>
      <c r="E182" s="559"/>
    </row>
    <row r="183" spans="1:5" s="552" customFormat="1" ht="15.75" customHeight="1">
      <c r="A183" s="563" t="s">
        <v>871</v>
      </c>
      <c r="B183" s="554" t="s">
        <v>872</v>
      </c>
      <c r="C183" s="564">
        <f>C7+C21+C139+C150</f>
        <v>1366699</v>
      </c>
      <c r="D183" s="564">
        <f>D7+D21+D139+D150</f>
        <v>1095427</v>
      </c>
      <c r="E183" s="565">
        <f>E7+E21+E139+E150</f>
        <v>0</v>
      </c>
    </row>
    <row r="184" spans="1:5" s="552" customFormat="1" ht="15.75">
      <c r="A184" s="563" t="s">
        <v>873</v>
      </c>
      <c r="B184" s="554" t="s">
        <v>874</v>
      </c>
      <c r="C184" s="562"/>
      <c r="D184" s="564">
        <f>D185+D193+D203</f>
        <v>1997</v>
      </c>
      <c r="E184" s="565">
        <f>E185+E193+E203</f>
        <v>0</v>
      </c>
    </row>
    <row r="185" spans="1:5" s="552" customFormat="1" ht="15.75">
      <c r="A185" s="553" t="s">
        <v>875</v>
      </c>
      <c r="B185" s="554" t="s">
        <v>876</v>
      </c>
      <c r="C185" s="573"/>
      <c r="D185" s="566">
        <f>SUM(D186:D192)</f>
        <v>98</v>
      </c>
      <c r="E185" s="575"/>
    </row>
    <row r="186" spans="1:5" s="552" customFormat="1" ht="15.75">
      <c r="A186" s="569" t="s">
        <v>877</v>
      </c>
      <c r="B186" s="554" t="s">
        <v>878</v>
      </c>
      <c r="C186" s="562"/>
      <c r="D186" s="561">
        <v>98</v>
      </c>
      <c r="E186" s="559"/>
    </row>
    <row r="187" spans="1:5" s="552" customFormat="1" ht="15.75">
      <c r="A187" s="569" t="s">
        <v>879</v>
      </c>
      <c r="B187" s="554" t="s">
        <v>880</v>
      </c>
      <c r="C187" s="562"/>
      <c r="D187" s="561"/>
      <c r="E187" s="559"/>
    </row>
    <row r="188" spans="1:5" s="552" customFormat="1" ht="15.75">
      <c r="A188" s="569" t="s">
        <v>881</v>
      </c>
      <c r="B188" s="554" t="s">
        <v>882</v>
      </c>
      <c r="C188" s="562"/>
      <c r="D188" s="561"/>
      <c r="E188" s="559"/>
    </row>
    <row r="189" spans="1:5" s="552" customFormat="1" ht="15.75">
      <c r="A189" s="569" t="s">
        <v>883</v>
      </c>
      <c r="B189" s="554" t="s">
        <v>884</v>
      </c>
      <c r="C189" s="562"/>
      <c r="D189" s="561"/>
      <c r="E189" s="559"/>
    </row>
    <row r="190" spans="1:5" s="552" customFormat="1" ht="15.75">
      <c r="A190" s="569" t="s">
        <v>885</v>
      </c>
      <c r="B190" s="554" t="s">
        <v>886</v>
      </c>
      <c r="C190" s="562"/>
      <c r="D190" s="561"/>
      <c r="E190" s="559"/>
    </row>
    <row r="191" spans="1:5" s="552" customFormat="1" ht="15.75">
      <c r="A191" s="581" t="s">
        <v>887</v>
      </c>
      <c r="B191" s="554" t="s">
        <v>888</v>
      </c>
      <c r="C191" s="562"/>
      <c r="D191" s="561"/>
      <c r="E191" s="559"/>
    </row>
    <row r="192" spans="1:5" s="552" customFormat="1" ht="15.75">
      <c r="A192" s="569" t="s">
        <v>889</v>
      </c>
      <c r="B192" s="554" t="s">
        <v>890</v>
      </c>
      <c r="C192" s="562"/>
      <c r="D192" s="561"/>
      <c r="E192" s="559"/>
    </row>
    <row r="193" spans="1:5" s="552" customFormat="1" ht="15.75">
      <c r="A193" s="553" t="s">
        <v>891</v>
      </c>
      <c r="B193" s="554" t="s">
        <v>892</v>
      </c>
      <c r="C193" s="573"/>
      <c r="D193" s="566">
        <f>SUM(D194:D197)+D198</f>
        <v>1899</v>
      </c>
      <c r="E193" s="567">
        <f>SUM(E194:E197)+E198</f>
        <v>0</v>
      </c>
    </row>
    <row r="194" spans="1:5" s="552" customFormat="1" ht="15.75">
      <c r="A194" s="569" t="s">
        <v>893</v>
      </c>
      <c r="B194" s="554" t="s">
        <v>894</v>
      </c>
      <c r="C194" s="562"/>
      <c r="D194" s="561">
        <v>1899</v>
      </c>
      <c r="E194" s="559"/>
    </row>
    <row r="195" spans="1:5" s="552" customFormat="1" ht="15.75">
      <c r="A195" s="569" t="s">
        <v>895</v>
      </c>
      <c r="B195" s="554" t="s">
        <v>896</v>
      </c>
      <c r="C195" s="562"/>
      <c r="D195" s="561"/>
      <c r="E195" s="559"/>
    </row>
    <row r="196" spans="1:5" s="552" customFormat="1" ht="15.75">
      <c r="A196" s="569" t="s">
        <v>897</v>
      </c>
      <c r="B196" s="554" t="s">
        <v>898</v>
      </c>
      <c r="C196" s="562"/>
      <c r="D196" s="561"/>
      <c r="E196" s="559"/>
    </row>
    <row r="197" spans="1:5" s="552" customFormat="1" ht="15.75">
      <c r="A197" s="569" t="s">
        <v>899</v>
      </c>
      <c r="B197" s="554" t="s">
        <v>900</v>
      </c>
      <c r="C197" s="562"/>
      <c r="D197" s="561"/>
      <c r="E197" s="559"/>
    </row>
    <row r="198" spans="1:5" s="552" customFormat="1" ht="15.75">
      <c r="A198" s="569" t="s">
        <v>901</v>
      </c>
      <c r="B198" s="554" t="s">
        <v>902</v>
      </c>
      <c r="C198" s="562"/>
      <c r="D198" s="558">
        <f>SUM(D199:D202)</f>
        <v>0</v>
      </c>
      <c r="E198" s="568">
        <f>SUM(E199:E202)</f>
        <v>0</v>
      </c>
    </row>
    <row r="199" spans="1:5" s="552" customFormat="1" ht="15.75">
      <c r="A199" s="570" t="s">
        <v>903</v>
      </c>
      <c r="B199" s="554" t="s">
        <v>904</v>
      </c>
      <c r="C199" s="562"/>
      <c r="D199" s="561"/>
      <c r="E199" s="571"/>
    </row>
    <row r="200" spans="1:5" s="552" customFormat="1" ht="15.75">
      <c r="A200" s="570" t="s">
        <v>905</v>
      </c>
      <c r="B200" s="554" t="s">
        <v>906</v>
      </c>
      <c r="C200" s="562"/>
      <c r="D200" s="561"/>
      <c r="E200" s="559"/>
    </row>
    <row r="201" spans="1:5" s="552" customFormat="1" ht="15.75">
      <c r="A201" s="570" t="s">
        <v>907</v>
      </c>
      <c r="B201" s="554" t="s">
        <v>908</v>
      </c>
      <c r="C201" s="562"/>
      <c r="D201" s="561"/>
      <c r="E201" s="559"/>
    </row>
    <row r="202" spans="1:5" s="552" customFormat="1" ht="15.75">
      <c r="A202" s="570" t="s">
        <v>909</v>
      </c>
      <c r="B202" s="554" t="s">
        <v>910</v>
      </c>
      <c r="C202" s="562"/>
      <c r="D202" s="561"/>
      <c r="E202" s="559"/>
    </row>
    <row r="203" spans="1:5" s="552" customFormat="1" ht="15.75">
      <c r="A203" s="553" t="s">
        <v>911</v>
      </c>
      <c r="B203" s="554" t="s">
        <v>912</v>
      </c>
      <c r="C203" s="573"/>
      <c r="D203" s="566">
        <f>SUM(D204:D206)</f>
        <v>0</v>
      </c>
      <c r="E203" s="575"/>
    </row>
    <row r="204" spans="1:5" s="552" customFormat="1" ht="15.75">
      <c r="A204" s="569" t="s">
        <v>913</v>
      </c>
      <c r="B204" s="554" t="s">
        <v>914</v>
      </c>
      <c r="C204" s="562"/>
      <c r="D204" s="561"/>
      <c r="E204" s="559"/>
    </row>
    <row r="205" spans="1:5" s="552" customFormat="1" ht="15.75">
      <c r="A205" s="569" t="s">
        <v>915</v>
      </c>
      <c r="B205" s="554" t="s">
        <v>916</v>
      </c>
      <c r="C205" s="562"/>
      <c r="D205" s="561"/>
      <c r="E205" s="559"/>
    </row>
    <row r="206" spans="1:5" s="552" customFormat="1" ht="15.75">
      <c r="A206" s="569" t="s">
        <v>917</v>
      </c>
      <c r="B206" s="554" t="s">
        <v>918</v>
      </c>
      <c r="C206" s="562"/>
      <c r="D206" s="561"/>
      <c r="E206" s="559"/>
    </row>
    <row r="207" spans="1:5" s="552" customFormat="1" ht="15.75">
      <c r="A207" s="563" t="s">
        <v>919</v>
      </c>
      <c r="B207" s="554" t="s">
        <v>920</v>
      </c>
      <c r="C207" s="562"/>
      <c r="D207" s="564">
        <f>D208+D209+D214+D227+D228+D229</f>
        <v>15023</v>
      </c>
      <c r="E207" s="559"/>
    </row>
    <row r="208" spans="1:5" s="552" customFormat="1" ht="15.75">
      <c r="A208" s="553" t="s">
        <v>921</v>
      </c>
      <c r="B208" s="554" t="s">
        <v>922</v>
      </c>
      <c r="C208" s="573"/>
      <c r="D208" s="574"/>
      <c r="E208" s="575"/>
    </row>
    <row r="209" spans="1:5" s="552" customFormat="1" ht="15.75">
      <c r="A209" s="553" t="s">
        <v>923</v>
      </c>
      <c r="B209" s="554" t="s">
        <v>924</v>
      </c>
      <c r="C209" s="573"/>
      <c r="D209" s="566">
        <f>SUM(D210:D213)</f>
        <v>8058</v>
      </c>
      <c r="E209" s="575"/>
    </row>
    <row r="210" spans="1:5" s="552" customFormat="1" ht="15.75">
      <c r="A210" s="569" t="s">
        <v>925</v>
      </c>
      <c r="B210" s="554" t="s">
        <v>926</v>
      </c>
      <c r="C210" s="562"/>
      <c r="D210" s="561">
        <v>8058</v>
      </c>
      <c r="E210" s="559"/>
    </row>
    <row r="211" spans="1:5" s="552" customFormat="1" ht="15.75">
      <c r="A211" s="569" t="s">
        <v>927</v>
      </c>
      <c r="B211" s="554" t="s">
        <v>928</v>
      </c>
      <c r="C211" s="562"/>
      <c r="D211" s="561"/>
      <c r="E211" s="559"/>
    </row>
    <row r="212" spans="1:5" s="552" customFormat="1" ht="15.75">
      <c r="A212" s="569" t="s">
        <v>929</v>
      </c>
      <c r="B212" s="554" t="s">
        <v>930</v>
      </c>
      <c r="C212" s="562" t="s">
        <v>931</v>
      </c>
      <c r="D212" s="561"/>
      <c r="E212" s="559"/>
    </row>
    <row r="213" spans="1:5" s="552" customFormat="1" ht="15.75">
      <c r="A213" s="569" t="s">
        <v>932</v>
      </c>
      <c r="B213" s="554" t="s">
        <v>933</v>
      </c>
      <c r="C213" s="562"/>
      <c r="D213" s="561"/>
      <c r="E213" s="559"/>
    </row>
    <row r="214" spans="1:5" s="552" customFormat="1" ht="15.75">
      <c r="A214" s="553" t="s">
        <v>934</v>
      </c>
      <c r="B214" s="554" t="s">
        <v>935</v>
      </c>
      <c r="C214" s="573"/>
      <c r="D214" s="566">
        <f>D215+D221</f>
        <v>0</v>
      </c>
      <c r="E214" s="575"/>
    </row>
    <row r="215" spans="1:5" s="552" customFormat="1" ht="15.75">
      <c r="A215" s="569" t="s">
        <v>936</v>
      </c>
      <c r="B215" s="554" t="s">
        <v>937</v>
      </c>
      <c r="C215" s="562"/>
      <c r="D215" s="558">
        <f>SUM(D216:D220)</f>
        <v>0</v>
      </c>
      <c r="E215" s="559"/>
    </row>
    <row r="216" spans="1:5" s="552" customFormat="1" ht="15.75">
      <c r="A216" s="570" t="s">
        <v>938</v>
      </c>
      <c r="B216" s="554" t="s">
        <v>939</v>
      </c>
      <c r="C216" s="562"/>
      <c r="D216" s="561"/>
      <c r="E216" s="559"/>
    </row>
    <row r="217" spans="1:5" s="552" customFormat="1" ht="15.75">
      <c r="A217" s="570" t="s">
        <v>940</v>
      </c>
      <c r="B217" s="554" t="s">
        <v>941</v>
      </c>
      <c r="C217" s="562"/>
      <c r="D217" s="561"/>
      <c r="E217" s="559"/>
    </row>
    <row r="218" spans="1:5" s="552" customFormat="1" ht="15.75">
      <c r="A218" s="570" t="s">
        <v>942</v>
      </c>
      <c r="B218" s="554" t="s">
        <v>943</v>
      </c>
      <c r="C218" s="562"/>
      <c r="D218" s="561"/>
      <c r="E218" s="559"/>
    </row>
    <row r="219" spans="1:5" s="552" customFormat="1" ht="15.75">
      <c r="A219" s="570" t="s">
        <v>944</v>
      </c>
      <c r="B219" s="554" t="s">
        <v>945</v>
      </c>
      <c r="C219" s="562"/>
      <c r="D219" s="561"/>
      <c r="E219" s="559"/>
    </row>
    <row r="220" spans="1:5" s="552" customFormat="1" ht="15.75">
      <c r="A220" s="570" t="s">
        <v>946</v>
      </c>
      <c r="B220" s="554" t="s">
        <v>947</v>
      </c>
      <c r="C220" s="562"/>
      <c r="D220" s="561"/>
      <c r="E220" s="559"/>
    </row>
    <row r="221" spans="1:5" s="552" customFormat="1" ht="15.75">
      <c r="A221" s="569" t="s">
        <v>948</v>
      </c>
      <c r="B221" s="554" t="s">
        <v>949</v>
      </c>
      <c r="C221" s="562"/>
      <c r="D221" s="558">
        <f>SUM(D222:D226)</f>
        <v>0</v>
      </c>
      <c r="E221" s="559"/>
    </row>
    <row r="222" spans="1:5" s="552" customFormat="1" ht="15.75">
      <c r="A222" s="570" t="s">
        <v>950</v>
      </c>
      <c r="B222" s="554" t="s">
        <v>951</v>
      </c>
      <c r="C222" s="562"/>
      <c r="D222" s="561"/>
      <c r="E222" s="559"/>
    </row>
    <row r="223" spans="1:5" s="552" customFormat="1" ht="15.75">
      <c r="A223" s="570" t="s">
        <v>952</v>
      </c>
      <c r="B223" s="554" t="s">
        <v>953</v>
      </c>
      <c r="C223" s="562"/>
      <c r="D223" s="561"/>
      <c r="E223" s="559"/>
    </row>
    <row r="224" spans="1:5" s="552" customFormat="1" ht="15.75">
      <c r="A224" s="570" t="s">
        <v>954</v>
      </c>
      <c r="B224" s="554" t="s">
        <v>955</v>
      </c>
      <c r="C224" s="562"/>
      <c r="D224" s="561"/>
      <c r="E224" s="559"/>
    </row>
    <row r="225" spans="1:5" s="552" customFormat="1" ht="15.75">
      <c r="A225" s="570" t="s">
        <v>956</v>
      </c>
      <c r="B225" s="554" t="s">
        <v>957</v>
      </c>
      <c r="C225" s="562"/>
      <c r="D225" s="561"/>
      <c r="E225" s="559"/>
    </row>
    <row r="226" spans="1:5" s="552" customFormat="1" ht="15.75">
      <c r="A226" s="570" t="s">
        <v>958</v>
      </c>
      <c r="B226" s="554" t="s">
        <v>959</v>
      </c>
      <c r="C226" s="562"/>
      <c r="D226" s="561"/>
      <c r="E226" s="559"/>
    </row>
    <row r="227" spans="1:5" s="552" customFormat="1" ht="15.75">
      <c r="A227" s="553" t="s">
        <v>960</v>
      </c>
      <c r="B227" s="554" t="s">
        <v>961</v>
      </c>
      <c r="C227" s="573"/>
      <c r="D227" s="574"/>
      <c r="E227" s="575"/>
    </row>
    <row r="228" spans="1:5" s="552" customFormat="1" ht="15.75">
      <c r="A228" s="553" t="s">
        <v>962</v>
      </c>
      <c r="B228" s="554" t="s">
        <v>963</v>
      </c>
      <c r="C228" s="573"/>
      <c r="D228" s="574"/>
      <c r="E228" s="575"/>
    </row>
    <row r="229" spans="1:5" s="552" customFormat="1" ht="15.75">
      <c r="A229" s="553" t="s">
        <v>964</v>
      </c>
      <c r="B229" s="554" t="s">
        <v>965</v>
      </c>
      <c r="C229" s="573"/>
      <c r="D229" s="566">
        <f>SUM(D230:D231)</f>
        <v>6965</v>
      </c>
      <c r="E229" s="575"/>
    </row>
    <row r="230" spans="1:5" s="552" customFormat="1" ht="15.75">
      <c r="A230" s="569" t="s">
        <v>966</v>
      </c>
      <c r="B230" s="554" t="s">
        <v>967</v>
      </c>
      <c r="C230" s="562"/>
      <c r="D230" s="561"/>
      <c r="E230" s="559"/>
    </row>
    <row r="231" spans="1:5" s="552" customFormat="1" ht="15.75">
      <c r="A231" s="569" t="s">
        <v>1127</v>
      </c>
      <c r="B231" s="554" t="s">
        <v>968</v>
      </c>
      <c r="C231" s="562"/>
      <c r="D231" s="561">
        <v>6965</v>
      </c>
      <c r="E231" s="559"/>
    </row>
    <row r="232" spans="1:5" s="552" customFormat="1" ht="33" customHeight="1" hidden="1">
      <c r="A232" s="569" t="s">
        <v>969</v>
      </c>
      <c r="B232" s="554" t="s">
        <v>970</v>
      </c>
      <c r="C232" s="558"/>
      <c r="D232" s="558"/>
      <c r="E232" s="568"/>
    </row>
    <row r="233" spans="1:5" s="552" customFormat="1" ht="15.75" hidden="1">
      <c r="A233" s="569" t="s">
        <v>971</v>
      </c>
      <c r="B233" s="554" t="s">
        <v>972</v>
      </c>
      <c r="C233" s="558"/>
      <c r="D233" s="558"/>
      <c r="E233" s="568"/>
    </row>
    <row r="234" spans="1:5" s="552" customFormat="1" ht="15.75">
      <c r="A234" s="563" t="s">
        <v>973</v>
      </c>
      <c r="B234" s="554" t="s">
        <v>974</v>
      </c>
      <c r="C234" s="562"/>
      <c r="D234" s="564">
        <f>SUM(D235:D239)</f>
        <v>0</v>
      </c>
      <c r="E234" s="559"/>
    </row>
    <row r="235" spans="1:5" s="552" customFormat="1" ht="15.75">
      <c r="A235" s="553" t="s">
        <v>975</v>
      </c>
      <c r="B235" s="554" t="s">
        <v>976</v>
      </c>
      <c r="C235" s="573"/>
      <c r="D235" s="574"/>
      <c r="E235" s="575"/>
    </row>
    <row r="236" spans="1:5" s="552" customFormat="1" ht="15.75">
      <c r="A236" s="553" t="s">
        <v>977</v>
      </c>
      <c r="B236" s="554" t="s">
        <v>978</v>
      </c>
      <c r="C236" s="573"/>
      <c r="D236" s="574"/>
      <c r="E236" s="575"/>
    </row>
    <row r="237" spans="1:5" s="552" customFormat="1" ht="15.75">
      <c r="A237" s="553" t="s">
        <v>979</v>
      </c>
      <c r="B237" s="554" t="s">
        <v>980</v>
      </c>
      <c r="C237" s="573"/>
      <c r="D237" s="574"/>
      <c r="E237" s="575"/>
    </row>
    <row r="238" spans="1:5" s="552" customFormat="1" ht="15.75">
      <c r="A238" s="553" t="s">
        <v>981</v>
      </c>
      <c r="B238" s="554" t="s">
        <v>982</v>
      </c>
      <c r="C238" s="573"/>
      <c r="D238" s="574"/>
      <c r="E238" s="575"/>
    </row>
    <row r="239" spans="1:5" s="552" customFormat="1" ht="15.75">
      <c r="A239" s="553" t="s">
        <v>983</v>
      </c>
      <c r="B239" s="554" t="s">
        <v>984</v>
      </c>
      <c r="C239" s="573"/>
      <c r="D239" s="574"/>
      <c r="E239" s="575"/>
    </row>
    <row r="240" spans="1:5" s="552" customFormat="1" ht="15.75">
      <c r="A240" s="563" t="s">
        <v>985</v>
      </c>
      <c r="B240" s="554" t="s">
        <v>986</v>
      </c>
      <c r="C240" s="562"/>
      <c r="D240" s="564">
        <f>D241+D257+D248</f>
        <v>148884</v>
      </c>
      <c r="E240" s="559"/>
    </row>
    <row r="241" spans="1:5" s="552" customFormat="1" ht="15.75">
      <c r="A241" s="553" t="s">
        <v>987</v>
      </c>
      <c r="B241" s="554" t="s">
        <v>988</v>
      </c>
      <c r="C241" s="573"/>
      <c r="D241" s="566">
        <f>D242+D245+D246+D247</f>
        <v>667</v>
      </c>
      <c r="E241" s="575"/>
    </row>
    <row r="242" spans="1:5" s="552" customFormat="1" ht="15.75">
      <c r="A242" s="557" t="s">
        <v>989</v>
      </c>
      <c r="B242" s="554" t="s">
        <v>990</v>
      </c>
      <c r="C242" s="562"/>
      <c r="D242" s="558">
        <f>SUM(D243:D244)</f>
        <v>667</v>
      </c>
      <c r="E242" s="559"/>
    </row>
    <row r="243" spans="1:5" s="552" customFormat="1" ht="15.75">
      <c r="A243" s="569" t="s">
        <v>991</v>
      </c>
      <c r="B243" s="554" t="s">
        <v>992</v>
      </c>
      <c r="C243" s="562"/>
      <c r="D243" s="561">
        <v>667</v>
      </c>
      <c r="E243" s="559"/>
    </row>
    <row r="244" spans="1:5" s="552" customFormat="1" ht="15.75">
      <c r="A244" s="569" t="s">
        <v>993</v>
      </c>
      <c r="B244" s="554" t="s">
        <v>994</v>
      </c>
      <c r="C244" s="562"/>
      <c r="D244" s="561"/>
      <c r="E244" s="559"/>
    </row>
    <row r="245" spans="1:5" s="552" customFormat="1" ht="15.75">
      <c r="A245" s="557" t="s">
        <v>995</v>
      </c>
      <c r="B245" s="554" t="s">
        <v>996</v>
      </c>
      <c r="C245" s="562"/>
      <c r="D245" s="561"/>
      <c r="E245" s="559"/>
    </row>
    <row r="246" spans="1:5" s="552" customFormat="1" ht="15.75">
      <c r="A246" s="557" t="s">
        <v>997</v>
      </c>
      <c r="B246" s="554" t="s">
        <v>998</v>
      </c>
      <c r="C246" s="562"/>
      <c r="D246" s="561"/>
      <c r="E246" s="559"/>
    </row>
    <row r="247" spans="1:5" s="552" customFormat="1" ht="15.75">
      <c r="A247" s="557" t="s">
        <v>999</v>
      </c>
      <c r="B247" s="554" t="s">
        <v>1000</v>
      </c>
      <c r="C247" s="562"/>
      <c r="D247" s="561"/>
      <c r="E247" s="559"/>
    </row>
    <row r="248" spans="1:5" s="552" customFormat="1" ht="15.75">
      <c r="A248" s="553" t="s">
        <v>1001</v>
      </c>
      <c r="B248" s="554" t="s">
        <v>1002</v>
      </c>
      <c r="C248" s="573"/>
      <c r="D248" s="566">
        <f>SUM(D249:D256)</f>
        <v>148032</v>
      </c>
      <c r="E248" s="575"/>
    </row>
    <row r="249" spans="1:5" s="552" customFormat="1" ht="15.75">
      <c r="A249" s="557" t="s">
        <v>1003</v>
      </c>
      <c r="B249" s="554" t="s">
        <v>1004</v>
      </c>
      <c r="C249" s="562"/>
      <c r="D249" s="561">
        <v>148032</v>
      </c>
      <c r="E249" s="559"/>
    </row>
    <row r="250" spans="1:5" s="552" customFormat="1" ht="15.75">
      <c r="A250" s="557" t="s">
        <v>1005</v>
      </c>
      <c r="B250" s="554" t="s">
        <v>1006</v>
      </c>
      <c r="C250" s="562"/>
      <c r="D250" s="561"/>
      <c r="E250" s="559"/>
    </row>
    <row r="251" spans="1:5" s="552" customFormat="1" ht="15.75">
      <c r="A251" s="557" t="s">
        <v>1007</v>
      </c>
      <c r="B251" s="554" t="s">
        <v>1008</v>
      </c>
      <c r="C251" s="562"/>
      <c r="D251" s="561"/>
      <c r="E251" s="559"/>
    </row>
    <row r="252" spans="1:5" s="552" customFormat="1" ht="15.75">
      <c r="A252" s="557" t="s">
        <v>1009</v>
      </c>
      <c r="B252" s="554" t="s">
        <v>1010</v>
      </c>
      <c r="C252" s="562"/>
      <c r="D252" s="561"/>
      <c r="E252" s="559"/>
    </row>
    <row r="253" spans="1:5" s="552" customFormat="1" ht="15.75">
      <c r="A253" s="557" t="s">
        <v>1011</v>
      </c>
      <c r="B253" s="554" t="s">
        <v>1012</v>
      </c>
      <c r="C253" s="562"/>
      <c r="D253" s="561"/>
      <c r="E253" s="559"/>
    </row>
    <row r="254" spans="1:5" s="552" customFormat="1" ht="15.75">
      <c r="A254" s="557" t="s">
        <v>1013</v>
      </c>
      <c r="B254" s="554" t="s">
        <v>1014</v>
      </c>
      <c r="C254" s="562"/>
      <c r="D254" s="561"/>
      <c r="E254" s="559"/>
    </row>
    <row r="255" spans="1:5" s="552" customFormat="1" ht="15.75">
      <c r="A255" s="557" t="s">
        <v>1015</v>
      </c>
      <c r="B255" s="554" t="s">
        <v>1016</v>
      </c>
      <c r="C255" s="562"/>
      <c r="D255" s="561"/>
      <c r="E255" s="559"/>
    </row>
    <row r="256" spans="1:5" s="552" customFormat="1" ht="15.75">
      <c r="A256" s="557" t="s">
        <v>1017</v>
      </c>
      <c r="B256" s="554" t="s">
        <v>1018</v>
      </c>
      <c r="C256" s="562"/>
      <c r="D256" s="561"/>
      <c r="E256" s="559"/>
    </row>
    <row r="257" spans="1:5" s="552" customFormat="1" ht="15.75">
      <c r="A257" s="553" t="s">
        <v>1019</v>
      </c>
      <c r="B257" s="554" t="s">
        <v>1020</v>
      </c>
      <c r="C257" s="573"/>
      <c r="D257" s="582">
        <f>SUM(D258:D265)</f>
        <v>185</v>
      </c>
      <c r="E257" s="575"/>
    </row>
    <row r="258" spans="1:5" s="552" customFormat="1" ht="15.75">
      <c r="A258" s="557" t="s">
        <v>1021</v>
      </c>
      <c r="B258" s="554" t="s">
        <v>1022</v>
      </c>
      <c r="C258" s="562"/>
      <c r="D258" s="561"/>
      <c r="E258" s="559"/>
    </row>
    <row r="259" spans="1:5" s="552" customFormat="1" ht="15.75">
      <c r="A259" s="557" t="s">
        <v>1023</v>
      </c>
      <c r="B259" s="554" t="s">
        <v>1024</v>
      </c>
      <c r="C259" s="562"/>
      <c r="D259" s="561"/>
      <c r="E259" s="559"/>
    </row>
    <row r="260" spans="1:5" s="552" customFormat="1" ht="15.75">
      <c r="A260" s="557" t="s">
        <v>1025</v>
      </c>
      <c r="B260" s="554" t="s">
        <v>1026</v>
      </c>
      <c r="C260" s="562"/>
      <c r="D260" s="561"/>
      <c r="E260" s="559"/>
    </row>
    <row r="261" spans="1:5" s="552" customFormat="1" ht="15.75">
      <c r="A261" s="557" t="s">
        <v>1027</v>
      </c>
      <c r="B261" s="554" t="s">
        <v>1028</v>
      </c>
      <c r="C261" s="562"/>
      <c r="D261" s="561"/>
      <c r="E261" s="559"/>
    </row>
    <row r="262" spans="1:5" s="552" customFormat="1" ht="15.75">
      <c r="A262" s="557" t="s">
        <v>1029</v>
      </c>
      <c r="B262" s="554" t="s">
        <v>1030</v>
      </c>
      <c r="C262" s="562"/>
      <c r="D262" s="561"/>
      <c r="E262" s="559"/>
    </row>
    <row r="263" spans="1:5" s="552" customFormat="1" ht="15.75">
      <c r="A263" s="557" t="s">
        <v>1031</v>
      </c>
      <c r="B263" s="554" t="s">
        <v>1032</v>
      </c>
      <c r="C263" s="562"/>
      <c r="D263" s="561"/>
      <c r="E263" s="559"/>
    </row>
    <row r="264" spans="1:5" s="552" customFormat="1" ht="22.5">
      <c r="A264" s="557" t="s">
        <v>1033</v>
      </c>
      <c r="B264" s="554" t="s">
        <v>1034</v>
      </c>
      <c r="C264" s="562"/>
      <c r="D264" s="561"/>
      <c r="E264" s="559"/>
    </row>
    <row r="265" spans="1:5" s="552" customFormat="1" ht="15.75">
      <c r="A265" s="557" t="s">
        <v>1035</v>
      </c>
      <c r="B265" s="554" t="s">
        <v>1036</v>
      </c>
      <c r="C265" s="562"/>
      <c r="D265" s="561">
        <v>185</v>
      </c>
      <c r="E265" s="559"/>
    </row>
    <row r="266" spans="1:5" s="552" customFormat="1" ht="15.75">
      <c r="A266" s="553" t="s">
        <v>1037</v>
      </c>
      <c r="B266" s="554" t="s">
        <v>1038</v>
      </c>
      <c r="C266" s="573"/>
      <c r="D266" s="574">
        <v>110</v>
      </c>
      <c r="E266" s="575"/>
    </row>
    <row r="267" spans="1:5" s="552" customFormat="1" ht="15.75">
      <c r="A267" s="563" t="s">
        <v>1039</v>
      </c>
      <c r="B267" s="554" t="s">
        <v>1040</v>
      </c>
      <c r="C267" s="583"/>
      <c r="D267" s="564">
        <f>D184+D207+D234+D240+D266</f>
        <v>166014</v>
      </c>
      <c r="E267" s="556"/>
    </row>
    <row r="268" spans="1:5" s="552" customFormat="1" ht="16.5" thickBot="1">
      <c r="A268" s="584" t="s">
        <v>1041</v>
      </c>
      <c r="B268" s="585" t="s">
        <v>1042</v>
      </c>
      <c r="C268" s="586"/>
      <c r="D268" s="587">
        <f>D183+D267</f>
        <v>1261441</v>
      </c>
      <c r="E268" s="588"/>
    </row>
    <row r="269" spans="1:5" ht="15.75">
      <c r="A269" s="589"/>
      <c r="B269" s="590"/>
      <c r="C269" s="591"/>
      <c r="D269" s="591"/>
      <c r="E269" s="592"/>
    </row>
    <row r="270" spans="1:5" ht="15.75">
      <c r="A270" s="593"/>
      <c r="B270" s="590"/>
      <c r="C270" s="591"/>
      <c r="D270" s="591"/>
      <c r="E270" s="592"/>
    </row>
    <row r="271" spans="1:5" ht="15.75">
      <c r="A271" s="590"/>
      <c r="B271" s="590"/>
      <c r="C271" s="591"/>
      <c r="D271" s="591"/>
      <c r="E271" s="592"/>
    </row>
    <row r="272" spans="1:5" ht="15.75">
      <c r="A272" s="826"/>
      <c r="B272" s="826"/>
      <c r="C272" s="826"/>
      <c r="D272" s="826"/>
      <c r="E272" s="826"/>
    </row>
    <row r="273" spans="1:5" ht="15.75">
      <c r="A273" s="826"/>
      <c r="B273" s="826"/>
      <c r="C273" s="826"/>
      <c r="D273" s="826"/>
      <c r="E273" s="826"/>
    </row>
  </sheetData>
  <sheetProtection/>
  <mergeCells count="10">
    <mergeCell ref="A272:E272"/>
    <mergeCell ref="A273:E273"/>
    <mergeCell ref="A1:E1"/>
    <mergeCell ref="C2:E2"/>
    <mergeCell ref="A3:A5"/>
    <mergeCell ref="B3:B5"/>
    <mergeCell ref="C3:C4"/>
    <mergeCell ref="D3:D4"/>
    <mergeCell ref="E3:E4"/>
    <mergeCell ref="C5:E5"/>
  </mergeCells>
  <printOptions horizontalCentered="1"/>
  <pageMargins left="0.7874015748031497" right="0.8234375" top="1.0890625" bottom="0.984251968503937" header="0.7874015748031497" footer="0.7874015748031497"/>
  <pageSetup horizontalDpi="300" verticalDpi="300" orientation="portrait" paperSize="9" scale="85" r:id="rId1"/>
  <headerFooter alignWithMargins="0">
    <oddHeader>&amp;L&amp;"Times New Roman,Félkövér dőlt"Hajmáskér Község Önkormányzat&amp;R&amp;"Times New Roman,Félkövér dőlt"5.1. tájékoztató tábla a 4/2014. (IV.30.) önkormányzati rendelethez</oddHeader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40"/>
  <sheetViews>
    <sheetView view="pageLayout" workbookViewId="0" topLeftCell="A1">
      <selection activeCell="A7" sqref="A7"/>
    </sheetView>
  </sheetViews>
  <sheetFormatPr defaultColWidth="9.00390625" defaultRowHeight="12.75"/>
  <cols>
    <col min="1" max="1" width="71.125" style="596" customWidth="1"/>
    <col min="2" max="2" width="6.125" style="622" customWidth="1"/>
    <col min="3" max="3" width="18.00390625" style="595" customWidth="1"/>
    <col min="4" max="16384" width="9.375" style="595" customWidth="1"/>
  </cols>
  <sheetData>
    <row r="1" spans="1:3" ht="32.25" customHeight="1">
      <c r="A1" s="843" t="s">
        <v>1043</v>
      </c>
      <c r="B1" s="843"/>
      <c r="C1" s="843"/>
    </row>
    <row r="2" spans="1:3" ht="15.75">
      <c r="A2" s="844" t="s">
        <v>1090</v>
      </c>
      <c r="B2" s="844"/>
      <c r="C2" s="844"/>
    </row>
    <row r="4" spans="2:3" ht="13.5" thickBot="1">
      <c r="B4" s="845" t="s">
        <v>537</v>
      </c>
      <c r="C4" s="845"/>
    </row>
    <row r="5" spans="1:3" s="597" customFormat="1" ht="31.5" customHeight="1">
      <c r="A5" s="846" t="s">
        <v>1044</v>
      </c>
      <c r="B5" s="848" t="s">
        <v>539</v>
      </c>
      <c r="C5" s="850" t="s">
        <v>1045</v>
      </c>
    </row>
    <row r="6" spans="1:3" s="597" customFormat="1" ht="12.75">
      <c r="A6" s="847"/>
      <c r="B6" s="849"/>
      <c r="C6" s="851"/>
    </row>
    <row r="7" spans="1:3" s="601" customFormat="1" ht="13.5" thickBot="1">
      <c r="A7" s="598" t="s">
        <v>1046</v>
      </c>
      <c r="B7" s="599" t="s">
        <v>1047</v>
      </c>
      <c r="C7" s="600" t="s">
        <v>1048</v>
      </c>
    </row>
    <row r="8" spans="1:3" ht="15.75" customHeight="1">
      <c r="A8" s="602" t="s">
        <v>1049</v>
      </c>
      <c r="B8" s="603" t="s">
        <v>545</v>
      </c>
      <c r="C8" s="604">
        <v>794970</v>
      </c>
    </row>
    <row r="9" spans="1:3" ht="15.75" customHeight="1">
      <c r="A9" s="605" t="s">
        <v>1050</v>
      </c>
      <c r="B9" s="606" t="s">
        <v>547</v>
      </c>
      <c r="C9" s="607">
        <v>312713</v>
      </c>
    </row>
    <row r="10" spans="1:3" ht="15.75" customHeight="1">
      <c r="A10" s="605" t="s">
        <v>1051</v>
      </c>
      <c r="B10" s="606" t="s">
        <v>549</v>
      </c>
      <c r="C10" s="607">
        <v>0</v>
      </c>
    </row>
    <row r="11" spans="1:3" ht="15.75" customHeight="1">
      <c r="A11" s="608" t="s">
        <v>1052</v>
      </c>
      <c r="B11" s="606" t="s">
        <v>551</v>
      </c>
      <c r="C11" s="609">
        <f>SUM(C8:C10)</f>
        <v>1107683</v>
      </c>
    </row>
    <row r="12" spans="1:3" ht="15.75" customHeight="1">
      <c r="A12" s="608" t="s">
        <v>1053</v>
      </c>
      <c r="B12" s="606" t="s">
        <v>553</v>
      </c>
      <c r="C12" s="609">
        <f>SUM(C13:C14)</f>
        <v>138874</v>
      </c>
    </row>
    <row r="13" spans="1:3" ht="15.75" customHeight="1">
      <c r="A13" s="605" t="s">
        <v>1054</v>
      </c>
      <c r="B13" s="606" t="s">
        <v>555</v>
      </c>
      <c r="C13" s="607">
        <v>18262</v>
      </c>
    </row>
    <row r="14" spans="1:3" ht="15.75" customHeight="1">
      <c r="A14" s="605" t="s">
        <v>1055</v>
      </c>
      <c r="B14" s="606" t="s">
        <v>557</v>
      </c>
      <c r="C14" s="607">
        <v>120612</v>
      </c>
    </row>
    <row r="15" spans="1:3" ht="15.75" customHeight="1">
      <c r="A15" s="608" t="s">
        <v>1056</v>
      </c>
      <c r="B15" s="606" t="s">
        <v>559</v>
      </c>
      <c r="C15" s="609">
        <f>SUM(C16:C17)</f>
        <v>0</v>
      </c>
    </row>
    <row r="16" spans="1:3" s="610" customFormat="1" ht="15.75" customHeight="1">
      <c r="A16" s="605" t="s">
        <v>1057</v>
      </c>
      <c r="B16" s="606" t="s">
        <v>561</v>
      </c>
      <c r="C16" s="607">
        <v>0</v>
      </c>
    </row>
    <row r="17" spans="1:3" ht="15.75" customHeight="1">
      <c r="A17" s="605" t="s">
        <v>1058</v>
      </c>
      <c r="B17" s="606" t="s">
        <v>77</v>
      </c>
      <c r="C17" s="607">
        <v>0</v>
      </c>
    </row>
    <row r="18" spans="1:3" ht="15.75" customHeight="1">
      <c r="A18" s="611" t="s">
        <v>1059</v>
      </c>
      <c r="B18" s="606" t="s">
        <v>78</v>
      </c>
      <c r="C18" s="609">
        <f>C12+C15</f>
        <v>138874</v>
      </c>
    </row>
    <row r="19" spans="1:3" ht="15.75" customHeight="1">
      <c r="A19" s="612" t="s">
        <v>1060</v>
      </c>
      <c r="B19" s="606" t="s">
        <v>79</v>
      </c>
      <c r="C19" s="613">
        <f>SUM(C20:C23)</f>
        <v>0</v>
      </c>
    </row>
    <row r="20" spans="1:3" ht="15.75" customHeight="1">
      <c r="A20" s="605" t="s">
        <v>1061</v>
      </c>
      <c r="B20" s="606" t="s">
        <v>80</v>
      </c>
      <c r="C20" s="607"/>
    </row>
    <row r="21" spans="1:3" ht="15.75" customHeight="1">
      <c r="A21" s="605" t="s">
        <v>1062</v>
      </c>
      <c r="B21" s="606" t="s">
        <v>81</v>
      </c>
      <c r="C21" s="607"/>
    </row>
    <row r="22" spans="1:3" ht="15.75" customHeight="1">
      <c r="A22" s="605" t="s">
        <v>1063</v>
      </c>
      <c r="B22" s="606" t="s">
        <v>82</v>
      </c>
      <c r="C22" s="607"/>
    </row>
    <row r="23" spans="1:3" ht="15.75" customHeight="1">
      <c r="A23" s="605" t="s">
        <v>1064</v>
      </c>
      <c r="B23" s="606" t="s">
        <v>83</v>
      </c>
      <c r="C23" s="607"/>
    </row>
    <row r="24" spans="1:3" ht="15.75" customHeight="1">
      <c r="A24" s="612" t="s">
        <v>1065</v>
      </c>
      <c r="B24" s="606" t="s">
        <v>84</v>
      </c>
      <c r="C24" s="613">
        <f>C25+C26+C27+C28</f>
        <v>4764</v>
      </c>
    </row>
    <row r="25" spans="1:3" ht="15.75" customHeight="1">
      <c r="A25" s="605" t="s">
        <v>1066</v>
      </c>
      <c r="B25" s="606" t="s">
        <v>85</v>
      </c>
      <c r="C25" s="607"/>
    </row>
    <row r="26" spans="1:3" ht="15.75" customHeight="1">
      <c r="A26" s="605" t="s">
        <v>1067</v>
      </c>
      <c r="B26" s="606" t="s">
        <v>86</v>
      </c>
      <c r="C26" s="607"/>
    </row>
    <row r="27" spans="1:3" ht="15.75" customHeight="1">
      <c r="A27" s="605" t="s">
        <v>1068</v>
      </c>
      <c r="B27" s="606" t="s">
        <v>87</v>
      </c>
      <c r="C27" s="607">
        <v>523</v>
      </c>
    </row>
    <row r="28" spans="1:3" ht="15.75" customHeight="1">
      <c r="A28" s="605" t="s">
        <v>1069</v>
      </c>
      <c r="B28" s="606" t="s">
        <v>88</v>
      </c>
      <c r="C28" s="614">
        <f>SUM(C29:C32)</f>
        <v>4241</v>
      </c>
    </row>
    <row r="29" spans="1:3" ht="15.75" customHeight="1">
      <c r="A29" s="615" t="s">
        <v>1070</v>
      </c>
      <c r="B29" s="606" t="s">
        <v>89</v>
      </c>
      <c r="C29" s="607">
        <v>3570</v>
      </c>
    </row>
    <row r="30" spans="1:3" ht="15.75" customHeight="1">
      <c r="A30" s="616" t="s">
        <v>1071</v>
      </c>
      <c r="B30" s="606" t="s">
        <v>90</v>
      </c>
      <c r="C30" s="607"/>
    </row>
    <row r="31" spans="1:3" ht="15.75" customHeight="1">
      <c r="A31" s="616" t="s">
        <v>1072</v>
      </c>
      <c r="B31" s="606" t="s">
        <v>91</v>
      </c>
      <c r="C31" s="607"/>
    </row>
    <row r="32" spans="1:3" ht="15.75" customHeight="1">
      <c r="A32" s="616" t="s">
        <v>1073</v>
      </c>
      <c r="B32" s="606" t="s">
        <v>92</v>
      </c>
      <c r="C32" s="607">
        <v>671</v>
      </c>
    </row>
    <row r="33" spans="1:3" ht="15.75" customHeight="1">
      <c r="A33" s="612" t="s">
        <v>1074</v>
      </c>
      <c r="B33" s="606" t="s">
        <v>93</v>
      </c>
      <c r="C33" s="617">
        <v>10120</v>
      </c>
    </row>
    <row r="34" spans="1:3" ht="15.75" customHeight="1">
      <c r="A34" s="611" t="s">
        <v>1075</v>
      </c>
      <c r="B34" s="606" t="s">
        <v>94</v>
      </c>
      <c r="C34" s="609">
        <f>C19+C24+C33</f>
        <v>14884</v>
      </c>
    </row>
    <row r="35" spans="1:3" ht="15.75" customHeight="1" thickBot="1">
      <c r="A35" s="618" t="s">
        <v>1076</v>
      </c>
      <c r="B35" s="619" t="s">
        <v>95</v>
      </c>
      <c r="C35" s="620">
        <f>C11+C18+C34</f>
        <v>1261441</v>
      </c>
    </row>
    <row r="36" spans="1:5" ht="15.75">
      <c r="A36" s="589"/>
      <c r="B36" s="590"/>
      <c r="C36" s="591"/>
      <c r="D36" s="591"/>
      <c r="E36" s="591"/>
    </row>
    <row r="37" spans="1:5" ht="15.75">
      <c r="A37" s="589"/>
      <c r="B37" s="590"/>
      <c r="C37" s="591"/>
      <c r="D37" s="591"/>
      <c r="E37" s="591"/>
    </row>
    <row r="38" spans="1:5" ht="15.75">
      <c r="A38" s="590"/>
      <c r="B38" s="590"/>
      <c r="C38" s="591"/>
      <c r="D38" s="591"/>
      <c r="E38" s="591"/>
    </row>
    <row r="39" spans="1:5" ht="15.75">
      <c r="A39" s="842"/>
      <c r="B39" s="842"/>
      <c r="C39" s="842"/>
      <c r="D39" s="621"/>
      <c r="E39" s="621"/>
    </row>
    <row r="40" spans="1:5" ht="15.75">
      <c r="A40" s="842"/>
      <c r="B40" s="842"/>
      <c r="C40" s="842"/>
      <c r="D40" s="621"/>
      <c r="E40" s="621"/>
    </row>
  </sheetData>
  <sheetProtection sheet="1" objects="1" scenarios="1"/>
  <mergeCells count="8">
    <mergeCell ref="A39:C39"/>
    <mergeCell ref="A40:C40"/>
    <mergeCell ref="A1:C1"/>
    <mergeCell ref="A2:C2"/>
    <mergeCell ref="B4:C4"/>
    <mergeCell ref="A5:A6"/>
    <mergeCell ref="B5:B6"/>
    <mergeCell ref="C5:C6"/>
  </mergeCells>
  <printOptions horizontalCentered="1"/>
  <pageMargins left="0.7874015748031497" right="0.7874015748031497" top="1.246875" bottom="0.984251968503937" header="0.7874015748031497" footer="0.7874015748031497"/>
  <pageSetup horizontalDpi="600" verticalDpi="600" orientation="portrait" paperSize="9" scale="95" r:id="rId1"/>
  <headerFooter alignWithMargins="0">
    <oddHeader>&amp;L&amp;"Times New Roman,Félkövér dőlt"Hajmáskér Község .Önkormányzat&amp;R&amp;"Times New Roman CE,Félkövér dőlt"5.2. tájékoztató tábla a 4/2014. (IV.30.) önkormányzati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3"/>
  <sheetViews>
    <sheetView workbookViewId="0" topLeftCell="A1">
      <selection activeCell="E25" sqref="E24:E25"/>
    </sheetView>
  </sheetViews>
  <sheetFormatPr defaultColWidth="9.00390625" defaultRowHeight="12.75"/>
  <cols>
    <col min="1" max="1" width="7.625" style="41" customWidth="1"/>
    <col min="2" max="2" width="60.875" style="41" customWidth="1"/>
    <col min="3" max="3" width="25.625" style="41" customWidth="1"/>
    <col min="4" max="16384" width="9.375" style="41" customWidth="1"/>
  </cols>
  <sheetData>
    <row r="1" ht="15">
      <c r="C1" s="623" t="s">
        <v>1140</v>
      </c>
    </row>
    <row r="2" spans="1:3" ht="14.25">
      <c r="A2" s="624"/>
      <c r="B2" s="624"/>
      <c r="C2" s="624"/>
    </row>
    <row r="3" spans="1:3" ht="33.75" customHeight="1">
      <c r="A3" s="852" t="s">
        <v>1077</v>
      </c>
      <c r="B3" s="852"/>
      <c r="C3" s="852"/>
    </row>
    <row r="4" ht="13.5" thickBot="1">
      <c r="C4" s="625"/>
    </row>
    <row r="5" spans="1:3" s="629" customFormat="1" ht="43.5" customHeight="1" thickBot="1">
      <c r="A5" s="626" t="s">
        <v>66</v>
      </c>
      <c r="B5" s="627" t="s">
        <v>121</v>
      </c>
      <c r="C5" s="628" t="s">
        <v>1078</v>
      </c>
    </row>
    <row r="6" spans="1:3" ht="28.5" customHeight="1">
      <c r="A6" s="630" t="s">
        <v>68</v>
      </c>
      <c r="B6" s="631" t="s">
        <v>1091</v>
      </c>
      <c r="C6" s="632">
        <f>C7+C8</f>
        <v>149558</v>
      </c>
    </row>
    <row r="7" spans="1:3" ht="18" customHeight="1">
      <c r="A7" s="633" t="s">
        <v>69</v>
      </c>
      <c r="B7" s="634" t="s">
        <v>1079</v>
      </c>
      <c r="C7" s="635">
        <v>148953</v>
      </c>
    </row>
    <row r="8" spans="1:3" ht="18" customHeight="1">
      <c r="A8" s="633" t="s">
        <v>70</v>
      </c>
      <c r="B8" s="634" t="s">
        <v>1080</v>
      </c>
      <c r="C8" s="635">
        <v>605</v>
      </c>
    </row>
    <row r="9" spans="1:3" ht="18" customHeight="1">
      <c r="A9" s="633" t="s">
        <v>71</v>
      </c>
      <c r="B9" s="636" t="s">
        <v>1081</v>
      </c>
      <c r="C9" s="635">
        <v>354019</v>
      </c>
    </row>
    <row r="10" spans="1:3" ht="18" customHeight="1" thickBot="1">
      <c r="A10" s="637" t="s">
        <v>72</v>
      </c>
      <c r="B10" s="638" t="s">
        <v>1082</v>
      </c>
      <c r="C10" s="639">
        <v>354878</v>
      </c>
    </row>
    <row r="11" spans="1:3" ht="25.5" customHeight="1">
      <c r="A11" s="640" t="s">
        <v>73</v>
      </c>
      <c r="B11" s="641" t="s">
        <v>1092</v>
      </c>
      <c r="C11" s="642">
        <f>C6+C9-C10</f>
        <v>148699</v>
      </c>
    </row>
    <row r="12" spans="1:3" ht="18" customHeight="1">
      <c r="A12" s="633" t="s">
        <v>74</v>
      </c>
      <c r="B12" s="634" t="s">
        <v>1079</v>
      </c>
      <c r="C12" s="635">
        <v>148032</v>
      </c>
    </row>
    <row r="13" spans="1:3" ht="18" customHeight="1" thickBot="1">
      <c r="A13" s="643" t="s">
        <v>75</v>
      </c>
      <c r="B13" s="644" t="s">
        <v>1080</v>
      </c>
      <c r="C13" s="645">
        <v>667</v>
      </c>
    </row>
  </sheetData>
  <sheetProtection/>
  <mergeCells count="1">
    <mergeCell ref="A3:C3"/>
  </mergeCells>
  <conditionalFormatting sqref="C11">
    <cfRule type="cellIs" priority="1" dxfId="2" operator="notEqual" stopIfTrue="1">
      <formula>SUM(C12:C13)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B61" sqref="B6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44"/>
  <sheetViews>
    <sheetView view="pageLayout" zoomScaleNormal="120" zoomScaleSheetLayoutView="130" workbookViewId="0" topLeftCell="A100">
      <selection activeCell="E56" sqref="E56"/>
    </sheetView>
  </sheetViews>
  <sheetFormatPr defaultColWidth="9.00390625" defaultRowHeight="12.75"/>
  <cols>
    <col min="1" max="1" width="9.50390625" style="308" customWidth="1"/>
    <col min="2" max="2" width="60.875" style="308" customWidth="1"/>
    <col min="3" max="5" width="15.875" style="309" customWidth="1"/>
    <col min="6" max="16384" width="9.375" style="34" customWidth="1"/>
  </cols>
  <sheetData>
    <row r="1" spans="1:5" ht="15.75" customHeight="1">
      <c r="A1" s="716" t="s">
        <v>65</v>
      </c>
      <c r="B1" s="716"/>
      <c r="C1" s="716"/>
      <c r="D1" s="716"/>
      <c r="E1" s="716"/>
    </row>
    <row r="2" spans="1:5" ht="15.75" customHeight="1" thickBot="1">
      <c r="A2" s="318" t="s">
        <v>195</v>
      </c>
      <c r="B2" s="318"/>
      <c r="C2" s="206"/>
      <c r="D2" s="206"/>
      <c r="E2" s="206" t="s">
        <v>356</v>
      </c>
    </row>
    <row r="3" spans="1:5" ht="37.5" customHeight="1">
      <c r="A3" s="717" t="s">
        <v>128</v>
      </c>
      <c r="B3" s="719" t="s">
        <v>67</v>
      </c>
      <c r="C3" s="721" t="s">
        <v>0</v>
      </c>
      <c r="D3" s="721"/>
      <c r="E3" s="722"/>
    </row>
    <row r="4" spans="1:5" s="35" customFormat="1" ht="12" customHeight="1" thickBot="1">
      <c r="A4" s="718"/>
      <c r="B4" s="720"/>
      <c r="C4" s="321" t="s">
        <v>434</v>
      </c>
      <c r="D4" s="321" t="s">
        <v>441</v>
      </c>
      <c r="E4" s="322" t="s">
        <v>442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2">
        <v>5</v>
      </c>
    </row>
    <row r="6" spans="1:5" s="1" customFormat="1" ht="12" customHeight="1" thickBot="1">
      <c r="A6" s="24" t="s">
        <v>68</v>
      </c>
      <c r="B6" s="23" t="s">
        <v>209</v>
      </c>
      <c r="C6" s="375">
        <f>+C7+C12+C21</f>
        <v>37534</v>
      </c>
      <c r="D6" s="375">
        <f>+D7+D12+D21</f>
        <v>49606</v>
      </c>
      <c r="E6" s="185">
        <f>+E7+E12+E21</f>
        <v>44354</v>
      </c>
    </row>
    <row r="7" spans="1:5" s="1" customFormat="1" ht="12" customHeight="1" thickBot="1">
      <c r="A7" s="22" t="s">
        <v>69</v>
      </c>
      <c r="B7" s="167" t="s">
        <v>418</v>
      </c>
      <c r="C7" s="376">
        <f>+C8+C9+C10+C11</f>
        <v>10290</v>
      </c>
      <c r="D7" s="376">
        <f>+D8+D9+D10+D11</f>
        <v>20038</v>
      </c>
      <c r="E7" s="186">
        <f>+E8+E9+E10+E11</f>
        <v>20042</v>
      </c>
    </row>
    <row r="8" spans="1:5" s="1" customFormat="1" ht="12" customHeight="1">
      <c r="A8" s="15" t="s">
        <v>156</v>
      </c>
      <c r="B8" s="295" t="s">
        <v>109</v>
      </c>
      <c r="C8" s="377">
        <v>9490</v>
      </c>
      <c r="D8" s="377">
        <v>18932</v>
      </c>
      <c r="E8" s="188">
        <v>18933</v>
      </c>
    </row>
    <row r="9" spans="1:5" s="1" customFormat="1" ht="12" customHeight="1">
      <c r="A9" s="15" t="s">
        <v>157</v>
      </c>
      <c r="B9" s="181" t="s">
        <v>129</v>
      </c>
      <c r="C9" s="377"/>
      <c r="D9" s="377"/>
      <c r="E9" s="188"/>
    </row>
    <row r="10" spans="1:5" s="1" customFormat="1" ht="12" customHeight="1">
      <c r="A10" s="15" t="s">
        <v>158</v>
      </c>
      <c r="B10" s="181" t="s">
        <v>210</v>
      </c>
      <c r="C10" s="377">
        <v>800</v>
      </c>
      <c r="D10" s="377">
        <v>1106</v>
      </c>
      <c r="E10" s="188">
        <v>1106</v>
      </c>
    </row>
    <row r="11" spans="1:5" s="1" customFormat="1" ht="12" customHeight="1" thickBot="1">
      <c r="A11" s="15" t="s">
        <v>159</v>
      </c>
      <c r="B11" s="296" t="s">
        <v>211</v>
      </c>
      <c r="C11" s="377"/>
      <c r="D11" s="377"/>
      <c r="E11" s="188">
        <v>3</v>
      </c>
    </row>
    <row r="12" spans="1:5" s="1" customFormat="1" ht="12" customHeight="1" thickBot="1">
      <c r="A12" s="22" t="s">
        <v>70</v>
      </c>
      <c r="B12" s="23" t="s">
        <v>212</v>
      </c>
      <c r="C12" s="376">
        <f>+C13+C14+C15+C16+C17+C18+C19+C20</f>
        <v>22446</v>
      </c>
      <c r="D12" s="376">
        <f>+D13+D14+D15+D16+D17+D18+D19+D20</f>
        <v>24279</v>
      </c>
      <c r="E12" s="186">
        <f>+E13+E14+E15+E16+E17+E18+E19+E20</f>
        <v>19023</v>
      </c>
    </row>
    <row r="13" spans="1:5" s="1" customFormat="1" ht="12" customHeight="1">
      <c r="A13" s="19" t="s">
        <v>130</v>
      </c>
      <c r="B13" s="11" t="s">
        <v>217</v>
      </c>
      <c r="C13" s="378">
        <v>150</v>
      </c>
      <c r="D13" s="378">
        <v>13</v>
      </c>
      <c r="E13" s="187">
        <v>13</v>
      </c>
    </row>
    <row r="14" spans="1:5" s="1" customFormat="1" ht="12" customHeight="1">
      <c r="A14" s="15" t="s">
        <v>131</v>
      </c>
      <c r="B14" s="8" t="s">
        <v>218</v>
      </c>
      <c r="C14" s="377">
        <v>100</v>
      </c>
      <c r="D14" s="377">
        <v>1143</v>
      </c>
      <c r="E14" s="188">
        <v>739</v>
      </c>
    </row>
    <row r="15" spans="1:5" s="1" customFormat="1" ht="12" customHeight="1">
      <c r="A15" s="15" t="s">
        <v>132</v>
      </c>
      <c r="B15" s="8" t="s">
        <v>219</v>
      </c>
      <c r="C15" s="377">
        <v>4100</v>
      </c>
      <c r="D15" s="377">
        <v>4655</v>
      </c>
      <c r="E15" s="188">
        <v>4654</v>
      </c>
    </row>
    <row r="16" spans="1:5" s="1" customFormat="1" ht="12" customHeight="1">
      <c r="A16" s="15" t="s">
        <v>133</v>
      </c>
      <c r="B16" s="8" t="s">
        <v>220</v>
      </c>
      <c r="C16" s="377">
        <v>14227</v>
      </c>
      <c r="D16" s="377">
        <v>12308</v>
      </c>
      <c r="E16" s="188">
        <v>8013</v>
      </c>
    </row>
    <row r="17" spans="1:5" s="1" customFormat="1" ht="12" customHeight="1">
      <c r="A17" s="14" t="s">
        <v>213</v>
      </c>
      <c r="B17" s="7" t="s">
        <v>221</v>
      </c>
      <c r="C17" s="379"/>
      <c r="D17" s="379"/>
      <c r="E17" s="189"/>
    </row>
    <row r="18" spans="1:5" s="1" customFormat="1" ht="12" customHeight="1">
      <c r="A18" s="15" t="s">
        <v>214</v>
      </c>
      <c r="B18" s="8" t="s">
        <v>302</v>
      </c>
      <c r="C18" s="377">
        <v>3869</v>
      </c>
      <c r="D18" s="377">
        <v>5990</v>
      </c>
      <c r="E18" s="188">
        <v>5434</v>
      </c>
    </row>
    <row r="19" spans="1:5" s="1" customFormat="1" ht="12" customHeight="1">
      <c r="A19" s="15" t="s">
        <v>215</v>
      </c>
      <c r="B19" s="8" t="s">
        <v>223</v>
      </c>
      <c r="C19" s="377"/>
      <c r="D19" s="377">
        <v>4</v>
      </c>
      <c r="E19" s="188">
        <v>4</v>
      </c>
    </row>
    <row r="20" spans="1:5" s="1" customFormat="1" ht="12" customHeight="1" thickBot="1">
      <c r="A20" s="16" t="s">
        <v>216</v>
      </c>
      <c r="B20" s="9" t="s">
        <v>224</v>
      </c>
      <c r="C20" s="380"/>
      <c r="D20" s="380">
        <v>166</v>
      </c>
      <c r="E20" s="190">
        <v>166</v>
      </c>
    </row>
    <row r="21" spans="1:5" s="1" customFormat="1" ht="12" customHeight="1" thickBot="1">
      <c r="A21" s="22" t="s">
        <v>225</v>
      </c>
      <c r="B21" s="23" t="s">
        <v>303</v>
      </c>
      <c r="C21" s="381">
        <v>4798</v>
      </c>
      <c r="D21" s="381">
        <v>5289</v>
      </c>
      <c r="E21" s="191">
        <v>5289</v>
      </c>
    </row>
    <row r="22" spans="1:5" s="1" customFormat="1" ht="12" customHeight="1" thickBot="1">
      <c r="A22" s="22" t="s">
        <v>72</v>
      </c>
      <c r="B22" s="23" t="s">
        <v>227</v>
      </c>
      <c r="C22" s="376">
        <f>+C23+C24+C25+C26+C27+C28+C29+C30</f>
        <v>87348</v>
      </c>
      <c r="D22" s="376">
        <f>+D23+D24+D25+D26+D27+D28+D29+D30</f>
        <v>116662</v>
      </c>
      <c r="E22" s="186">
        <f>+E23+E24+E25+E26+E27+E28+E29+E30</f>
        <v>117170</v>
      </c>
    </row>
    <row r="23" spans="1:5" s="1" customFormat="1" ht="12" customHeight="1">
      <c r="A23" s="17" t="s">
        <v>134</v>
      </c>
      <c r="B23" s="10" t="s">
        <v>233</v>
      </c>
      <c r="C23" s="382">
        <f>63004+3547</f>
        <v>66551</v>
      </c>
      <c r="D23" s="382">
        <v>74437</v>
      </c>
      <c r="E23" s="705">
        <v>74437</v>
      </c>
    </row>
    <row r="24" spans="1:5" s="1" customFormat="1" ht="12" customHeight="1">
      <c r="A24" s="15" t="s">
        <v>135</v>
      </c>
      <c r="B24" s="8" t="s">
        <v>234</v>
      </c>
      <c r="C24" s="377">
        <v>20753</v>
      </c>
      <c r="D24" s="377">
        <v>23914</v>
      </c>
      <c r="E24" s="705">
        <v>23914</v>
      </c>
    </row>
    <row r="25" spans="1:5" s="1" customFormat="1" ht="12" customHeight="1">
      <c r="A25" s="15" t="s">
        <v>136</v>
      </c>
      <c r="B25" s="8" t="s">
        <v>235</v>
      </c>
      <c r="C25" s="377">
        <v>44</v>
      </c>
      <c r="D25" s="377">
        <f>18044+267</f>
        <v>18311</v>
      </c>
      <c r="E25" s="705">
        <v>18311</v>
      </c>
    </row>
    <row r="26" spans="1:5" s="1" customFormat="1" ht="12" customHeight="1">
      <c r="A26" s="18" t="s">
        <v>228</v>
      </c>
      <c r="B26" s="8" t="s">
        <v>139</v>
      </c>
      <c r="C26" s="383"/>
      <c r="D26" s="383"/>
      <c r="E26" s="193"/>
    </row>
    <row r="27" spans="1:5" s="1" customFormat="1" ht="12" customHeight="1">
      <c r="A27" s="18" t="s">
        <v>229</v>
      </c>
      <c r="B27" s="8" t="s">
        <v>236</v>
      </c>
      <c r="C27" s="383"/>
      <c r="D27" s="383"/>
      <c r="E27" s="193"/>
    </row>
    <row r="28" spans="1:5" s="1" customFormat="1" ht="12" customHeight="1">
      <c r="A28" s="15" t="s">
        <v>230</v>
      </c>
      <c r="B28" s="8" t="s">
        <v>237</v>
      </c>
      <c r="C28" s="377"/>
      <c r="D28" s="377"/>
      <c r="E28" s="188"/>
    </row>
    <row r="29" spans="1:5" s="1" customFormat="1" ht="12" customHeight="1">
      <c r="A29" s="15" t="s">
        <v>231</v>
      </c>
      <c r="B29" s="8" t="s">
        <v>304</v>
      </c>
      <c r="C29" s="384"/>
      <c r="D29" s="384"/>
      <c r="E29" s="194"/>
    </row>
    <row r="30" spans="1:5" s="1" customFormat="1" ht="12" customHeight="1" thickBot="1">
      <c r="A30" s="15" t="s">
        <v>232</v>
      </c>
      <c r="B30" s="13" t="s">
        <v>239</v>
      </c>
      <c r="C30" s="384"/>
      <c r="D30" s="384"/>
      <c r="E30" s="194">
        <v>508</v>
      </c>
    </row>
    <row r="31" spans="1:5" s="1" customFormat="1" ht="12" customHeight="1" thickBot="1">
      <c r="A31" s="160" t="s">
        <v>73</v>
      </c>
      <c r="B31" s="23" t="s">
        <v>419</v>
      </c>
      <c r="C31" s="376">
        <f>+C32+C38</f>
        <v>20349</v>
      </c>
      <c r="D31" s="376">
        <f>+D32+D38</f>
        <v>81454</v>
      </c>
      <c r="E31" s="186">
        <f>+E32+E38</f>
        <v>22481</v>
      </c>
    </row>
    <row r="32" spans="1:5" s="1" customFormat="1" ht="12" customHeight="1">
      <c r="A32" s="161" t="s">
        <v>137</v>
      </c>
      <c r="B32" s="297" t="s">
        <v>420</v>
      </c>
      <c r="C32" s="385">
        <f>+C33+C34+C35+C36+C37</f>
        <v>20349</v>
      </c>
      <c r="D32" s="385">
        <f>+D33+D34+D35+D36+D37</f>
        <v>32027</v>
      </c>
      <c r="E32" s="198">
        <f>+E33+E34+E35+E36+E37</f>
        <v>22481</v>
      </c>
    </row>
    <row r="33" spans="1:5" s="1" customFormat="1" ht="12" customHeight="1">
      <c r="A33" s="162" t="s">
        <v>140</v>
      </c>
      <c r="B33" s="168" t="s">
        <v>305</v>
      </c>
      <c r="C33" s="384">
        <v>6386</v>
      </c>
      <c r="D33" s="384">
        <v>6386</v>
      </c>
      <c r="E33" s="194">
        <v>6284</v>
      </c>
    </row>
    <row r="34" spans="1:5" s="1" customFormat="1" ht="12" customHeight="1">
      <c r="A34" s="162" t="s">
        <v>141</v>
      </c>
      <c r="B34" s="168" t="s">
        <v>306</v>
      </c>
      <c r="C34" s="384"/>
      <c r="D34" s="384">
        <v>7514</v>
      </c>
      <c r="E34" s="194">
        <v>2193</v>
      </c>
    </row>
    <row r="35" spans="1:5" s="1" customFormat="1" ht="12" customHeight="1">
      <c r="A35" s="162" t="s">
        <v>142</v>
      </c>
      <c r="B35" s="168" t="s">
        <v>307</v>
      </c>
      <c r="C35" s="384"/>
      <c r="D35" s="384"/>
      <c r="E35" s="194"/>
    </row>
    <row r="36" spans="1:5" s="1" customFormat="1" ht="12" customHeight="1">
      <c r="A36" s="162" t="s">
        <v>143</v>
      </c>
      <c r="B36" s="168" t="s">
        <v>308</v>
      </c>
      <c r="C36" s="384"/>
      <c r="D36" s="384"/>
      <c r="E36" s="194"/>
    </row>
    <row r="37" spans="1:5" s="1" customFormat="1" ht="12" customHeight="1">
      <c r="A37" s="162" t="s">
        <v>240</v>
      </c>
      <c r="B37" s="168" t="s">
        <v>421</v>
      </c>
      <c r="C37" s="384">
        <v>13963</v>
      </c>
      <c r="D37" s="384">
        <f>18127</f>
        <v>18127</v>
      </c>
      <c r="E37" s="194">
        <v>14004</v>
      </c>
    </row>
    <row r="38" spans="1:5" s="1" customFormat="1" ht="12" customHeight="1">
      <c r="A38" s="162" t="s">
        <v>138</v>
      </c>
      <c r="B38" s="169" t="s">
        <v>422</v>
      </c>
      <c r="C38" s="386">
        <f>+C39+C40+C41+C42+C43</f>
        <v>0</v>
      </c>
      <c r="D38" s="386">
        <f>+D39+D40+D41+D42+D43</f>
        <v>49427</v>
      </c>
      <c r="E38" s="199">
        <f>+E39+E40+E41+E42+E43</f>
        <v>0</v>
      </c>
    </row>
    <row r="39" spans="1:5" s="1" customFormat="1" ht="12" customHeight="1">
      <c r="A39" s="162" t="s">
        <v>146</v>
      </c>
      <c r="B39" s="168" t="s">
        <v>305</v>
      </c>
      <c r="C39" s="384"/>
      <c r="D39" s="384"/>
      <c r="E39" s="194"/>
    </row>
    <row r="40" spans="1:5" s="1" customFormat="1" ht="12" customHeight="1">
      <c r="A40" s="162" t="s">
        <v>147</v>
      </c>
      <c r="B40" s="168" t="s">
        <v>306</v>
      </c>
      <c r="C40" s="384"/>
      <c r="D40" s="384"/>
      <c r="E40" s="194"/>
    </row>
    <row r="41" spans="1:5" s="1" customFormat="1" ht="12" customHeight="1">
      <c r="A41" s="162" t="s">
        <v>148</v>
      </c>
      <c r="B41" s="168" t="s">
        <v>307</v>
      </c>
      <c r="C41" s="384"/>
      <c r="D41" s="384"/>
      <c r="E41" s="194"/>
    </row>
    <row r="42" spans="1:5" s="1" customFormat="1" ht="12" customHeight="1">
      <c r="A42" s="162" t="s">
        <v>149</v>
      </c>
      <c r="B42" s="170" t="s">
        <v>308</v>
      </c>
      <c r="C42" s="384"/>
      <c r="D42" s="384"/>
      <c r="E42" s="194"/>
    </row>
    <row r="43" spans="1:5" s="1" customFormat="1" ht="12" customHeight="1" thickBot="1">
      <c r="A43" s="163" t="s">
        <v>241</v>
      </c>
      <c r="B43" s="171" t="s">
        <v>423</v>
      </c>
      <c r="C43" s="387"/>
      <c r="D43" s="387">
        <f>67427-18000</f>
        <v>49427</v>
      </c>
      <c r="E43" s="194"/>
    </row>
    <row r="44" spans="1:5" s="1" customFormat="1" ht="12" customHeight="1" thickBot="1">
      <c r="A44" s="22" t="s">
        <v>242</v>
      </c>
      <c r="B44" s="298" t="s">
        <v>309</v>
      </c>
      <c r="C44" s="376">
        <f>+C45+C46</f>
        <v>0</v>
      </c>
      <c r="D44" s="376">
        <f>+D45+D46</f>
        <v>337</v>
      </c>
      <c r="E44" s="186">
        <f>+E45+E46</f>
        <v>337</v>
      </c>
    </row>
    <row r="45" spans="1:5" s="1" customFormat="1" ht="12" customHeight="1">
      <c r="A45" s="17" t="s">
        <v>144</v>
      </c>
      <c r="B45" s="181" t="s">
        <v>310</v>
      </c>
      <c r="C45" s="382"/>
      <c r="D45" s="382">
        <v>337</v>
      </c>
      <c r="E45" s="192">
        <v>337</v>
      </c>
    </row>
    <row r="46" spans="1:5" s="1" customFormat="1" ht="12" customHeight="1" thickBot="1">
      <c r="A46" s="14" t="s">
        <v>145</v>
      </c>
      <c r="B46" s="176" t="s">
        <v>314</v>
      </c>
      <c r="C46" s="379"/>
      <c r="D46" s="379"/>
      <c r="E46" s="189"/>
    </row>
    <row r="47" spans="1:5" s="1" customFormat="1" ht="12" customHeight="1" thickBot="1">
      <c r="A47" s="22" t="s">
        <v>75</v>
      </c>
      <c r="B47" s="298" t="s">
        <v>313</v>
      </c>
      <c r="C47" s="376">
        <f>+C48+C49+C50</f>
        <v>100</v>
      </c>
      <c r="D47" s="376">
        <f>+D48+D49+D50</f>
        <v>600</v>
      </c>
      <c r="E47" s="186">
        <f>+E48+E49+E50</f>
        <v>590</v>
      </c>
    </row>
    <row r="48" spans="1:5" s="1" customFormat="1" ht="12" customHeight="1">
      <c r="A48" s="17" t="s">
        <v>245</v>
      </c>
      <c r="B48" s="181" t="s">
        <v>243</v>
      </c>
      <c r="C48" s="389"/>
      <c r="D48" s="389"/>
      <c r="E48" s="390"/>
    </row>
    <row r="49" spans="1:5" s="1" customFormat="1" ht="12" customHeight="1">
      <c r="A49" s="15" t="s">
        <v>246</v>
      </c>
      <c r="B49" s="168" t="s">
        <v>244</v>
      </c>
      <c r="C49" s="384">
        <v>100</v>
      </c>
      <c r="D49" s="384">
        <v>600</v>
      </c>
      <c r="E49" s="194">
        <v>590</v>
      </c>
    </row>
    <row r="50" spans="1:5" s="1" customFormat="1" ht="17.25" customHeight="1" thickBot="1">
      <c r="A50" s="14" t="s">
        <v>357</v>
      </c>
      <c r="B50" s="176" t="s">
        <v>311</v>
      </c>
      <c r="C50" s="391"/>
      <c r="D50" s="391"/>
      <c r="E50" s="392"/>
    </row>
    <row r="51" spans="1:5" s="1" customFormat="1" ht="12" customHeight="1" thickBot="1">
      <c r="A51" s="22" t="s">
        <v>247</v>
      </c>
      <c r="B51" s="299" t="s">
        <v>312</v>
      </c>
      <c r="C51" s="393"/>
      <c r="D51" s="393"/>
      <c r="E51" s="195"/>
    </row>
    <row r="52" spans="1:5" s="1" customFormat="1" ht="12" customHeight="1" thickBot="1">
      <c r="A52" s="22" t="s">
        <v>77</v>
      </c>
      <c r="B52" s="26" t="s">
        <v>248</v>
      </c>
      <c r="C52" s="394">
        <f>+C7+C12+C21+C22+C31+C44+C47+C51</f>
        <v>145331</v>
      </c>
      <c r="D52" s="394">
        <f>+D7+D12+D21+D22+D31+D44+D47+D51</f>
        <v>248659</v>
      </c>
      <c r="E52" s="196">
        <f>+E7+E12+E21+E22+E31+E44+E47+E51</f>
        <v>184932</v>
      </c>
    </row>
    <row r="53" spans="1:5" s="1" customFormat="1" ht="12" customHeight="1" thickBot="1">
      <c r="A53" s="172" t="s">
        <v>78</v>
      </c>
      <c r="B53" s="167" t="s">
        <v>315</v>
      </c>
      <c r="C53" s="395">
        <f>+C54+C60</f>
        <v>96133</v>
      </c>
      <c r="D53" s="395">
        <f>+D54+D60</f>
        <v>123224</v>
      </c>
      <c r="E53" s="197">
        <f>+E54+E60</f>
        <v>8735</v>
      </c>
    </row>
    <row r="54" spans="1:5" s="1" customFormat="1" ht="12" customHeight="1">
      <c r="A54" s="300" t="s">
        <v>188</v>
      </c>
      <c r="B54" s="297" t="s">
        <v>386</v>
      </c>
      <c r="C54" s="385">
        <f>+C55+C56+C57+C58+C59</f>
        <v>96133</v>
      </c>
      <c r="D54" s="385">
        <f>+D55+D56+D57+D58+D59</f>
        <v>123224</v>
      </c>
      <c r="E54" s="198">
        <f>+E55+E56+E57+E58+E59</f>
        <v>8735</v>
      </c>
    </row>
    <row r="55" spans="1:5" s="1" customFormat="1" ht="12" customHeight="1">
      <c r="A55" s="173" t="s">
        <v>327</v>
      </c>
      <c r="B55" s="168" t="s">
        <v>316</v>
      </c>
      <c r="C55" s="384">
        <v>96133</v>
      </c>
      <c r="D55" s="384">
        <f>124511-1287</f>
        <v>123224</v>
      </c>
      <c r="E55" s="194">
        <f>8642+93</f>
        <v>8735</v>
      </c>
    </row>
    <row r="56" spans="1:5" s="1" customFormat="1" ht="12" customHeight="1">
      <c r="A56" s="173" t="s">
        <v>328</v>
      </c>
      <c r="B56" s="168" t="s">
        <v>317</v>
      </c>
      <c r="C56" s="384"/>
      <c r="D56" s="384"/>
      <c r="E56" s="194"/>
    </row>
    <row r="57" spans="1:5" s="1" customFormat="1" ht="12" customHeight="1">
      <c r="A57" s="173" t="s">
        <v>329</v>
      </c>
      <c r="B57" s="168" t="s">
        <v>318</v>
      </c>
      <c r="C57" s="384"/>
      <c r="D57" s="384"/>
      <c r="E57" s="194"/>
    </row>
    <row r="58" spans="1:5" s="1" customFormat="1" ht="12" customHeight="1">
      <c r="A58" s="173" t="s">
        <v>330</v>
      </c>
      <c r="B58" s="168" t="s">
        <v>319</v>
      </c>
      <c r="C58" s="384"/>
      <c r="D58" s="384"/>
      <c r="E58" s="194"/>
    </row>
    <row r="59" spans="1:5" s="1" customFormat="1" ht="12" customHeight="1">
      <c r="A59" s="173" t="s">
        <v>331</v>
      </c>
      <c r="B59" s="168" t="s">
        <v>320</v>
      </c>
      <c r="C59" s="384"/>
      <c r="D59" s="384"/>
      <c r="E59" s="194"/>
    </row>
    <row r="60" spans="1:5" s="1" customFormat="1" ht="12" customHeight="1">
      <c r="A60" s="174" t="s">
        <v>189</v>
      </c>
      <c r="B60" s="169" t="s">
        <v>385</v>
      </c>
      <c r="C60" s="386">
        <f>+C61+C62+C63+C64+C65</f>
        <v>0</v>
      </c>
      <c r="D60" s="386"/>
      <c r="E60" s="199">
        <f>+E61+E62+E63+E64+E65</f>
        <v>0</v>
      </c>
    </row>
    <row r="61" spans="1:5" s="1" customFormat="1" ht="12" customHeight="1">
      <c r="A61" s="173" t="s">
        <v>332</v>
      </c>
      <c r="B61" s="168" t="s">
        <v>321</v>
      </c>
      <c r="C61" s="384"/>
      <c r="D61" s="384"/>
      <c r="E61" s="194"/>
    </row>
    <row r="62" spans="1:5" s="1" customFormat="1" ht="12" customHeight="1">
      <c r="A62" s="173" t="s">
        <v>333</v>
      </c>
      <c r="B62" s="168" t="s">
        <v>322</v>
      </c>
      <c r="C62" s="384"/>
      <c r="D62" s="384"/>
      <c r="E62" s="194"/>
    </row>
    <row r="63" spans="1:5" s="1" customFormat="1" ht="12" customHeight="1">
      <c r="A63" s="173" t="s">
        <v>334</v>
      </c>
      <c r="B63" s="168" t="s">
        <v>323</v>
      </c>
      <c r="C63" s="384"/>
      <c r="D63" s="384"/>
      <c r="E63" s="194"/>
    </row>
    <row r="64" spans="1:5" s="1" customFormat="1" ht="12" customHeight="1">
      <c r="A64" s="173" t="s">
        <v>335</v>
      </c>
      <c r="B64" s="168" t="s">
        <v>324</v>
      </c>
      <c r="C64" s="384"/>
      <c r="D64" s="384"/>
      <c r="E64" s="194"/>
    </row>
    <row r="65" spans="1:5" s="1" customFormat="1" ht="12" customHeight="1" thickBot="1">
      <c r="A65" s="175" t="s">
        <v>336</v>
      </c>
      <c r="B65" s="176" t="s">
        <v>325</v>
      </c>
      <c r="C65" s="396"/>
      <c r="D65" s="396"/>
      <c r="E65" s="200"/>
    </row>
    <row r="66" spans="1:5" s="1" customFormat="1" ht="23.25" customHeight="1" thickBot="1">
      <c r="A66" s="177" t="s">
        <v>79</v>
      </c>
      <c r="B66" s="301" t="s">
        <v>383</v>
      </c>
      <c r="C66" s="395">
        <f>+C52+C53</f>
        <v>241464</v>
      </c>
      <c r="D66" s="395">
        <f>+D52+D53</f>
        <v>371883</v>
      </c>
      <c r="E66" s="197">
        <f>+E52+E53</f>
        <v>193667</v>
      </c>
    </row>
    <row r="67" spans="1:5" s="1" customFormat="1" ht="12" customHeight="1" thickBot="1">
      <c r="A67" s="178" t="s">
        <v>80</v>
      </c>
      <c r="B67" s="302" t="s">
        <v>326</v>
      </c>
      <c r="C67" s="397"/>
      <c r="D67" s="397"/>
      <c r="E67" s="207">
        <v>4051</v>
      </c>
    </row>
    <row r="68" spans="1:5" s="1" customFormat="1" ht="12.75" customHeight="1" thickBot="1">
      <c r="A68" s="177" t="s">
        <v>81</v>
      </c>
      <c r="B68" s="301" t="s">
        <v>384</v>
      </c>
      <c r="C68" s="398">
        <f>+C66+C67</f>
        <v>241464</v>
      </c>
      <c r="D68" s="398">
        <f>+D66+D67</f>
        <v>371883</v>
      </c>
      <c r="E68" s="208">
        <f>+E66+E67</f>
        <v>197718</v>
      </c>
    </row>
    <row r="69" spans="1:5" ht="16.5" customHeight="1">
      <c r="A69" s="5"/>
      <c r="B69" s="6"/>
      <c r="C69" s="201"/>
      <c r="D69" s="201"/>
      <c r="E69" s="201"/>
    </row>
    <row r="70" spans="1:5" s="209" customFormat="1" ht="16.5" customHeight="1">
      <c r="A70" s="716" t="s">
        <v>97</v>
      </c>
      <c r="B70" s="716"/>
      <c r="C70" s="716"/>
      <c r="D70" s="716"/>
      <c r="E70" s="716"/>
    </row>
    <row r="71" spans="1:5" ht="37.5" customHeight="1" thickBot="1">
      <c r="A71" s="319" t="s">
        <v>196</v>
      </c>
      <c r="B71" s="319"/>
      <c r="C71" s="81"/>
      <c r="D71" s="81"/>
      <c r="E71" s="81" t="s">
        <v>356</v>
      </c>
    </row>
    <row r="72" spans="1:5" s="35" customFormat="1" ht="12" customHeight="1">
      <c r="A72" s="717" t="s">
        <v>128</v>
      </c>
      <c r="B72" s="719" t="s">
        <v>433</v>
      </c>
      <c r="C72" s="721" t="s">
        <v>0</v>
      </c>
      <c r="D72" s="721"/>
      <c r="E72" s="722"/>
    </row>
    <row r="73" spans="1:5" ht="12" customHeight="1" thickBot="1">
      <c r="A73" s="718"/>
      <c r="B73" s="720"/>
      <c r="C73" s="321" t="s">
        <v>434</v>
      </c>
      <c r="D73" s="321" t="s">
        <v>441</v>
      </c>
      <c r="E73" s="322" t="s">
        <v>442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68</v>
      </c>
      <c r="B75" s="30" t="s">
        <v>249</v>
      </c>
      <c r="C75" s="375">
        <f>+C76+C77+C78+C79+C80</f>
        <v>176509</v>
      </c>
      <c r="D75" s="375">
        <f>+D76+D77+D78+D79+D80</f>
        <v>194958</v>
      </c>
      <c r="E75" s="186">
        <f>+E76+E77+E78+E79+E80</f>
        <v>164362</v>
      </c>
    </row>
    <row r="76" spans="1:5" ht="12" customHeight="1">
      <c r="A76" s="19" t="s">
        <v>150</v>
      </c>
      <c r="B76" s="11" t="s">
        <v>98</v>
      </c>
      <c r="C76" s="378">
        <v>57117</v>
      </c>
      <c r="D76" s="378">
        <v>66084</v>
      </c>
      <c r="E76" s="192">
        <v>55427</v>
      </c>
    </row>
    <row r="77" spans="1:5" ht="12" customHeight="1">
      <c r="A77" s="15" t="s">
        <v>151</v>
      </c>
      <c r="B77" s="8" t="s">
        <v>250</v>
      </c>
      <c r="C77" s="377">
        <v>13378</v>
      </c>
      <c r="D77" s="377">
        <v>15004</v>
      </c>
      <c r="E77" s="193">
        <v>12238</v>
      </c>
    </row>
    <row r="78" spans="1:5" ht="12" customHeight="1">
      <c r="A78" s="15" t="s">
        <v>152</v>
      </c>
      <c r="B78" s="8" t="s">
        <v>179</v>
      </c>
      <c r="C78" s="383">
        <v>74446</v>
      </c>
      <c r="D78" s="383">
        <v>81745</v>
      </c>
      <c r="E78" s="193">
        <v>65360</v>
      </c>
    </row>
    <row r="79" spans="1:5" ht="12" customHeight="1">
      <c r="A79" s="15" t="s">
        <v>153</v>
      </c>
      <c r="B79" s="12" t="s">
        <v>251</v>
      </c>
      <c r="C79" s="383">
        <v>28600</v>
      </c>
      <c r="D79" s="383">
        <v>28600</v>
      </c>
      <c r="E79" s="193">
        <v>27829</v>
      </c>
    </row>
    <row r="80" spans="1:5" ht="12" customHeight="1">
      <c r="A80" s="15" t="s">
        <v>162</v>
      </c>
      <c r="B80" s="21" t="s">
        <v>252</v>
      </c>
      <c r="C80" s="383">
        <v>2968</v>
      </c>
      <c r="D80" s="383">
        <f>SUM(D81:D84)</f>
        <v>3525</v>
      </c>
      <c r="E80" s="188">
        <f>SUM(E81:E87)</f>
        <v>3508</v>
      </c>
    </row>
    <row r="81" spans="1:5" ht="12" customHeight="1">
      <c r="A81" s="15" t="s">
        <v>154</v>
      </c>
      <c r="B81" s="8" t="s">
        <v>270</v>
      </c>
      <c r="C81" s="383"/>
      <c r="D81" s="383"/>
      <c r="E81" s="193"/>
    </row>
    <row r="82" spans="1:5" ht="12" customHeight="1">
      <c r="A82" s="15" t="s">
        <v>155</v>
      </c>
      <c r="B82" s="84" t="s">
        <v>271</v>
      </c>
      <c r="C82" s="383"/>
      <c r="D82" s="383"/>
      <c r="E82" s="193"/>
    </row>
    <row r="83" spans="1:5" ht="12" customHeight="1">
      <c r="A83" s="15" t="s">
        <v>163</v>
      </c>
      <c r="B83" s="84" t="s">
        <v>337</v>
      </c>
      <c r="C83" s="383"/>
      <c r="D83" s="383"/>
      <c r="E83" s="193"/>
    </row>
    <row r="84" spans="1:5" ht="12" customHeight="1">
      <c r="A84" s="15" t="s">
        <v>164</v>
      </c>
      <c r="B84" s="85" t="s">
        <v>272</v>
      </c>
      <c r="C84" s="383">
        <v>2968</v>
      </c>
      <c r="D84" s="383">
        <f>3525</f>
        <v>3525</v>
      </c>
      <c r="E84" s="193">
        <v>3508</v>
      </c>
    </row>
    <row r="85" spans="1:5" ht="12" customHeight="1">
      <c r="A85" s="14" t="s">
        <v>165</v>
      </c>
      <c r="B85" s="86" t="s">
        <v>273</v>
      </c>
      <c r="C85" s="383"/>
      <c r="D85" s="383"/>
      <c r="E85" s="193"/>
    </row>
    <row r="86" spans="1:5" ht="12" customHeight="1">
      <c r="A86" s="15" t="s">
        <v>166</v>
      </c>
      <c r="B86" s="86" t="s">
        <v>274</v>
      </c>
      <c r="C86" s="383"/>
      <c r="D86" s="383"/>
      <c r="E86" s="193"/>
    </row>
    <row r="87" spans="1:5" ht="12" customHeight="1" thickBot="1">
      <c r="A87" s="20" t="s">
        <v>168</v>
      </c>
      <c r="B87" s="87" t="s">
        <v>275</v>
      </c>
      <c r="C87" s="399"/>
      <c r="D87" s="399"/>
      <c r="E87" s="202"/>
    </row>
    <row r="88" spans="1:5" ht="12" customHeight="1" thickBot="1">
      <c r="A88" s="22" t="s">
        <v>69</v>
      </c>
      <c r="B88" s="29" t="s">
        <v>358</v>
      </c>
      <c r="C88" s="376">
        <f>+C89+C90+C91</f>
        <v>60080</v>
      </c>
      <c r="D88" s="376">
        <f>+D89+D90+D91</f>
        <v>104568</v>
      </c>
      <c r="E88" s="186">
        <f>+E89+E90+E91</f>
        <v>11757</v>
      </c>
    </row>
    <row r="89" spans="1:5" ht="12" customHeight="1">
      <c r="A89" s="17" t="s">
        <v>156</v>
      </c>
      <c r="B89" s="8" t="s">
        <v>338</v>
      </c>
      <c r="C89" s="382">
        <v>17762</v>
      </c>
      <c r="D89" s="382">
        <v>26851</v>
      </c>
      <c r="E89" s="192">
        <v>2075</v>
      </c>
    </row>
    <row r="90" spans="1:5" ht="12" customHeight="1">
      <c r="A90" s="17" t="s">
        <v>157</v>
      </c>
      <c r="B90" s="13" t="s">
        <v>254</v>
      </c>
      <c r="C90" s="377">
        <v>42318</v>
      </c>
      <c r="D90" s="377">
        <v>77717</v>
      </c>
      <c r="E90" s="188">
        <v>9682</v>
      </c>
    </row>
    <row r="91" spans="1:5" ht="12" customHeight="1">
      <c r="A91" s="17" t="s">
        <v>158</v>
      </c>
      <c r="B91" s="168" t="s">
        <v>359</v>
      </c>
      <c r="C91" s="377"/>
      <c r="D91" s="377"/>
      <c r="E91" s="188"/>
    </row>
    <row r="92" spans="1:5" ht="22.5">
      <c r="A92" s="17" t="s">
        <v>159</v>
      </c>
      <c r="B92" s="168" t="s">
        <v>424</v>
      </c>
      <c r="C92" s="377"/>
      <c r="D92" s="377"/>
      <c r="E92" s="188"/>
    </row>
    <row r="93" spans="1:5" ht="12" customHeight="1">
      <c r="A93" s="17" t="s">
        <v>160</v>
      </c>
      <c r="B93" s="168" t="s">
        <v>360</v>
      </c>
      <c r="C93" s="377"/>
      <c r="D93" s="377"/>
      <c r="E93" s="188"/>
    </row>
    <row r="94" spans="1:5" ht="12" customHeight="1">
      <c r="A94" s="17" t="s">
        <v>167</v>
      </c>
      <c r="B94" s="168" t="s">
        <v>361</v>
      </c>
      <c r="C94" s="377"/>
      <c r="D94" s="377"/>
      <c r="E94" s="188"/>
    </row>
    <row r="95" spans="1:5" ht="12" customHeight="1">
      <c r="A95" s="17" t="s">
        <v>169</v>
      </c>
      <c r="B95" s="303" t="s">
        <v>341</v>
      </c>
      <c r="C95" s="377"/>
      <c r="D95" s="377"/>
      <c r="E95" s="188"/>
    </row>
    <row r="96" spans="1:5" ht="24" customHeight="1">
      <c r="A96" s="17" t="s">
        <v>255</v>
      </c>
      <c r="B96" s="303" t="s">
        <v>342</v>
      </c>
      <c r="C96" s="377"/>
      <c r="D96" s="377"/>
      <c r="E96" s="188"/>
    </row>
    <row r="97" spans="1:5" ht="21.75" customHeight="1">
      <c r="A97" s="17" t="s">
        <v>256</v>
      </c>
      <c r="B97" s="303" t="s">
        <v>340</v>
      </c>
      <c r="C97" s="377"/>
      <c r="D97" s="377"/>
      <c r="E97" s="188"/>
    </row>
    <row r="98" spans="1:5" ht="12" customHeight="1" thickBot="1">
      <c r="A98" s="14" t="s">
        <v>257</v>
      </c>
      <c r="B98" s="304" t="s">
        <v>454</v>
      </c>
      <c r="C98" s="383"/>
      <c r="D98" s="383"/>
      <c r="E98" s="193"/>
    </row>
    <row r="99" spans="1:5" ht="12" customHeight="1" thickBot="1">
      <c r="A99" s="22" t="s">
        <v>70</v>
      </c>
      <c r="B99" s="72" t="s">
        <v>362</v>
      </c>
      <c r="C99" s="376">
        <f>+C100+C101</f>
        <v>4875</v>
      </c>
      <c r="D99" s="376">
        <f>+D100+D101</f>
        <v>72357</v>
      </c>
      <c r="E99" s="186">
        <f>+E100+E101</f>
        <v>0</v>
      </c>
    </row>
    <row r="100" spans="1:5" s="166" customFormat="1" ht="12" customHeight="1">
      <c r="A100" s="17" t="s">
        <v>130</v>
      </c>
      <c r="B100" s="10" t="s">
        <v>113</v>
      </c>
      <c r="C100" s="382">
        <f>1283+3592</f>
        <v>4875</v>
      </c>
      <c r="D100" s="382">
        <v>72357</v>
      </c>
      <c r="E100" s="192"/>
    </row>
    <row r="101" spans="1:5" ht="12" customHeight="1" thickBot="1">
      <c r="A101" s="18" t="s">
        <v>131</v>
      </c>
      <c r="B101" s="13" t="s">
        <v>114</v>
      </c>
      <c r="C101" s="383"/>
      <c r="D101" s="383"/>
      <c r="E101" s="193"/>
    </row>
    <row r="102" spans="1:5" ht="12" customHeight="1" thickBot="1">
      <c r="A102" s="172" t="s">
        <v>71</v>
      </c>
      <c r="B102" s="167" t="s">
        <v>343</v>
      </c>
      <c r="C102" s="393"/>
      <c r="D102" s="393"/>
      <c r="E102" s="195"/>
    </row>
    <row r="103" spans="1:5" ht="12" customHeight="1" thickBot="1">
      <c r="A103" s="164" t="s">
        <v>72</v>
      </c>
      <c r="B103" s="165" t="s">
        <v>200</v>
      </c>
      <c r="C103" s="375">
        <f>+C75+C88+C99+C102</f>
        <v>241464</v>
      </c>
      <c r="D103" s="375">
        <f>+D75+D88+D99+D102</f>
        <v>371883</v>
      </c>
      <c r="E103" s="185">
        <f>+E75+E88+E99+E102</f>
        <v>176119</v>
      </c>
    </row>
    <row r="104" spans="1:5" ht="12" customHeight="1" thickBot="1">
      <c r="A104" s="172" t="s">
        <v>73</v>
      </c>
      <c r="B104" s="167" t="s">
        <v>425</v>
      </c>
      <c r="C104" s="376">
        <f>+C105+C113</f>
        <v>0</v>
      </c>
      <c r="D104" s="376">
        <f>+D105+D113</f>
        <v>0</v>
      </c>
      <c r="E104" s="186">
        <f>+E105+E113</f>
        <v>0</v>
      </c>
    </row>
    <row r="105" spans="1:5" ht="12" customHeight="1" thickBot="1">
      <c r="A105" s="179" t="s">
        <v>137</v>
      </c>
      <c r="B105" s="305" t="s">
        <v>1093</v>
      </c>
      <c r="C105" s="701">
        <f>+C106+C107+C108+C109+C110+C111+C112</f>
        <v>0</v>
      </c>
      <c r="D105" s="376">
        <f>+D106+D107+D108+D109+D110+D111+D112</f>
        <v>0</v>
      </c>
      <c r="E105" s="186">
        <f>+E106+E107+E108+E109+E110+E111+E112</f>
        <v>0</v>
      </c>
    </row>
    <row r="106" spans="1:5" ht="12" customHeight="1">
      <c r="A106" s="180" t="s">
        <v>140</v>
      </c>
      <c r="B106" s="181" t="s">
        <v>344</v>
      </c>
      <c r="C106" s="702"/>
      <c r="D106" s="384"/>
      <c r="E106" s="194"/>
    </row>
    <row r="107" spans="1:5" ht="12" customHeight="1">
      <c r="A107" s="173" t="s">
        <v>141</v>
      </c>
      <c r="B107" s="168" t="s">
        <v>345</v>
      </c>
      <c r="C107" s="703"/>
      <c r="D107" s="384"/>
      <c r="E107" s="194"/>
    </row>
    <row r="108" spans="1:5" ht="12" customHeight="1">
      <c r="A108" s="173" t="s">
        <v>142</v>
      </c>
      <c r="B108" s="168" t="s">
        <v>346</v>
      </c>
      <c r="C108" s="703"/>
      <c r="D108" s="384"/>
      <c r="E108" s="194"/>
    </row>
    <row r="109" spans="1:5" ht="12" customHeight="1">
      <c r="A109" s="173" t="s">
        <v>143</v>
      </c>
      <c r="B109" s="168" t="s">
        <v>347</v>
      </c>
      <c r="C109" s="703"/>
      <c r="D109" s="384"/>
      <c r="E109" s="194"/>
    </row>
    <row r="110" spans="1:5" ht="12" customHeight="1">
      <c r="A110" s="173" t="s">
        <v>240</v>
      </c>
      <c r="B110" s="168" t="s">
        <v>348</v>
      </c>
      <c r="C110" s="703"/>
      <c r="D110" s="384"/>
      <c r="E110" s="194"/>
    </row>
    <row r="111" spans="1:5" ht="12" customHeight="1">
      <c r="A111" s="173" t="s">
        <v>258</v>
      </c>
      <c r="B111" s="168" t="s">
        <v>349</v>
      </c>
      <c r="C111" s="703"/>
      <c r="D111" s="384"/>
      <c r="E111" s="194"/>
    </row>
    <row r="112" spans="1:5" ht="12" customHeight="1" thickBot="1">
      <c r="A112" s="182" t="s">
        <v>259</v>
      </c>
      <c r="B112" s="183" t="s">
        <v>350</v>
      </c>
      <c r="C112" s="704"/>
      <c r="D112" s="384"/>
      <c r="E112" s="194"/>
    </row>
    <row r="113" spans="1:5" ht="12" customHeight="1" thickBot="1">
      <c r="A113" s="179" t="s">
        <v>138</v>
      </c>
      <c r="B113" s="305" t="s">
        <v>1094</v>
      </c>
      <c r="C113" s="701">
        <f>+C114+C115+C116+C117+C118+C119+C120+C121</f>
        <v>0</v>
      </c>
      <c r="D113" s="376">
        <f>+D114+D115+D116+D117+D118+D119+D120+D121</f>
        <v>0</v>
      </c>
      <c r="E113" s="186">
        <f>+E114+E115+E116+E117+E118+E119+E120+E121</f>
        <v>0</v>
      </c>
    </row>
    <row r="114" spans="1:5" ht="12" customHeight="1">
      <c r="A114" s="180" t="s">
        <v>146</v>
      </c>
      <c r="B114" s="181" t="s">
        <v>344</v>
      </c>
      <c r="C114" s="702"/>
      <c r="D114" s="384"/>
      <c r="E114" s="194"/>
    </row>
    <row r="115" spans="1:5" ht="12" customHeight="1">
      <c r="A115" s="173" t="s">
        <v>147</v>
      </c>
      <c r="B115" s="168" t="s">
        <v>351</v>
      </c>
      <c r="C115" s="703"/>
      <c r="D115" s="384"/>
      <c r="E115" s="194"/>
    </row>
    <row r="116" spans="1:5" ht="12" customHeight="1">
      <c r="A116" s="173" t="s">
        <v>148</v>
      </c>
      <c r="B116" s="168" t="s">
        <v>346</v>
      </c>
      <c r="C116" s="703"/>
      <c r="D116" s="384"/>
      <c r="E116" s="194"/>
    </row>
    <row r="117" spans="1:5" ht="12" customHeight="1">
      <c r="A117" s="173" t="s">
        <v>149</v>
      </c>
      <c r="B117" s="168" t="s">
        <v>347</v>
      </c>
      <c r="C117" s="703"/>
      <c r="D117" s="384"/>
      <c r="E117" s="194"/>
    </row>
    <row r="118" spans="1:5" ht="12" customHeight="1">
      <c r="A118" s="173" t="s">
        <v>241</v>
      </c>
      <c r="B118" s="168" t="s">
        <v>348</v>
      </c>
      <c r="C118" s="703"/>
      <c r="D118" s="384"/>
      <c r="E118" s="194"/>
    </row>
    <row r="119" spans="1:5" ht="12" customHeight="1">
      <c r="A119" s="173" t="s">
        <v>260</v>
      </c>
      <c r="B119" s="168" t="s">
        <v>352</v>
      </c>
      <c r="C119" s="703"/>
      <c r="D119" s="384"/>
      <c r="E119" s="194"/>
    </row>
    <row r="120" spans="1:5" ht="12" customHeight="1">
      <c r="A120" s="173" t="s">
        <v>261</v>
      </c>
      <c r="B120" s="168" t="s">
        <v>350</v>
      </c>
      <c r="C120" s="703"/>
      <c r="D120" s="384"/>
      <c r="E120" s="194"/>
    </row>
    <row r="121" spans="1:9" ht="15" customHeight="1" thickBot="1">
      <c r="A121" s="182" t="s">
        <v>262</v>
      </c>
      <c r="B121" s="183" t="s">
        <v>426</v>
      </c>
      <c r="C121" s="704"/>
      <c r="D121" s="384"/>
      <c r="E121" s="194"/>
      <c r="F121" s="36"/>
      <c r="G121" s="73"/>
      <c r="H121" s="73"/>
      <c r="I121" s="73"/>
    </row>
    <row r="122" spans="1:5" s="1" customFormat="1" ht="22.5" customHeight="1" thickBot="1">
      <c r="A122" s="172" t="s">
        <v>74</v>
      </c>
      <c r="B122" s="301" t="s">
        <v>353</v>
      </c>
      <c r="C122" s="402">
        <f>+C103+C104</f>
        <v>241464</v>
      </c>
      <c r="D122" s="402">
        <f>+D103+D104</f>
        <v>371883</v>
      </c>
      <c r="E122" s="203">
        <f>+E103+E104</f>
        <v>176119</v>
      </c>
    </row>
    <row r="123" spans="1:5" ht="13.5" customHeight="1" thickBot="1">
      <c r="A123" s="172" t="s">
        <v>75</v>
      </c>
      <c r="B123" s="301" t="s">
        <v>354</v>
      </c>
      <c r="C123" s="403"/>
      <c r="D123" s="403"/>
      <c r="E123" s="203">
        <v>-1149</v>
      </c>
    </row>
    <row r="124" spans="1:5" ht="16.5" thickBot="1">
      <c r="A124" s="184" t="s">
        <v>76</v>
      </c>
      <c r="B124" s="302" t="s">
        <v>355</v>
      </c>
      <c r="C124" s="395">
        <f>+C122+C123</f>
        <v>241464</v>
      </c>
      <c r="D124" s="395">
        <f>+D122+D123</f>
        <v>371883</v>
      </c>
      <c r="E124" s="197">
        <f>+E122+E123</f>
        <v>174970</v>
      </c>
    </row>
    <row r="125" spans="1:5" ht="15" customHeight="1">
      <c r="A125" s="306"/>
      <c r="B125" s="306"/>
      <c r="C125" s="307"/>
      <c r="D125" s="307"/>
      <c r="E125" s="307"/>
    </row>
    <row r="126" spans="1:5" ht="13.5" customHeight="1">
      <c r="A126" s="320" t="s">
        <v>203</v>
      </c>
      <c r="B126" s="320"/>
      <c r="C126" s="320"/>
      <c r="D126" s="320"/>
      <c r="E126" s="320"/>
    </row>
    <row r="127" spans="1:5" ht="15" customHeight="1" thickBot="1">
      <c r="A127" s="318" t="s">
        <v>197</v>
      </c>
      <c r="B127" s="318"/>
      <c r="C127" s="206"/>
      <c r="D127" s="206"/>
      <c r="E127" s="206" t="s">
        <v>356</v>
      </c>
    </row>
    <row r="128" spans="1:5" ht="21.75" thickBot="1">
      <c r="A128" s="22">
        <v>1</v>
      </c>
      <c r="B128" s="29" t="s">
        <v>269</v>
      </c>
      <c r="C128" s="205">
        <f>+C52-C103</f>
        <v>-96133</v>
      </c>
      <c r="D128" s="205">
        <f>+D52-D103</f>
        <v>-123224</v>
      </c>
      <c r="E128" s="186">
        <f>+E52-E103</f>
        <v>8813</v>
      </c>
    </row>
    <row r="129" spans="1:5" ht="15.75">
      <c r="A129" s="34"/>
      <c r="B129" s="34"/>
      <c r="C129" s="34"/>
      <c r="D129" s="34"/>
      <c r="E129" s="34"/>
    </row>
    <row r="130" spans="1:5" ht="15.75">
      <c r="A130" s="34"/>
      <c r="B130" s="34"/>
      <c r="C130" s="34"/>
      <c r="D130" s="34"/>
      <c r="E130" s="34"/>
    </row>
    <row r="131" spans="1:5" ht="15.75">
      <c r="A131" s="34"/>
      <c r="B131" s="34"/>
      <c r="C131" s="34"/>
      <c r="D131" s="34"/>
      <c r="E131" s="34"/>
    </row>
    <row r="132" spans="1:5" ht="15.75">
      <c r="A132" s="34"/>
      <c r="B132" s="34"/>
      <c r="C132" s="34"/>
      <c r="D132" s="34"/>
      <c r="E132" s="34"/>
    </row>
    <row r="133" spans="1:5" ht="15.75">
      <c r="A133" s="34"/>
      <c r="B133" s="34"/>
      <c r="C133" s="34"/>
      <c r="D133" s="34"/>
      <c r="E133" s="34"/>
    </row>
    <row r="134" spans="1:5" ht="15.75">
      <c r="A134" s="34"/>
      <c r="B134" s="34"/>
      <c r="C134" s="34"/>
      <c r="D134" s="34"/>
      <c r="E134" s="34"/>
    </row>
    <row r="135" spans="1:5" ht="15.75">
      <c r="A135" s="34"/>
      <c r="B135" s="34"/>
      <c r="C135" s="34"/>
      <c r="D135" s="34"/>
      <c r="E135" s="34"/>
    </row>
    <row r="136" spans="1:5" ht="15.75">
      <c r="A136" s="34"/>
      <c r="B136" s="34"/>
      <c r="C136" s="34"/>
      <c r="D136" s="34"/>
      <c r="E136" s="34"/>
    </row>
    <row r="137" spans="1:5" ht="15.75">
      <c r="A137" s="34"/>
      <c r="B137" s="34"/>
      <c r="C137" s="34"/>
      <c r="D137" s="34"/>
      <c r="E137" s="34"/>
    </row>
    <row r="138" spans="1:5" ht="15.75">
      <c r="A138" s="34"/>
      <c r="B138" s="34"/>
      <c r="C138" s="34"/>
      <c r="D138" s="34"/>
      <c r="E138" s="34"/>
    </row>
    <row r="139" spans="1:5" ht="15.75">
      <c r="A139" s="34"/>
      <c r="B139" s="34"/>
      <c r="C139" s="34"/>
      <c r="D139" s="34"/>
      <c r="E139" s="34"/>
    </row>
    <row r="140" spans="1:5" ht="15.75">
      <c r="A140" s="34"/>
      <c r="B140" s="34"/>
      <c r="C140" s="34"/>
      <c r="D140" s="34"/>
      <c r="E140" s="34"/>
    </row>
    <row r="141" spans="1:5" ht="15.75">
      <c r="A141" s="34"/>
      <c r="B141" s="34"/>
      <c r="C141" s="34"/>
      <c r="D141" s="34"/>
      <c r="E141" s="34"/>
    </row>
    <row r="142" spans="1:5" ht="15.75">
      <c r="A142" s="34"/>
      <c r="B142" s="34"/>
      <c r="C142" s="34"/>
      <c r="D142" s="34"/>
      <c r="E142" s="34"/>
    </row>
    <row r="143" spans="1:5" ht="15.75">
      <c r="A143" s="34"/>
      <c r="B143" s="34"/>
      <c r="C143" s="34"/>
      <c r="D143" s="34"/>
      <c r="E143" s="34"/>
    </row>
    <row r="144" spans="1:5" ht="15.75">
      <c r="A144" s="34"/>
      <c r="B144" s="34"/>
      <c r="C144" s="34"/>
      <c r="D144" s="34"/>
      <c r="E144" s="34"/>
    </row>
  </sheetData>
  <sheetProtection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Hajmáskér Község Önkormányzat
2013. ÉVI ZÁRSZÁMADÁS
KÖTELEZŐ FELADATAINAK MÉRLEGE &amp;10
&amp;R&amp;"Times New Roman CE,Félkövér dőlt"&amp;11 1.2. melléklet a 4/2014. (IV.30.) önkormányzati rendelethez</oddHeader>
  </headerFooter>
  <rowBreaks count="1" manualBreakCount="1">
    <brk id="6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28"/>
  <sheetViews>
    <sheetView view="pageLayout" zoomScaleNormal="120" zoomScaleSheetLayoutView="130" workbookViewId="0" topLeftCell="A67">
      <selection activeCell="E56" sqref="E56"/>
    </sheetView>
  </sheetViews>
  <sheetFormatPr defaultColWidth="9.00390625" defaultRowHeight="12.75"/>
  <cols>
    <col min="1" max="1" width="9.50390625" style="308" customWidth="1"/>
    <col min="2" max="2" width="60.875" style="308" customWidth="1"/>
    <col min="3" max="5" width="15.875" style="309" customWidth="1"/>
    <col min="6" max="16384" width="9.375" style="34" customWidth="1"/>
  </cols>
  <sheetData>
    <row r="1" spans="1:5" ht="15.75" customHeight="1">
      <c r="A1" s="716" t="s">
        <v>65</v>
      </c>
      <c r="B1" s="716"/>
      <c r="C1" s="716"/>
      <c r="D1" s="716"/>
      <c r="E1" s="716"/>
    </row>
    <row r="2" spans="1:5" ht="15.75" customHeight="1" thickBot="1">
      <c r="A2" s="318" t="s">
        <v>195</v>
      </c>
      <c r="B2" s="318"/>
      <c r="C2" s="206"/>
      <c r="D2" s="206"/>
      <c r="E2" s="206" t="s">
        <v>356</v>
      </c>
    </row>
    <row r="3" spans="1:5" ht="37.5" customHeight="1">
      <c r="A3" s="717" t="s">
        <v>128</v>
      </c>
      <c r="B3" s="719" t="s">
        <v>67</v>
      </c>
      <c r="C3" s="721" t="s">
        <v>0</v>
      </c>
      <c r="D3" s="721"/>
      <c r="E3" s="722"/>
    </row>
    <row r="4" spans="1:5" s="35" customFormat="1" ht="12" customHeight="1" thickBot="1">
      <c r="A4" s="718"/>
      <c r="B4" s="720"/>
      <c r="C4" s="321" t="s">
        <v>434</v>
      </c>
      <c r="D4" s="321" t="s">
        <v>441</v>
      </c>
      <c r="E4" s="322" t="s">
        <v>442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68</v>
      </c>
      <c r="B6" s="23" t="s">
        <v>209</v>
      </c>
      <c r="C6" s="375">
        <f>+C7+C12+C21</f>
        <v>0</v>
      </c>
      <c r="D6" s="375">
        <f>+D7+D12+D21</f>
        <v>0</v>
      </c>
      <c r="E6" s="185">
        <f>+E7+E12+E21</f>
        <v>30</v>
      </c>
    </row>
    <row r="7" spans="1:5" s="1" customFormat="1" ht="12" customHeight="1" thickBot="1">
      <c r="A7" s="22" t="s">
        <v>69</v>
      </c>
      <c r="B7" s="167" t="s">
        <v>418</v>
      </c>
      <c r="C7" s="376">
        <f>+C8+C9+C10+C11</f>
        <v>0</v>
      </c>
      <c r="D7" s="376">
        <f>+D8+D9+D10+D11</f>
        <v>0</v>
      </c>
      <c r="E7" s="186">
        <f>+E8+E9+E10+E11</f>
        <v>0</v>
      </c>
    </row>
    <row r="8" spans="1:5" s="1" customFormat="1" ht="12" customHeight="1">
      <c r="A8" s="15" t="s">
        <v>156</v>
      </c>
      <c r="B8" s="295" t="s">
        <v>109</v>
      </c>
      <c r="C8" s="377"/>
      <c r="D8" s="377"/>
      <c r="E8" s="188"/>
    </row>
    <row r="9" spans="1:5" s="1" customFormat="1" ht="12" customHeight="1">
      <c r="A9" s="15" t="s">
        <v>157</v>
      </c>
      <c r="B9" s="181" t="s">
        <v>129</v>
      </c>
      <c r="C9" s="377"/>
      <c r="D9" s="377"/>
      <c r="E9" s="188"/>
    </row>
    <row r="10" spans="1:5" s="1" customFormat="1" ht="12" customHeight="1">
      <c r="A10" s="15" t="s">
        <v>158</v>
      </c>
      <c r="B10" s="181" t="s">
        <v>210</v>
      </c>
      <c r="C10" s="377"/>
      <c r="D10" s="377"/>
      <c r="E10" s="188"/>
    </row>
    <row r="11" spans="1:5" s="1" customFormat="1" ht="12" customHeight="1" thickBot="1">
      <c r="A11" s="15" t="s">
        <v>159</v>
      </c>
      <c r="B11" s="296" t="s">
        <v>211</v>
      </c>
      <c r="C11" s="377"/>
      <c r="D11" s="377"/>
      <c r="E11" s="188"/>
    </row>
    <row r="12" spans="1:5" s="1" customFormat="1" ht="12" customHeight="1" thickBot="1">
      <c r="A12" s="22" t="s">
        <v>70</v>
      </c>
      <c r="B12" s="23" t="s">
        <v>212</v>
      </c>
      <c r="C12" s="376">
        <f>+C13+C14+C15+C16+C17+C18+C19+C20</f>
        <v>0</v>
      </c>
      <c r="D12" s="376">
        <f>+D13+D14+D15+D16+D17+D18+D19+D20</f>
        <v>0</v>
      </c>
      <c r="E12" s="186">
        <f>+E13+E14+E15+E16+E17+E18+E19+E20</f>
        <v>30</v>
      </c>
    </row>
    <row r="13" spans="1:5" s="1" customFormat="1" ht="12" customHeight="1">
      <c r="A13" s="19" t="s">
        <v>130</v>
      </c>
      <c r="B13" s="11" t="s">
        <v>217</v>
      </c>
      <c r="C13" s="378"/>
      <c r="D13" s="378"/>
      <c r="E13" s="187"/>
    </row>
    <row r="14" spans="1:5" s="1" customFormat="1" ht="12" customHeight="1">
      <c r="A14" s="15" t="s">
        <v>131</v>
      </c>
      <c r="B14" s="8" t="s">
        <v>218</v>
      </c>
      <c r="C14" s="377"/>
      <c r="D14" s="377"/>
      <c r="E14" s="188">
        <v>26</v>
      </c>
    </row>
    <row r="15" spans="1:5" s="1" customFormat="1" ht="12" customHeight="1">
      <c r="A15" s="15" t="s">
        <v>132</v>
      </c>
      <c r="B15" s="8" t="s">
        <v>219</v>
      </c>
      <c r="C15" s="377"/>
      <c r="D15" s="377"/>
      <c r="E15" s="188"/>
    </row>
    <row r="16" spans="1:5" s="1" customFormat="1" ht="12" customHeight="1">
      <c r="A16" s="15" t="s">
        <v>133</v>
      </c>
      <c r="B16" s="8" t="s">
        <v>220</v>
      </c>
      <c r="C16" s="377"/>
      <c r="D16" s="377"/>
      <c r="E16" s="188"/>
    </row>
    <row r="17" spans="1:5" s="1" customFormat="1" ht="12" customHeight="1">
      <c r="A17" s="14" t="s">
        <v>213</v>
      </c>
      <c r="B17" s="7" t="s">
        <v>221</v>
      </c>
      <c r="C17" s="379"/>
      <c r="D17" s="379"/>
      <c r="E17" s="189"/>
    </row>
    <row r="18" spans="1:5" s="1" customFormat="1" ht="12" customHeight="1">
      <c r="A18" s="15" t="s">
        <v>214</v>
      </c>
      <c r="B18" s="8" t="s">
        <v>302</v>
      </c>
      <c r="C18" s="377"/>
      <c r="D18" s="377"/>
      <c r="E18" s="188">
        <v>4</v>
      </c>
    </row>
    <row r="19" spans="1:5" s="1" customFormat="1" ht="12" customHeight="1">
      <c r="A19" s="15" t="s">
        <v>215</v>
      </c>
      <c r="B19" s="8" t="s">
        <v>223</v>
      </c>
      <c r="C19" s="377"/>
      <c r="D19" s="377"/>
      <c r="E19" s="188"/>
    </row>
    <row r="20" spans="1:5" s="1" customFormat="1" ht="12" customHeight="1" thickBot="1">
      <c r="A20" s="16" t="s">
        <v>216</v>
      </c>
      <c r="B20" s="9" t="s">
        <v>224</v>
      </c>
      <c r="C20" s="380"/>
      <c r="D20" s="380"/>
      <c r="E20" s="190"/>
    </row>
    <row r="21" spans="1:5" s="1" customFormat="1" ht="12" customHeight="1" thickBot="1">
      <c r="A21" s="22" t="s">
        <v>225</v>
      </c>
      <c r="B21" s="23" t="s">
        <v>303</v>
      </c>
      <c r="C21" s="381"/>
      <c r="D21" s="381"/>
      <c r="E21" s="191"/>
    </row>
    <row r="22" spans="1:5" s="1" customFormat="1" ht="12" customHeight="1" thickBot="1">
      <c r="A22" s="22" t="s">
        <v>72</v>
      </c>
      <c r="B22" s="23" t="s">
        <v>227</v>
      </c>
      <c r="C22" s="376">
        <f>+C23+C24+C25+C26+C27+C28+C29+C30</f>
        <v>0</v>
      </c>
      <c r="D22" s="376">
        <f>+D23+D24+D25+D26+D27+D28+D29+D30</f>
        <v>0</v>
      </c>
      <c r="E22" s="186">
        <f>+E23+E24+E25+E26+E27+E28+E29+E30</f>
        <v>0</v>
      </c>
    </row>
    <row r="23" spans="1:5" s="1" customFormat="1" ht="12" customHeight="1">
      <c r="A23" s="17" t="s">
        <v>134</v>
      </c>
      <c r="B23" s="10" t="s">
        <v>233</v>
      </c>
      <c r="C23" s="382"/>
      <c r="D23" s="382"/>
      <c r="E23" s="192"/>
    </row>
    <row r="24" spans="1:5" s="1" customFormat="1" ht="12" customHeight="1">
      <c r="A24" s="15" t="s">
        <v>135</v>
      </c>
      <c r="B24" s="8" t="s">
        <v>234</v>
      </c>
      <c r="C24" s="377"/>
      <c r="D24" s="377"/>
      <c r="E24" s="188"/>
    </row>
    <row r="25" spans="1:5" s="1" customFormat="1" ht="12" customHeight="1">
      <c r="A25" s="15" t="s">
        <v>136</v>
      </c>
      <c r="B25" s="8" t="s">
        <v>235</v>
      </c>
      <c r="C25" s="377"/>
      <c r="D25" s="377"/>
      <c r="E25" s="188"/>
    </row>
    <row r="26" spans="1:5" s="1" customFormat="1" ht="12" customHeight="1">
      <c r="A26" s="18" t="s">
        <v>228</v>
      </c>
      <c r="B26" s="8" t="s">
        <v>139</v>
      </c>
      <c r="C26" s="383"/>
      <c r="D26" s="383"/>
      <c r="E26" s="193"/>
    </row>
    <row r="27" spans="1:5" s="1" customFormat="1" ht="12" customHeight="1">
      <c r="A27" s="18" t="s">
        <v>229</v>
      </c>
      <c r="B27" s="8" t="s">
        <v>236</v>
      </c>
      <c r="C27" s="383"/>
      <c r="D27" s="383"/>
      <c r="E27" s="193"/>
    </row>
    <row r="28" spans="1:5" s="1" customFormat="1" ht="12" customHeight="1">
      <c r="A28" s="15" t="s">
        <v>230</v>
      </c>
      <c r="B28" s="8" t="s">
        <v>237</v>
      </c>
      <c r="C28" s="377"/>
      <c r="D28" s="377"/>
      <c r="E28" s="188"/>
    </row>
    <row r="29" spans="1:5" s="1" customFormat="1" ht="12" customHeight="1">
      <c r="A29" s="15" t="s">
        <v>231</v>
      </c>
      <c r="B29" s="8" t="s">
        <v>304</v>
      </c>
      <c r="C29" s="384"/>
      <c r="D29" s="384"/>
      <c r="E29" s="194"/>
    </row>
    <row r="30" spans="1:5" s="1" customFormat="1" ht="12" customHeight="1" thickBot="1">
      <c r="A30" s="15" t="s">
        <v>232</v>
      </c>
      <c r="B30" s="13" t="s">
        <v>239</v>
      </c>
      <c r="C30" s="384"/>
      <c r="D30" s="384"/>
      <c r="E30" s="194"/>
    </row>
    <row r="31" spans="1:5" s="1" customFormat="1" ht="12" customHeight="1" thickBot="1">
      <c r="A31" s="160" t="s">
        <v>73</v>
      </c>
      <c r="B31" s="23" t="s">
        <v>419</v>
      </c>
      <c r="C31" s="376">
        <f>+C32+C38</f>
        <v>0</v>
      </c>
      <c r="D31" s="376">
        <f>+D32+D38</f>
        <v>63</v>
      </c>
      <c r="E31" s="186">
        <f>+E32+E38</f>
        <v>63</v>
      </c>
    </row>
    <row r="32" spans="1:5" s="1" customFormat="1" ht="12" customHeight="1">
      <c r="A32" s="161" t="s">
        <v>137</v>
      </c>
      <c r="B32" s="297" t="s">
        <v>420</v>
      </c>
      <c r="C32" s="385">
        <f>+C33+C34+C35+C36+C37</f>
        <v>0</v>
      </c>
      <c r="D32" s="385">
        <f>+D33+D34+D35+D36+D37</f>
        <v>63</v>
      </c>
      <c r="E32" s="198">
        <f>+E33+E34+E35+E36+E37</f>
        <v>63</v>
      </c>
    </row>
    <row r="33" spans="1:5" s="1" customFormat="1" ht="12" customHeight="1">
      <c r="A33" s="162" t="s">
        <v>140</v>
      </c>
      <c r="B33" s="168" t="s">
        <v>305</v>
      </c>
      <c r="C33" s="384"/>
      <c r="D33" s="384"/>
      <c r="E33" s="194"/>
    </row>
    <row r="34" spans="1:5" s="1" customFormat="1" ht="12" customHeight="1">
      <c r="A34" s="162" t="s">
        <v>141</v>
      </c>
      <c r="B34" s="168" t="s">
        <v>306</v>
      </c>
      <c r="C34" s="384"/>
      <c r="D34" s="384"/>
      <c r="E34" s="194"/>
    </row>
    <row r="35" spans="1:5" s="1" customFormat="1" ht="12" customHeight="1">
      <c r="A35" s="162" t="s">
        <v>142</v>
      </c>
      <c r="B35" s="168" t="s">
        <v>307</v>
      </c>
      <c r="C35" s="384"/>
      <c r="D35" s="384"/>
      <c r="E35" s="194"/>
    </row>
    <row r="36" spans="1:5" s="1" customFormat="1" ht="12" customHeight="1">
      <c r="A36" s="162" t="s">
        <v>143</v>
      </c>
      <c r="B36" s="168" t="s">
        <v>308</v>
      </c>
      <c r="C36" s="384"/>
      <c r="D36" s="384"/>
      <c r="E36" s="194"/>
    </row>
    <row r="37" spans="1:5" s="1" customFormat="1" ht="12" customHeight="1">
      <c r="A37" s="162" t="s">
        <v>240</v>
      </c>
      <c r="B37" s="168" t="s">
        <v>421</v>
      </c>
      <c r="C37" s="384"/>
      <c r="D37" s="384">
        <v>63</v>
      </c>
      <c r="E37" s="194">
        <v>63</v>
      </c>
    </row>
    <row r="38" spans="1:5" s="1" customFormat="1" ht="12" customHeight="1">
      <c r="A38" s="162" t="s">
        <v>138</v>
      </c>
      <c r="B38" s="169" t="s">
        <v>422</v>
      </c>
      <c r="C38" s="386">
        <f>+C39+C40+C41+C42+C43</f>
        <v>0</v>
      </c>
      <c r="D38" s="386">
        <f>+D39+D40+D41+D42+D43</f>
        <v>0</v>
      </c>
      <c r="E38" s="199">
        <f>+E39+E40+E41+E42+E43</f>
        <v>0</v>
      </c>
    </row>
    <row r="39" spans="1:5" s="1" customFormat="1" ht="12" customHeight="1">
      <c r="A39" s="162" t="s">
        <v>146</v>
      </c>
      <c r="B39" s="168" t="s">
        <v>305</v>
      </c>
      <c r="C39" s="384"/>
      <c r="D39" s="384"/>
      <c r="E39" s="194"/>
    </row>
    <row r="40" spans="1:5" s="1" customFormat="1" ht="12" customHeight="1">
      <c r="A40" s="162" t="s">
        <v>147</v>
      </c>
      <c r="B40" s="168" t="s">
        <v>306</v>
      </c>
      <c r="C40" s="384"/>
      <c r="D40" s="384"/>
      <c r="E40" s="194"/>
    </row>
    <row r="41" spans="1:5" s="1" customFormat="1" ht="12" customHeight="1">
      <c r="A41" s="162" t="s">
        <v>148</v>
      </c>
      <c r="B41" s="168" t="s">
        <v>307</v>
      </c>
      <c r="C41" s="384"/>
      <c r="D41" s="384"/>
      <c r="E41" s="194"/>
    </row>
    <row r="42" spans="1:5" s="1" customFormat="1" ht="12" customHeight="1">
      <c r="A42" s="162" t="s">
        <v>149</v>
      </c>
      <c r="B42" s="170" t="s">
        <v>308</v>
      </c>
      <c r="C42" s="384"/>
      <c r="D42" s="384"/>
      <c r="E42" s="194"/>
    </row>
    <row r="43" spans="1:5" s="1" customFormat="1" ht="12" customHeight="1" thickBot="1">
      <c r="A43" s="163" t="s">
        <v>241</v>
      </c>
      <c r="B43" s="171" t="s">
        <v>423</v>
      </c>
      <c r="C43" s="387"/>
      <c r="D43" s="387"/>
      <c r="E43" s="388"/>
    </row>
    <row r="44" spans="1:5" s="1" customFormat="1" ht="12" customHeight="1" thickBot="1">
      <c r="A44" s="22" t="s">
        <v>242</v>
      </c>
      <c r="B44" s="298" t="s">
        <v>309</v>
      </c>
      <c r="C44" s="376">
        <f>+C45+C46</f>
        <v>0</v>
      </c>
      <c r="D44" s="376">
        <f>+D45+D46</f>
        <v>0</v>
      </c>
      <c r="E44" s="186">
        <f>+E45+E46</f>
        <v>0</v>
      </c>
    </row>
    <row r="45" spans="1:5" s="1" customFormat="1" ht="12" customHeight="1">
      <c r="A45" s="17" t="s">
        <v>144</v>
      </c>
      <c r="B45" s="181" t="s">
        <v>310</v>
      </c>
      <c r="C45" s="382"/>
      <c r="D45" s="382"/>
      <c r="E45" s="192"/>
    </row>
    <row r="46" spans="1:5" s="1" customFormat="1" ht="12" customHeight="1" thickBot="1">
      <c r="A46" s="14" t="s">
        <v>145</v>
      </c>
      <c r="B46" s="176" t="s">
        <v>314</v>
      </c>
      <c r="C46" s="379"/>
      <c r="D46" s="379"/>
      <c r="E46" s="189"/>
    </row>
    <row r="47" spans="1:5" s="1" customFormat="1" ht="12" customHeight="1" thickBot="1">
      <c r="A47" s="22" t="s">
        <v>75</v>
      </c>
      <c r="B47" s="298" t="s">
        <v>313</v>
      </c>
      <c r="C47" s="376">
        <f>+C48+C49+C50</f>
        <v>0</v>
      </c>
      <c r="D47" s="376">
        <f>+D48+D49+D50</f>
        <v>0</v>
      </c>
      <c r="E47" s="186">
        <f>+E48+E49+E50</f>
        <v>0</v>
      </c>
    </row>
    <row r="48" spans="1:5" s="1" customFormat="1" ht="12" customHeight="1">
      <c r="A48" s="17" t="s">
        <v>245</v>
      </c>
      <c r="B48" s="181" t="s">
        <v>243</v>
      </c>
      <c r="C48" s="389"/>
      <c r="D48" s="389"/>
      <c r="E48" s="390"/>
    </row>
    <row r="49" spans="1:5" s="1" customFormat="1" ht="12" customHeight="1">
      <c r="A49" s="15" t="s">
        <v>246</v>
      </c>
      <c r="B49" s="168" t="s">
        <v>244</v>
      </c>
      <c r="C49" s="384"/>
      <c r="D49" s="384"/>
      <c r="E49" s="194"/>
    </row>
    <row r="50" spans="1:5" s="1" customFormat="1" ht="17.25" customHeight="1" thickBot="1">
      <c r="A50" s="14" t="s">
        <v>357</v>
      </c>
      <c r="B50" s="176" t="s">
        <v>311</v>
      </c>
      <c r="C50" s="391"/>
      <c r="D50" s="391"/>
      <c r="E50" s="392"/>
    </row>
    <row r="51" spans="1:5" s="1" customFormat="1" ht="12" customHeight="1" thickBot="1">
      <c r="A51" s="22" t="s">
        <v>247</v>
      </c>
      <c r="B51" s="299" t="s">
        <v>312</v>
      </c>
      <c r="C51" s="393"/>
      <c r="D51" s="393"/>
      <c r="E51" s="195"/>
    </row>
    <row r="52" spans="1:5" s="1" customFormat="1" ht="12" customHeight="1" thickBot="1">
      <c r="A52" s="22" t="s">
        <v>77</v>
      </c>
      <c r="B52" s="26" t="s">
        <v>248</v>
      </c>
      <c r="C52" s="394">
        <f>+C7+C12+C21+C22+C31+C44+C47+C51</f>
        <v>0</v>
      </c>
      <c r="D52" s="394">
        <f>+D7+D12+D21+D22+D31+D44+D47+D51</f>
        <v>63</v>
      </c>
      <c r="E52" s="196">
        <f>+E7+E12+E21+E22+E31+E44+E47+E51</f>
        <v>93</v>
      </c>
    </row>
    <row r="53" spans="1:5" s="1" customFormat="1" ht="12" customHeight="1" thickBot="1">
      <c r="A53" s="172" t="s">
        <v>78</v>
      </c>
      <c r="B53" s="167" t="s">
        <v>315</v>
      </c>
      <c r="C53" s="395">
        <f>+C54+C60</f>
        <v>13882</v>
      </c>
      <c r="D53" s="395">
        <f>+D54+D60</f>
        <v>13819</v>
      </c>
      <c r="E53" s="197">
        <f>+E54+E60</f>
        <v>9570</v>
      </c>
    </row>
    <row r="54" spans="1:5" s="1" customFormat="1" ht="12" customHeight="1">
      <c r="A54" s="300" t="s">
        <v>188</v>
      </c>
      <c r="B54" s="297" t="s">
        <v>386</v>
      </c>
      <c r="C54" s="385">
        <f>+C55+C56+C57+C58+C59</f>
        <v>13882</v>
      </c>
      <c r="D54" s="385">
        <f>+D55+D56+D57+D58+D59</f>
        <v>13819</v>
      </c>
      <c r="E54" s="198">
        <f>+E55+E56+E57+E58+E59</f>
        <v>9570</v>
      </c>
    </row>
    <row r="55" spans="1:5" s="1" customFormat="1" ht="12" customHeight="1">
      <c r="A55" s="173" t="s">
        <v>327</v>
      </c>
      <c r="B55" s="168" t="s">
        <v>316</v>
      </c>
      <c r="C55" s="384">
        <v>13882</v>
      </c>
      <c r="D55" s="384">
        <v>13819</v>
      </c>
      <c r="E55" s="194">
        <v>9570</v>
      </c>
    </row>
    <row r="56" spans="1:5" s="1" customFormat="1" ht="12" customHeight="1">
      <c r="A56" s="173" t="s">
        <v>328</v>
      </c>
      <c r="B56" s="168" t="s">
        <v>317</v>
      </c>
      <c r="C56" s="377"/>
      <c r="D56" s="377"/>
      <c r="E56" s="188"/>
    </row>
    <row r="57" spans="1:5" s="1" customFormat="1" ht="12" customHeight="1">
      <c r="A57" s="173" t="s">
        <v>329</v>
      </c>
      <c r="B57" s="168" t="s">
        <v>318</v>
      </c>
      <c r="C57" s="379"/>
      <c r="D57" s="379"/>
      <c r="E57" s="189"/>
    </row>
    <row r="58" spans="1:5" s="1" customFormat="1" ht="12" customHeight="1">
      <c r="A58" s="173" t="s">
        <v>330</v>
      </c>
      <c r="B58" s="168" t="s">
        <v>319</v>
      </c>
      <c r="C58" s="377"/>
      <c r="D58" s="377"/>
      <c r="E58" s="188"/>
    </row>
    <row r="59" spans="1:5" s="1" customFormat="1" ht="12" customHeight="1">
      <c r="A59" s="173" t="s">
        <v>331</v>
      </c>
      <c r="B59" s="168" t="s">
        <v>320</v>
      </c>
      <c r="C59" s="377"/>
      <c r="D59" s="377"/>
      <c r="E59" s="188"/>
    </row>
    <row r="60" spans="1:5" s="1" customFormat="1" ht="12" customHeight="1">
      <c r="A60" s="174" t="s">
        <v>189</v>
      </c>
      <c r="B60" s="169" t="s">
        <v>385</v>
      </c>
      <c r="C60" s="379">
        <f>+C61+C62+C63+C64+C65</f>
        <v>0</v>
      </c>
      <c r="D60" s="379">
        <f>+D61+D62+D63+D64+D65</f>
        <v>0</v>
      </c>
      <c r="E60" s="189">
        <f>+E61+E62+E63+E64+E65</f>
        <v>0</v>
      </c>
    </row>
    <row r="61" spans="1:5" s="1" customFormat="1" ht="12" customHeight="1">
      <c r="A61" s="173" t="s">
        <v>332</v>
      </c>
      <c r="B61" s="168" t="s">
        <v>321</v>
      </c>
      <c r="C61" s="377"/>
      <c r="D61" s="377"/>
      <c r="E61" s="188"/>
    </row>
    <row r="62" spans="1:5" s="1" customFormat="1" ht="12" customHeight="1">
      <c r="A62" s="173" t="s">
        <v>333</v>
      </c>
      <c r="B62" s="168" t="s">
        <v>322</v>
      </c>
      <c r="C62" s="377"/>
      <c r="D62" s="377"/>
      <c r="E62" s="188"/>
    </row>
    <row r="63" spans="1:5" s="1" customFormat="1" ht="12" customHeight="1">
      <c r="A63" s="173" t="s">
        <v>334</v>
      </c>
      <c r="B63" s="168" t="s">
        <v>323</v>
      </c>
      <c r="C63" s="379"/>
      <c r="D63" s="379"/>
      <c r="E63" s="189"/>
    </row>
    <row r="64" spans="1:5" s="1" customFormat="1" ht="12" customHeight="1">
      <c r="A64" s="173" t="s">
        <v>335</v>
      </c>
      <c r="B64" s="168" t="s">
        <v>324</v>
      </c>
      <c r="C64" s="377"/>
      <c r="D64" s="377"/>
      <c r="E64" s="188"/>
    </row>
    <row r="65" spans="1:5" s="1" customFormat="1" ht="12" customHeight="1" thickBot="1">
      <c r="A65" s="175" t="s">
        <v>336</v>
      </c>
      <c r="B65" s="176" t="s">
        <v>325</v>
      </c>
      <c r="C65" s="377"/>
      <c r="D65" s="377"/>
      <c r="E65" s="188"/>
    </row>
    <row r="66" spans="1:5" s="1" customFormat="1" ht="21" customHeight="1" thickBot="1">
      <c r="A66" s="177" t="s">
        <v>79</v>
      </c>
      <c r="B66" s="301" t="s">
        <v>383</v>
      </c>
      <c r="C66" s="395">
        <f>+C52+C53</f>
        <v>13882</v>
      </c>
      <c r="D66" s="395">
        <f>+D52+D53</f>
        <v>13882</v>
      </c>
      <c r="E66" s="197">
        <f>+E52+E53</f>
        <v>9663</v>
      </c>
    </row>
    <row r="67" spans="1:5" s="1" customFormat="1" ht="12" customHeight="1" thickBot="1">
      <c r="A67" s="178" t="s">
        <v>80</v>
      </c>
      <c r="B67" s="302" t="s">
        <v>326</v>
      </c>
      <c r="C67" s="397"/>
      <c r="D67" s="397"/>
      <c r="E67" s="207"/>
    </row>
    <row r="68" spans="1:5" s="1" customFormat="1" ht="12.75" customHeight="1" thickBot="1">
      <c r="A68" s="177" t="s">
        <v>81</v>
      </c>
      <c r="B68" s="301" t="s">
        <v>384</v>
      </c>
      <c r="C68" s="398">
        <f>+C66+C67</f>
        <v>13882</v>
      </c>
      <c r="D68" s="398">
        <f>+D66+D67</f>
        <v>13882</v>
      </c>
      <c r="E68" s="208">
        <f>+E66+E67</f>
        <v>9663</v>
      </c>
    </row>
    <row r="69" spans="1:5" ht="16.5" customHeight="1">
      <c r="A69" s="5"/>
      <c r="B69" s="6"/>
      <c r="C69" s="201"/>
      <c r="D69" s="201"/>
      <c r="E69" s="201"/>
    </row>
    <row r="70" spans="1:5" s="209" customFormat="1" ht="16.5" customHeight="1">
      <c r="A70" s="716" t="s">
        <v>97</v>
      </c>
      <c r="B70" s="716"/>
      <c r="C70" s="716"/>
      <c r="D70" s="716"/>
      <c r="E70" s="716"/>
    </row>
    <row r="71" spans="1:5" ht="37.5" customHeight="1" thickBot="1">
      <c r="A71" s="319" t="s">
        <v>196</v>
      </c>
      <c r="B71" s="319"/>
      <c r="C71" s="81"/>
      <c r="D71" s="81"/>
      <c r="E71" s="81" t="s">
        <v>356</v>
      </c>
    </row>
    <row r="72" spans="1:5" s="35" customFormat="1" ht="12" customHeight="1">
      <c r="A72" s="717" t="s">
        <v>128</v>
      </c>
      <c r="B72" s="719" t="s">
        <v>433</v>
      </c>
      <c r="C72" s="721" t="s">
        <v>0</v>
      </c>
      <c r="D72" s="721"/>
      <c r="E72" s="722"/>
    </row>
    <row r="73" spans="1:5" ht="12" customHeight="1" thickBot="1">
      <c r="A73" s="718"/>
      <c r="B73" s="720"/>
      <c r="C73" s="321" t="s">
        <v>434</v>
      </c>
      <c r="D73" s="321" t="s">
        <v>441</v>
      </c>
      <c r="E73" s="322" t="s">
        <v>442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68</v>
      </c>
      <c r="B75" s="30" t="s">
        <v>249</v>
      </c>
      <c r="C75" s="375">
        <f>+C76+C77+C78+C79+C80</f>
        <v>13882</v>
      </c>
      <c r="D75" s="375">
        <f>+D76+D77+D78+D79+D80</f>
        <v>13882</v>
      </c>
      <c r="E75" s="185">
        <f>+E76+E77+E78+E79+E80</f>
        <v>9663</v>
      </c>
    </row>
    <row r="76" spans="1:5" ht="12" customHeight="1">
      <c r="A76" s="19" t="s">
        <v>150</v>
      </c>
      <c r="B76" s="11" t="s">
        <v>98</v>
      </c>
      <c r="C76" s="378"/>
      <c r="D76" s="378"/>
      <c r="E76" s="187"/>
    </row>
    <row r="77" spans="1:5" ht="12" customHeight="1">
      <c r="A77" s="15" t="s">
        <v>151</v>
      </c>
      <c r="B77" s="8" t="s">
        <v>250</v>
      </c>
      <c r="C77" s="377"/>
      <c r="D77" s="377"/>
      <c r="E77" s="188"/>
    </row>
    <row r="78" spans="1:5" ht="12" customHeight="1">
      <c r="A78" s="15" t="s">
        <v>152</v>
      </c>
      <c r="B78" s="8" t="s">
        <v>179</v>
      </c>
      <c r="C78" s="383"/>
      <c r="D78" s="383"/>
      <c r="E78" s="193"/>
    </row>
    <row r="79" spans="1:5" ht="12" customHeight="1">
      <c r="A79" s="15" t="s">
        <v>153</v>
      </c>
      <c r="B79" s="12" t="s">
        <v>251</v>
      </c>
      <c r="C79" s="383">
        <v>13882</v>
      </c>
      <c r="D79" s="383">
        <v>13882</v>
      </c>
      <c r="E79" s="193">
        <v>9663</v>
      </c>
    </row>
    <row r="80" spans="1:5" ht="12" customHeight="1">
      <c r="A80" s="15" t="s">
        <v>162</v>
      </c>
      <c r="B80" s="21" t="s">
        <v>252</v>
      </c>
      <c r="C80" s="383"/>
      <c r="D80" s="383"/>
      <c r="E80" s="193"/>
    </row>
    <row r="81" spans="1:5" ht="12" customHeight="1">
      <c r="A81" s="15" t="s">
        <v>154</v>
      </c>
      <c r="B81" s="8" t="s">
        <v>270</v>
      </c>
      <c r="C81" s="383"/>
      <c r="D81" s="383"/>
      <c r="E81" s="193"/>
    </row>
    <row r="82" spans="1:5" ht="12" customHeight="1">
      <c r="A82" s="15" t="s">
        <v>155</v>
      </c>
      <c r="B82" s="84" t="s">
        <v>271</v>
      </c>
      <c r="C82" s="383"/>
      <c r="D82" s="383"/>
      <c r="E82" s="193"/>
    </row>
    <row r="83" spans="1:5" ht="12" customHeight="1">
      <c r="A83" s="15" t="s">
        <v>163</v>
      </c>
      <c r="B83" s="84" t="s">
        <v>337</v>
      </c>
      <c r="C83" s="383"/>
      <c r="D83" s="383"/>
      <c r="E83" s="193"/>
    </row>
    <row r="84" spans="1:5" ht="12" customHeight="1">
      <c r="A84" s="15" t="s">
        <v>164</v>
      </c>
      <c r="B84" s="85" t="s">
        <v>272</v>
      </c>
      <c r="C84" s="383"/>
      <c r="D84" s="383"/>
      <c r="E84" s="193"/>
    </row>
    <row r="85" spans="1:5" ht="12" customHeight="1">
      <c r="A85" s="14" t="s">
        <v>165</v>
      </c>
      <c r="B85" s="86" t="s">
        <v>273</v>
      </c>
      <c r="C85" s="383"/>
      <c r="D85" s="383"/>
      <c r="E85" s="193"/>
    </row>
    <row r="86" spans="1:5" ht="12" customHeight="1">
      <c r="A86" s="15" t="s">
        <v>166</v>
      </c>
      <c r="B86" s="86" t="s">
        <v>274</v>
      </c>
      <c r="C86" s="383"/>
      <c r="D86" s="383"/>
      <c r="E86" s="193"/>
    </row>
    <row r="87" spans="1:5" ht="12" customHeight="1" thickBot="1">
      <c r="A87" s="20" t="s">
        <v>168</v>
      </c>
      <c r="B87" s="87" t="s">
        <v>275</v>
      </c>
      <c r="C87" s="399"/>
      <c r="D87" s="399"/>
      <c r="E87" s="202"/>
    </row>
    <row r="88" spans="1:5" ht="12" customHeight="1" thickBot="1">
      <c r="A88" s="22" t="s">
        <v>69</v>
      </c>
      <c r="B88" s="29" t="s">
        <v>358</v>
      </c>
      <c r="C88" s="376">
        <f>+C89+C90+C91</f>
        <v>0</v>
      </c>
      <c r="D88" s="376">
        <f>+D89+D90+D91</f>
        <v>0</v>
      </c>
      <c r="E88" s="186">
        <f>+E89+E90+E91</f>
        <v>0</v>
      </c>
    </row>
    <row r="89" spans="1:5" ht="12" customHeight="1">
      <c r="A89" s="17" t="s">
        <v>156</v>
      </c>
      <c r="B89" s="8" t="s">
        <v>338</v>
      </c>
      <c r="C89" s="382"/>
      <c r="D89" s="382"/>
      <c r="E89" s="192"/>
    </row>
    <row r="90" spans="1:5" ht="12" customHeight="1">
      <c r="A90" s="17" t="s">
        <v>157</v>
      </c>
      <c r="B90" s="13" t="s">
        <v>254</v>
      </c>
      <c r="C90" s="377"/>
      <c r="D90" s="377"/>
      <c r="E90" s="188"/>
    </row>
    <row r="91" spans="1:5" ht="12" customHeight="1">
      <c r="A91" s="17" t="s">
        <v>158</v>
      </c>
      <c r="B91" s="168" t="s">
        <v>359</v>
      </c>
      <c r="C91" s="377"/>
      <c r="D91" s="377"/>
      <c r="E91" s="188"/>
    </row>
    <row r="92" spans="1:5" ht="22.5">
      <c r="A92" s="17" t="s">
        <v>159</v>
      </c>
      <c r="B92" s="168" t="s">
        <v>424</v>
      </c>
      <c r="C92" s="377"/>
      <c r="D92" s="377"/>
      <c r="E92" s="188"/>
    </row>
    <row r="93" spans="1:5" ht="12" customHeight="1">
      <c r="A93" s="17" t="s">
        <v>160</v>
      </c>
      <c r="B93" s="168" t="s">
        <v>360</v>
      </c>
      <c r="C93" s="377"/>
      <c r="D93" s="377"/>
      <c r="E93" s="188"/>
    </row>
    <row r="94" spans="1:5" ht="12" customHeight="1">
      <c r="A94" s="17" t="s">
        <v>167</v>
      </c>
      <c r="B94" s="168" t="s">
        <v>361</v>
      </c>
      <c r="C94" s="377"/>
      <c r="D94" s="377"/>
      <c r="E94" s="188"/>
    </row>
    <row r="95" spans="1:5" ht="12" customHeight="1">
      <c r="A95" s="17" t="s">
        <v>169</v>
      </c>
      <c r="B95" s="303" t="s">
        <v>341</v>
      </c>
      <c r="C95" s="377"/>
      <c r="D95" s="377"/>
      <c r="E95" s="188"/>
    </row>
    <row r="96" spans="1:5" ht="24" customHeight="1">
      <c r="A96" s="17" t="s">
        <v>255</v>
      </c>
      <c r="B96" s="303" t="s">
        <v>342</v>
      </c>
      <c r="C96" s="377"/>
      <c r="D96" s="377"/>
      <c r="E96" s="188"/>
    </row>
    <row r="97" spans="1:5" ht="21.75" customHeight="1">
      <c r="A97" s="17" t="s">
        <v>256</v>
      </c>
      <c r="B97" s="303" t="s">
        <v>340</v>
      </c>
      <c r="C97" s="377"/>
      <c r="D97" s="377"/>
      <c r="E97" s="188"/>
    </row>
    <row r="98" spans="1:5" ht="12" customHeight="1" thickBot="1">
      <c r="A98" s="14" t="s">
        <v>257</v>
      </c>
      <c r="B98" s="304" t="s">
        <v>454</v>
      </c>
      <c r="C98" s="383"/>
      <c r="D98" s="383"/>
      <c r="E98" s="193"/>
    </row>
    <row r="99" spans="1:5" ht="12" customHeight="1" thickBot="1">
      <c r="A99" s="22" t="s">
        <v>70</v>
      </c>
      <c r="B99" s="72" t="s">
        <v>362</v>
      </c>
      <c r="C99" s="376">
        <f>+C100+C101</f>
        <v>0</v>
      </c>
      <c r="D99" s="376">
        <f>+D100+D101</f>
        <v>0</v>
      </c>
      <c r="E99" s="186">
        <f>+E100+E101</f>
        <v>0</v>
      </c>
    </row>
    <row r="100" spans="1:5" s="166" customFormat="1" ht="12" customHeight="1">
      <c r="A100" s="17" t="s">
        <v>130</v>
      </c>
      <c r="B100" s="10" t="s">
        <v>113</v>
      </c>
      <c r="C100" s="382"/>
      <c r="D100" s="382"/>
      <c r="E100" s="192"/>
    </row>
    <row r="101" spans="1:5" ht="12" customHeight="1" thickBot="1">
      <c r="A101" s="18" t="s">
        <v>131</v>
      </c>
      <c r="B101" s="13" t="s">
        <v>114</v>
      </c>
      <c r="C101" s="383"/>
      <c r="D101" s="383"/>
      <c r="E101" s="193"/>
    </row>
    <row r="102" spans="1:5" ht="12" customHeight="1" thickBot="1">
      <c r="A102" s="172" t="s">
        <v>71</v>
      </c>
      <c r="B102" s="167" t="s">
        <v>343</v>
      </c>
      <c r="C102" s="400"/>
      <c r="D102" s="400"/>
      <c r="E102" s="401"/>
    </row>
    <row r="103" spans="1:5" ht="12" customHeight="1" thickBot="1">
      <c r="A103" s="164" t="s">
        <v>72</v>
      </c>
      <c r="B103" s="165" t="s">
        <v>200</v>
      </c>
      <c r="C103" s="375">
        <f>+C75+C88+C99+C102</f>
        <v>13882</v>
      </c>
      <c r="D103" s="375">
        <f>+D75+D88+D99+D102</f>
        <v>13882</v>
      </c>
      <c r="E103" s="185">
        <f>+E75+E88+E99+E102</f>
        <v>9663</v>
      </c>
    </row>
    <row r="104" spans="1:5" ht="12" customHeight="1" thickBot="1">
      <c r="A104" s="172" t="s">
        <v>73</v>
      </c>
      <c r="B104" s="167" t="s">
        <v>425</v>
      </c>
      <c r="C104" s="376">
        <f>+C105+C113</f>
        <v>0</v>
      </c>
      <c r="D104" s="376">
        <f>+D105+D113</f>
        <v>0</v>
      </c>
      <c r="E104" s="186">
        <f>+E105+E113</f>
        <v>0</v>
      </c>
    </row>
    <row r="105" spans="1:5" ht="12" customHeight="1" thickBot="1">
      <c r="A105" s="179" t="s">
        <v>137</v>
      </c>
      <c r="B105" s="305" t="s">
        <v>1093</v>
      </c>
      <c r="C105" s="376">
        <f>+C106+C107+C108+C109+C110+C111+C112</f>
        <v>0</v>
      </c>
      <c r="D105" s="376">
        <f>+D106+D107+D108+D109+D110+D111+D112</f>
        <v>0</v>
      </c>
      <c r="E105" s="186">
        <f>+E106+E107+E108+E109+E110+E111+E112</f>
        <v>0</v>
      </c>
    </row>
    <row r="106" spans="1:5" ht="12" customHeight="1">
      <c r="A106" s="180" t="s">
        <v>140</v>
      </c>
      <c r="B106" s="181" t="s">
        <v>344</v>
      </c>
      <c r="C106" s="379"/>
      <c r="D106" s="379"/>
      <c r="E106" s="189"/>
    </row>
    <row r="107" spans="1:5" ht="12" customHeight="1">
      <c r="A107" s="173" t="s">
        <v>141</v>
      </c>
      <c r="B107" s="168" t="s">
        <v>345</v>
      </c>
      <c r="C107" s="377"/>
      <c r="D107" s="377"/>
      <c r="E107" s="188"/>
    </row>
    <row r="108" spans="1:5" ht="12" customHeight="1">
      <c r="A108" s="173" t="s">
        <v>142</v>
      </c>
      <c r="B108" s="168" t="s">
        <v>346</v>
      </c>
      <c r="C108" s="377"/>
      <c r="D108" s="377"/>
      <c r="E108" s="188"/>
    </row>
    <row r="109" spans="1:5" ht="12" customHeight="1">
      <c r="A109" s="173" t="s">
        <v>143</v>
      </c>
      <c r="B109" s="168" t="s">
        <v>347</v>
      </c>
      <c r="C109" s="379"/>
      <c r="D109" s="379"/>
      <c r="E109" s="189"/>
    </row>
    <row r="110" spans="1:5" ht="12" customHeight="1">
      <c r="A110" s="173" t="s">
        <v>240</v>
      </c>
      <c r="B110" s="168" t="s">
        <v>348</v>
      </c>
      <c r="C110" s="377"/>
      <c r="D110" s="377"/>
      <c r="E110" s="188"/>
    </row>
    <row r="111" spans="1:5" ht="12" customHeight="1">
      <c r="A111" s="173" t="s">
        <v>258</v>
      </c>
      <c r="B111" s="168" t="s">
        <v>349</v>
      </c>
      <c r="C111" s="377"/>
      <c r="D111" s="377"/>
      <c r="E111" s="188"/>
    </row>
    <row r="112" spans="1:5" ht="12" customHeight="1" thickBot="1">
      <c r="A112" s="182" t="s">
        <v>259</v>
      </c>
      <c r="B112" s="183" t="s">
        <v>350</v>
      </c>
      <c r="C112" s="379"/>
      <c r="D112" s="379"/>
      <c r="E112" s="189"/>
    </row>
    <row r="113" spans="1:5" ht="12" customHeight="1" thickBot="1">
      <c r="A113" s="179" t="s">
        <v>138</v>
      </c>
      <c r="B113" s="305" t="s">
        <v>1094</v>
      </c>
      <c r="C113" s="376">
        <f>+C114+C115+C116+C117+C118+C119+C120+C121</f>
        <v>0</v>
      </c>
      <c r="D113" s="376">
        <f>+D114+D115+D116+D117+D118+D119+D120+D121</f>
        <v>0</v>
      </c>
      <c r="E113" s="186">
        <f>+E114+E115+E116+E117+E118+E119+E120+E121</f>
        <v>0</v>
      </c>
    </row>
    <row r="114" spans="1:5" ht="12" customHeight="1">
      <c r="A114" s="180" t="s">
        <v>146</v>
      </c>
      <c r="B114" s="181" t="s">
        <v>344</v>
      </c>
      <c r="C114" s="379"/>
      <c r="D114" s="379"/>
      <c r="E114" s="189"/>
    </row>
    <row r="115" spans="1:5" ht="12" customHeight="1">
      <c r="A115" s="173" t="s">
        <v>147</v>
      </c>
      <c r="B115" s="168" t="s">
        <v>351</v>
      </c>
      <c r="C115" s="377"/>
      <c r="D115" s="377"/>
      <c r="E115" s="188"/>
    </row>
    <row r="116" spans="1:5" ht="12" customHeight="1">
      <c r="A116" s="173" t="s">
        <v>148</v>
      </c>
      <c r="B116" s="168" t="s">
        <v>346</v>
      </c>
      <c r="C116" s="377"/>
      <c r="D116" s="377"/>
      <c r="E116" s="188"/>
    </row>
    <row r="117" spans="1:5" ht="12" customHeight="1">
      <c r="A117" s="173" t="s">
        <v>149</v>
      </c>
      <c r="B117" s="168" t="s">
        <v>347</v>
      </c>
      <c r="C117" s="379"/>
      <c r="D117" s="379"/>
      <c r="E117" s="189"/>
    </row>
    <row r="118" spans="1:5" ht="12" customHeight="1">
      <c r="A118" s="173" t="s">
        <v>241</v>
      </c>
      <c r="B118" s="168" t="s">
        <v>348</v>
      </c>
      <c r="C118" s="377"/>
      <c r="D118" s="377"/>
      <c r="E118" s="188"/>
    </row>
    <row r="119" spans="1:5" ht="12" customHeight="1">
      <c r="A119" s="173" t="s">
        <v>260</v>
      </c>
      <c r="B119" s="168" t="s">
        <v>352</v>
      </c>
      <c r="C119" s="377"/>
      <c r="D119" s="377"/>
      <c r="E119" s="188"/>
    </row>
    <row r="120" spans="1:5" ht="12" customHeight="1">
      <c r="A120" s="173" t="s">
        <v>261</v>
      </c>
      <c r="B120" s="168" t="s">
        <v>350</v>
      </c>
      <c r="C120" s="377"/>
      <c r="D120" s="377"/>
      <c r="E120" s="188"/>
    </row>
    <row r="121" spans="1:9" ht="15" customHeight="1" thickBot="1">
      <c r="A121" s="182" t="s">
        <v>262</v>
      </c>
      <c r="B121" s="183" t="s">
        <v>426</v>
      </c>
      <c r="C121" s="379"/>
      <c r="D121" s="379"/>
      <c r="E121" s="189"/>
      <c r="F121" s="36"/>
      <c r="G121" s="73"/>
      <c r="H121" s="73"/>
      <c r="I121" s="73"/>
    </row>
    <row r="122" spans="1:5" s="1" customFormat="1" ht="24" customHeight="1" thickBot="1">
      <c r="A122" s="172" t="s">
        <v>74</v>
      </c>
      <c r="B122" s="301" t="s">
        <v>353</v>
      </c>
      <c r="C122" s="402">
        <f>+C103+C104</f>
        <v>13882</v>
      </c>
      <c r="D122" s="402">
        <f>+D103+D104</f>
        <v>13882</v>
      </c>
      <c r="E122" s="203">
        <f>+E103+E104</f>
        <v>9663</v>
      </c>
    </row>
    <row r="123" spans="1:5" ht="15.75" customHeight="1" thickBot="1">
      <c r="A123" s="172" t="s">
        <v>75</v>
      </c>
      <c r="B123" s="301" t="s">
        <v>354</v>
      </c>
      <c r="C123" s="403"/>
      <c r="D123" s="403"/>
      <c r="E123" s="204"/>
    </row>
    <row r="124" spans="1:5" ht="16.5" thickBot="1">
      <c r="A124" s="184" t="s">
        <v>76</v>
      </c>
      <c r="B124" s="302" t="s">
        <v>355</v>
      </c>
      <c r="C124" s="395">
        <f>+C122+C123</f>
        <v>13882</v>
      </c>
      <c r="D124" s="395">
        <f>+D122+D123</f>
        <v>13882</v>
      </c>
      <c r="E124" s="197">
        <f>+E122+E123</f>
        <v>9663</v>
      </c>
    </row>
    <row r="125" spans="1:5" ht="15" customHeight="1">
      <c r="A125" s="306"/>
      <c r="B125" s="306"/>
      <c r="C125" s="307"/>
      <c r="D125" s="307"/>
      <c r="E125" s="307"/>
    </row>
    <row r="126" spans="1:5" ht="13.5" customHeight="1">
      <c r="A126" s="320" t="s">
        <v>203</v>
      </c>
      <c r="B126" s="320"/>
      <c r="C126" s="320"/>
      <c r="D126" s="320"/>
      <c r="E126" s="320"/>
    </row>
    <row r="127" spans="1:5" ht="14.25" customHeight="1" thickBot="1">
      <c r="A127" s="318" t="s">
        <v>197</v>
      </c>
      <c r="B127" s="318"/>
      <c r="C127" s="206"/>
      <c r="D127" s="206"/>
      <c r="E127" s="206" t="s">
        <v>356</v>
      </c>
    </row>
    <row r="128" spans="1:5" ht="21.75" thickBot="1">
      <c r="A128" s="22">
        <v>1</v>
      </c>
      <c r="B128" s="29" t="s">
        <v>269</v>
      </c>
      <c r="C128" s="205">
        <f>+C52-C103</f>
        <v>-13882</v>
      </c>
      <c r="D128" s="205">
        <f>+D52-D103</f>
        <v>-13819</v>
      </c>
      <c r="E128" s="186">
        <f>+E52-E103</f>
        <v>-9570</v>
      </c>
    </row>
  </sheetData>
  <sheetProtection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Hajmáskér Község Önkormányzat
2013. ÉVI ZÁRSZÁMADÁS
ÖNKÉNT VÁLLALT FELADATAINAK MÉRLEGE&amp;10
&amp;R&amp;"Times New Roman CE,Félkövér dőlt"&amp;11 1.3. melléklet a 4/2014. (IV.30.) önkormányzati rendelethez</oddHeader>
  </headerFooter>
  <rowBreaks count="1" manualBreakCount="1">
    <brk id="6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I128"/>
  <sheetViews>
    <sheetView view="pageLayout" zoomScaleNormal="120" zoomScaleSheetLayoutView="100" workbookViewId="0" topLeftCell="A97">
      <selection activeCell="D56" sqref="D56"/>
    </sheetView>
  </sheetViews>
  <sheetFormatPr defaultColWidth="9.00390625" defaultRowHeight="12.75"/>
  <cols>
    <col min="1" max="1" width="9.50390625" style="308" customWidth="1"/>
    <col min="2" max="2" width="60.875" style="308" customWidth="1"/>
    <col min="3" max="5" width="15.875" style="309" customWidth="1"/>
    <col min="6" max="16384" width="9.375" style="34" customWidth="1"/>
  </cols>
  <sheetData>
    <row r="1" spans="1:5" ht="15.75" customHeight="1">
      <c r="A1" s="716" t="s">
        <v>65</v>
      </c>
      <c r="B1" s="716"/>
      <c r="C1" s="716"/>
      <c r="D1" s="716"/>
      <c r="E1" s="716"/>
    </row>
    <row r="2" spans="1:5" ht="15.75" customHeight="1" thickBot="1">
      <c r="A2" s="318" t="s">
        <v>195</v>
      </c>
      <c r="B2" s="318"/>
      <c r="C2" s="206"/>
      <c r="D2" s="206"/>
      <c r="E2" s="206" t="s">
        <v>356</v>
      </c>
    </row>
    <row r="3" spans="1:5" ht="37.5" customHeight="1">
      <c r="A3" s="717" t="s">
        <v>128</v>
      </c>
      <c r="B3" s="719" t="s">
        <v>67</v>
      </c>
      <c r="C3" s="721" t="s">
        <v>0</v>
      </c>
      <c r="D3" s="721"/>
      <c r="E3" s="722"/>
    </row>
    <row r="4" spans="1:5" s="35" customFormat="1" ht="12" customHeight="1" thickBot="1">
      <c r="A4" s="718"/>
      <c r="B4" s="720"/>
      <c r="C4" s="321" t="s">
        <v>434</v>
      </c>
      <c r="D4" s="321" t="s">
        <v>441</v>
      </c>
      <c r="E4" s="322" t="s">
        <v>442</v>
      </c>
    </row>
    <row r="5" spans="1:5" s="1" customFormat="1" ht="12" customHeight="1" thickBot="1">
      <c r="A5" s="31">
        <v>1</v>
      </c>
      <c r="B5" s="32">
        <v>2</v>
      </c>
      <c r="C5" s="32">
        <v>3</v>
      </c>
      <c r="D5" s="32">
        <v>4</v>
      </c>
      <c r="E5" s="33">
        <v>5</v>
      </c>
    </row>
    <row r="6" spans="1:5" s="1" customFormat="1" ht="12" customHeight="1" thickBot="1">
      <c r="A6" s="24" t="s">
        <v>68</v>
      </c>
      <c r="B6" s="23" t="s">
        <v>209</v>
      </c>
      <c r="C6" s="375">
        <f>+C7+C12+C21</f>
        <v>5580</v>
      </c>
      <c r="D6" s="681">
        <f>+D7+D12+D21</f>
        <v>8394</v>
      </c>
      <c r="E6" s="185">
        <f>+E7+E12+E21</f>
        <v>9124</v>
      </c>
    </row>
    <row r="7" spans="1:5" s="1" customFormat="1" ht="12" customHeight="1" thickBot="1">
      <c r="A7" s="22" t="s">
        <v>69</v>
      </c>
      <c r="B7" s="167" t="s">
        <v>418</v>
      </c>
      <c r="C7" s="376">
        <f>+C8+C9+C10+C11</f>
        <v>0</v>
      </c>
      <c r="D7" s="682">
        <f>+D8+D9+D10+D11</f>
        <v>0</v>
      </c>
      <c r="E7" s="186">
        <f>+E8+E9+E10+E11</f>
        <v>0</v>
      </c>
    </row>
    <row r="8" spans="1:5" s="1" customFormat="1" ht="12" customHeight="1">
      <c r="A8" s="15" t="s">
        <v>156</v>
      </c>
      <c r="B8" s="295" t="s">
        <v>109</v>
      </c>
      <c r="C8" s="377"/>
      <c r="D8" s="679"/>
      <c r="E8" s="188"/>
    </row>
    <row r="9" spans="1:5" s="1" customFormat="1" ht="12" customHeight="1">
      <c r="A9" s="15" t="s">
        <v>157</v>
      </c>
      <c r="B9" s="181" t="s">
        <v>129</v>
      </c>
      <c r="C9" s="377"/>
      <c r="D9" s="679"/>
      <c r="E9" s="188"/>
    </row>
    <row r="10" spans="1:5" s="1" customFormat="1" ht="12" customHeight="1">
      <c r="A10" s="15" t="s">
        <v>158</v>
      </c>
      <c r="B10" s="181" t="s">
        <v>210</v>
      </c>
      <c r="C10" s="377"/>
      <c r="D10" s="679"/>
      <c r="E10" s="188"/>
    </row>
    <row r="11" spans="1:5" s="1" customFormat="1" ht="12" customHeight="1" thickBot="1">
      <c r="A11" s="15" t="s">
        <v>159</v>
      </c>
      <c r="B11" s="296" t="s">
        <v>211</v>
      </c>
      <c r="C11" s="377"/>
      <c r="D11" s="679"/>
      <c r="E11" s="188"/>
    </row>
    <row r="12" spans="1:5" s="1" customFormat="1" ht="12" customHeight="1" thickBot="1">
      <c r="A12" s="22" t="s">
        <v>70</v>
      </c>
      <c r="B12" s="23" t="s">
        <v>212</v>
      </c>
      <c r="C12" s="376">
        <f>+C13+C14+C15+C16+C17+C18+C19+C20</f>
        <v>5580</v>
      </c>
      <c r="D12" s="682">
        <f>+D13+D14+D15+D16+D17+D18+D19+D20</f>
        <v>8394</v>
      </c>
      <c r="E12" s="186">
        <f>+E13+E14+E15+E16+E17+E18+E19+E20</f>
        <v>9124</v>
      </c>
    </row>
    <row r="13" spans="1:5" s="1" customFormat="1" ht="12" customHeight="1">
      <c r="A13" s="19" t="s">
        <v>130</v>
      </c>
      <c r="B13" s="11" t="s">
        <v>217</v>
      </c>
      <c r="C13" s="378">
        <v>80</v>
      </c>
      <c r="D13" s="678">
        <v>30</v>
      </c>
      <c r="E13" s="187">
        <f>26</f>
        <v>26</v>
      </c>
    </row>
    <row r="14" spans="1:5" s="1" customFormat="1" ht="12" customHeight="1">
      <c r="A14" s="15" t="s">
        <v>131</v>
      </c>
      <c r="B14" s="8" t="s">
        <v>218</v>
      </c>
      <c r="C14" s="377">
        <v>560</v>
      </c>
      <c r="D14" s="679">
        <v>2599</v>
      </c>
      <c r="E14" s="188">
        <f>401+856+2553+12</f>
        <v>3822</v>
      </c>
    </row>
    <row r="15" spans="1:5" s="1" customFormat="1" ht="12" customHeight="1">
      <c r="A15" s="15" t="s">
        <v>132</v>
      </c>
      <c r="B15" s="8" t="s">
        <v>219</v>
      </c>
      <c r="C15" s="377">
        <v>440</v>
      </c>
      <c r="D15" s="679">
        <v>440</v>
      </c>
      <c r="E15" s="188"/>
    </row>
    <row r="16" spans="1:5" s="1" customFormat="1" ht="12" customHeight="1">
      <c r="A16" s="15" t="s">
        <v>133</v>
      </c>
      <c r="B16" s="8" t="s">
        <v>220</v>
      </c>
      <c r="C16" s="377"/>
      <c r="D16" s="679"/>
      <c r="E16" s="188">
        <v>6</v>
      </c>
    </row>
    <row r="17" spans="1:5" s="1" customFormat="1" ht="12" customHeight="1">
      <c r="A17" s="14" t="s">
        <v>213</v>
      </c>
      <c r="B17" s="7" t="s">
        <v>221</v>
      </c>
      <c r="C17" s="379"/>
      <c r="D17" s="683"/>
      <c r="E17" s="189"/>
    </row>
    <row r="18" spans="1:5" s="1" customFormat="1" ht="12" customHeight="1">
      <c r="A18" s="15" t="s">
        <v>214</v>
      </c>
      <c r="B18" s="8" t="s">
        <v>302</v>
      </c>
      <c r="C18" s="377"/>
      <c r="D18" s="679">
        <v>822</v>
      </c>
      <c r="E18" s="188">
        <v>1116</v>
      </c>
    </row>
    <row r="19" spans="1:5" s="1" customFormat="1" ht="12" customHeight="1">
      <c r="A19" s="15" t="s">
        <v>215</v>
      </c>
      <c r="B19" s="8" t="s">
        <v>223</v>
      </c>
      <c r="C19" s="377">
        <v>4500</v>
      </c>
      <c r="D19" s="679">
        <v>4503</v>
      </c>
      <c r="E19" s="188">
        <f>4150+4</f>
        <v>4154</v>
      </c>
    </row>
    <row r="20" spans="1:5" s="1" customFormat="1" ht="12" customHeight="1" thickBot="1">
      <c r="A20" s="16" t="s">
        <v>216</v>
      </c>
      <c r="B20" s="9" t="s">
        <v>224</v>
      </c>
      <c r="C20" s="380"/>
      <c r="D20" s="684"/>
      <c r="E20" s="190"/>
    </row>
    <row r="21" spans="1:5" s="1" customFormat="1" ht="12" customHeight="1" thickBot="1">
      <c r="A21" s="22" t="s">
        <v>225</v>
      </c>
      <c r="B21" s="23" t="s">
        <v>303</v>
      </c>
      <c r="C21" s="381"/>
      <c r="D21" s="685"/>
      <c r="E21" s="191"/>
    </row>
    <row r="22" spans="1:5" s="1" customFormat="1" ht="12" customHeight="1" thickBot="1">
      <c r="A22" s="22" t="s">
        <v>72</v>
      </c>
      <c r="B22" s="23" t="s">
        <v>227</v>
      </c>
      <c r="C22" s="376">
        <f>+C23+C24+C25+C26+C27+C28+C29+C30</f>
        <v>39289</v>
      </c>
      <c r="D22" s="682">
        <f>+D23+D24+D25+D26+D27+D28+D29+D30</f>
        <v>45904</v>
      </c>
      <c r="E22" s="186">
        <f>+E23+E24+E25+E26+E27+E28+E29+E30</f>
        <v>46171</v>
      </c>
    </row>
    <row r="23" spans="1:5" s="1" customFormat="1" ht="12" customHeight="1">
      <c r="A23" s="17" t="s">
        <v>134</v>
      </c>
      <c r="B23" s="10" t="s">
        <v>233</v>
      </c>
      <c r="C23" s="382">
        <v>39289</v>
      </c>
      <c r="D23" s="686">
        <v>41389</v>
      </c>
      <c r="E23" s="192">
        <v>41389</v>
      </c>
    </row>
    <row r="24" spans="1:5" s="1" customFormat="1" ht="12" customHeight="1">
      <c r="A24" s="15" t="s">
        <v>135</v>
      </c>
      <c r="B24" s="8" t="s">
        <v>234</v>
      </c>
      <c r="C24" s="377"/>
      <c r="D24" s="679"/>
      <c r="E24" s="188"/>
    </row>
    <row r="25" spans="1:5" s="1" customFormat="1" ht="12" customHeight="1">
      <c r="A25" s="15" t="s">
        <v>136</v>
      </c>
      <c r="B25" s="8" t="s">
        <v>235</v>
      </c>
      <c r="C25" s="377"/>
      <c r="D25" s="679"/>
      <c r="E25" s="188"/>
    </row>
    <row r="26" spans="1:5" s="1" customFormat="1" ht="12" customHeight="1">
      <c r="A26" s="18" t="s">
        <v>228</v>
      </c>
      <c r="B26" s="8" t="s">
        <v>139</v>
      </c>
      <c r="C26" s="383"/>
      <c r="D26" s="680"/>
      <c r="E26" s="193"/>
    </row>
    <row r="27" spans="1:5" s="1" customFormat="1" ht="12" customHeight="1">
      <c r="A27" s="18" t="s">
        <v>229</v>
      </c>
      <c r="B27" s="8" t="s">
        <v>236</v>
      </c>
      <c r="C27" s="383"/>
      <c r="D27" s="680"/>
      <c r="E27" s="193"/>
    </row>
    <row r="28" spans="1:5" s="1" customFormat="1" ht="12" customHeight="1">
      <c r="A28" s="15" t="s">
        <v>230</v>
      </c>
      <c r="B28" s="8" t="s">
        <v>237</v>
      </c>
      <c r="C28" s="377"/>
      <c r="D28" s="679"/>
      <c r="E28" s="188"/>
    </row>
    <row r="29" spans="1:5" s="1" customFormat="1" ht="12" customHeight="1">
      <c r="A29" s="15" t="s">
        <v>231</v>
      </c>
      <c r="B29" s="8" t="s">
        <v>304</v>
      </c>
      <c r="C29" s="384"/>
      <c r="D29" s="687"/>
      <c r="E29" s="194"/>
    </row>
    <row r="30" spans="1:5" s="1" customFormat="1" ht="12" customHeight="1" thickBot="1">
      <c r="A30" s="15" t="s">
        <v>232</v>
      </c>
      <c r="B30" s="13" t="s">
        <v>239</v>
      </c>
      <c r="C30" s="384"/>
      <c r="D30" s="687">
        <v>4515</v>
      </c>
      <c r="E30" s="192">
        <v>4782</v>
      </c>
    </row>
    <row r="31" spans="1:5" s="1" customFormat="1" ht="12" customHeight="1" thickBot="1">
      <c r="A31" s="160" t="s">
        <v>73</v>
      </c>
      <c r="B31" s="23" t="s">
        <v>419</v>
      </c>
      <c r="C31" s="376">
        <f>+C32+C38</f>
        <v>5431</v>
      </c>
      <c r="D31" s="688">
        <f>+D32+D38</f>
        <v>7545</v>
      </c>
      <c r="E31" s="186">
        <f>+E32+E38</f>
        <v>7546</v>
      </c>
    </row>
    <row r="32" spans="1:5" s="1" customFormat="1" ht="12" customHeight="1">
      <c r="A32" s="161" t="s">
        <v>137</v>
      </c>
      <c r="B32" s="297" t="s">
        <v>420</v>
      </c>
      <c r="C32" s="385">
        <f>+C33+C34+C35+C36+C37</f>
        <v>5431</v>
      </c>
      <c r="D32" s="689">
        <f>+D33+D34+D35+D36+D37</f>
        <v>7545</v>
      </c>
      <c r="E32" s="198">
        <f>+E33+E34+E35+E36+E37</f>
        <v>7546</v>
      </c>
    </row>
    <row r="33" spans="1:5" s="1" customFormat="1" ht="12" customHeight="1">
      <c r="A33" s="162" t="s">
        <v>140</v>
      </c>
      <c r="B33" s="168" t="s">
        <v>305</v>
      </c>
      <c r="C33" s="384"/>
      <c r="D33" s="687"/>
      <c r="E33" s="194"/>
    </row>
    <row r="34" spans="1:5" s="1" customFormat="1" ht="12" customHeight="1">
      <c r="A34" s="162" t="s">
        <v>141</v>
      </c>
      <c r="B34" s="168" t="s">
        <v>306</v>
      </c>
      <c r="C34" s="384">
        <v>5431</v>
      </c>
      <c r="D34" s="687">
        <v>7545</v>
      </c>
      <c r="E34" s="194">
        <v>7546</v>
      </c>
    </row>
    <row r="35" spans="1:5" s="1" customFormat="1" ht="12" customHeight="1">
      <c r="A35" s="162" t="s">
        <v>142</v>
      </c>
      <c r="B35" s="168" t="s">
        <v>307</v>
      </c>
      <c r="C35" s="384"/>
      <c r="D35" s="687"/>
      <c r="E35" s="194"/>
    </row>
    <row r="36" spans="1:5" s="1" customFormat="1" ht="12" customHeight="1">
      <c r="A36" s="162" t="s">
        <v>143</v>
      </c>
      <c r="B36" s="168" t="s">
        <v>308</v>
      </c>
      <c r="C36" s="384"/>
      <c r="D36" s="687"/>
      <c r="E36" s="194"/>
    </row>
    <row r="37" spans="1:5" s="1" customFormat="1" ht="12" customHeight="1">
      <c r="A37" s="162" t="s">
        <v>240</v>
      </c>
      <c r="B37" s="168" t="s">
        <v>421</v>
      </c>
      <c r="C37" s="384"/>
      <c r="D37" s="687"/>
      <c r="E37" s="194"/>
    </row>
    <row r="38" spans="1:5" s="1" customFormat="1" ht="12" customHeight="1">
      <c r="A38" s="162" t="s">
        <v>138</v>
      </c>
      <c r="B38" s="169" t="s">
        <v>422</v>
      </c>
      <c r="C38" s="386">
        <f>+C39+C40+C41+C42+C43</f>
        <v>0</v>
      </c>
      <c r="D38" s="690">
        <f>+D39+D40+D41+D42+D43</f>
        <v>0</v>
      </c>
      <c r="E38" s="199">
        <f>+E39+E40+E41+E42+E43</f>
        <v>0</v>
      </c>
    </row>
    <row r="39" spans="1:5" s="1" customFormat="1" ht="12" customHeight="1">
      <c r="A39" s="162" t="s">
        <v>146</v>
      </c>
      <c r="B39" s="168" t="s">
        <v>305</v>
      </c>
      <c r="C39" s="384"/>
      <c r="D39" s="687"/>
      <c r="E39" s="194"/>
    </row>
    <row r="40" spans="1:5" s="1" customFormat="1" ht="12" customHeight="1">
      <c r="A40" s="162" t="s">
        <v>147</v>
      </c>
      <c r="B40" s="168" t="s">
        <v>306</v>
      </c>
      <c r="C40" s="384"/>
      <c r="D40" s="687"/>
      <c r="E40" s="194"/>
    </row>
    <row r="41" spans="1:5" s="1" customFormat="1" ht="12" customHeight="1">
      <c r="A41" s="162" t="s">
        <v>148</v>
      </c>
      <c r="B41" s="168" t="s">
        <v>307</v>
      </c>
      <c r="C41" s="384"/>
      <c r="D41" s="687"/>
      <c r="E41" s="194"/>
    </row>
    <row r="42" spans="1:5" s="1" customFormat="1" ht="12" customHeight="1">
      <c r="A42" s="162" t="s">
        <v>149</v>
      </c>
      <c r="B42" s="170" t="s">
        <v>308</v>
      </c>
      <c r="C42" s="384"/>
      <c r="D42" s="687"/>
      <c r="E42" s="194"/>
    </row>
    <row r="43" spans="1:5" s="1" customFormat="1" ht="12" customHeight="1" thickBot="1">
      <c r="A43" s="163" t="s">
        <v>241</v>
      </c>
      <c r="B43" s="171" t="s">
        <v>423</v>
      </c>
      <c r="C43" s="387"/>
      <c r="D43" s="691"/>
      <c r="E43" s="388"/>
    </row>
    <row r="44" spans="1:5" s="1" customFormat="1" ht="12" customHeight="1" thickBot="1">
      <c r="A44" s="22" t="s">
        <v>242</v>
      </c>
      <c r="B44" s="298" t="s">
        <v>309</v>
      </c>
      <c r="C44" s="376">
        <f>+C45+C46</f>
        <v>120</v>
      </c>
      <c r="D44" s="682">
        <f>+D45+D46</f>
        <v>120</v>
      </c>
      <c r="E44" s="186">
        <f>+E45+E46</f>
        <v>110</v>
      </c>
    </row>
    <row r="45" spans="1:5" s="1" customFormat="1" ht="12" customHeight="1">
      <c r="A45" s="17" t="s">
        <v>144</v>
      </c>
      <c r="B45" s="181" t="s">
        <v>310</v>
      </c>
      <c r="C45" s="382">
        <v>120</v>
      </c>
      <c r="D45" s="686">
        <v>120</v>
      </c>
      <c r="E45" s="192">
        <v>110</v>
      </c>
    </row>
    <row r="46" spans="1:5" s="1" customFormat="1" ht="12" customHeight="1" thickBot="1">
      <c r="A46" s="14" t="s">
        <v>145</v>
      </c>
      <c r="B46" s="176" t="s">
        <v>314</v>
      </c>
      <c r="C46" s="379"/>
      <c r="D46" s="683"/>
      <c r="E46" s="189"/>
    </row>
    <row r="47" spans="1:5" s="1" customFormat="1" ht="12" customHeight="1" thickBot="1">
      <c r="A47" s="22" t="s">
        <v>75</v>
      </c>
      <c r="B47" s="298" t="s">
        <v>313</v>
      </c>
      <c r="C47" s="376">
        <f>+C48+C49+C50</f>
        <v>0</v>
      </c>
      <c r="D47" s="682">
        <f>+D48+D49+D50</f>
        <v>0</v>
      </c>
      <c r="E47" s="186">
        <f>+E48+E49+E50</f>
        <v>0</v>
      </c>
    </row>
    <row r="48" spans="1:5" s="1" customFormat="1" ht="12" customHeight="1">
      <c r="A48" s="17" t="s">
        <v>245</v>
      </c>
      <c r="B48" s="181" t="s">
        <v>243</v>
      </c>
      <c r="C48" s="389"/>
      <c r="D48" s="692"/>
      <c r="E48" s="390"/>
    </row>
    <row r="49" spans="1:5" s="1" customFormat="1" ht="12" customHeight="1">
      <c r="A49" s="15" t="s">
        <v>246</v>
      </c>
      <c r="B49" s="168" t="s">
        <v>244</v>
      </c>
      <c r="C49" s="384"/>
      <c r="D49" s="687"/>
      <c r="E49" s="194"/>
    </row>
    <row r="50" spans="1:5" s="1" customFormat="1" ht="17.25" customHeight="1" thickBot="1">
      <c r="A50" s="14" t="s">
        <v>357</v>
      </c>
      <c r="B50" s="176" t="s">
        <v>311</v>
      </c>
      <c r="C50" s="391"/>
      <c r="D50" s="693"/>
      <c r="E50" s="392"/>
    </row>
    <row r="51" spans="1:5" s="1" customFormat="1" ht="12" customHeight="1" thickBot="1">
      <c r="A51" s="22" t="s">
        <v>247</v>
      </c>
      <c r="B51" s="299" t="s">
        <v>312</v>
      </c>
      <c r="C51" s="393"/>
      <c r="D51" s="694"/>
      <c r="E51" s="195"/>
    </row>
    <row r="52" spans="1:5" s="1" customFormat="1" ht="12" customHeight="1" thickBot="1">
      <c r="A52" s="22" t="s">
        <v>77</v>
      </c>
      <c r="B52" s="26" t="s">
        <v>248</v>
      </c>
      <c r="C52" s="394">
        <f>+C7+C12+C21+C22+C31+C44+C47+C51</f>
        <v>50420</v>
      </c>
      <c r="D52" s="695">
        <f>+D7+D12+D21+D22+D31+D44+D47+D51</f>
        <v>61963</v>
      </c>
      <c r="E52" s="196">
        <f>+E7+E12+E21+E22+E31+E44+E47+E51</f>
        <v>62951</v>
      </c>
    </row>
    <row r="53" spans="1:5" s="1" customFormat="1" ht="12" customHeight="1" thickBot="1">
      <c r="A53" s="172" t="s">
        <v>78</v>
      </c>
      <c r="B53" s="167" t="s">
        <v>315</v>
      </c>
      <c r="C53" s="395">
        <f>+C54+C60</f>
        <v>10985</v>
      </c>
      <c r="D53" s="696">
        <f>+D54+D60</f>
        <v>6856</v>
      </c>
      <c r="E53" s="667">
        <f>+E54+E60</f>
        <v>5302</v>
      </c>
    </row>
    <row r="54" spans="1:5" s="1" customFormat="1" ht="12" customHeight="1">
      <c r="A54" s="300" t="s">
        <v>188</v>
      </c>
      <c r="B54" s="297" t="s">
        <v>386</v>
      </c>
      <c r="C54" s="385">
        <f>+C55+C56+C57+C58+C59</f>
        <v>10985</v>
      </c>
      <c r="D54" s="697">
        <f>+D55+D56+D57+D58+D59</f>
        <v>6856</v>
      </c>
      <c r="E54" s="668">
        <f>+E55+E56+E57+E58+E59</f>
        <v>5302</v>
      </c>
    </row>
    <row r="55" spans="1:5" s="1" customFormat="1" ht="12" customHeight="1">
      <c r="A55" s="173" t="s">
        <v>327</v>
      </c>
      <c r="B55" s="168" t="s">
        <v>316</v>
      </c>
      <c r="C55" s="384">
        <v>10985</v>
      </c>
      <c r="D55" s="687">
        <v>6856</v>
      </c>
      <c r="E55" s="194">
        <f>5761-459</f>
        <v>5302</v>
      </c>
    </row>
    <row r="56" spans="1:5" s="1" customFormat="1" ht="12" customHeight="1">
      <c r="A56" s="173" t="s">
        <v>328</v>
      </c>
      <c r="B56" s="168" t="s">
        <v>317</v>
      </c>
      <c r="C56" s="384"/>
      <c r="D56" s="687"/>
      <c r="E56" s="194"/>
    </row>
    <row r="57" spans="1:5" s="1" customFormat="1" ht="12" customHeight="1">
      <c r="A57" s="173" t="s">
        <v>329</v>
      </c>
      <c r="B57" s="168" t="s">
        <v>318</v>
      </c>
      <c r="C57" s="384"/>
      <c r="D57" s="687"/>
      <c r="E57" s="194"/>
    </row>
    <row r="58" spans="1:5" s="1" customFormat="1" ht="12" customHeight="1">
      <c r="A58" s="173" t="s">
        <v>330</v>
      </c>
      <c r="B58" s="168" t="s">
        <v>319</v>
      </c>
      <c r="C58" s="384"/>
      <c r="D58" s="687"/>
      <c r="E58" s="194"/>
    </row>
    <row r="59" spans="1:5" s="1" customFormat="1" ht="12" customHeight="1">
      <c r="A59" s="173" t="s">
        <v>331</v>
      </c>
      <c r="B59" s="168" t="s">
        <v>320</v>
      </c>
      <c r="C59" s="384"/>
      <c r="D59" s="687"/>
      <c r="E59" s="194"/>
    </row>
    <row r="60" spans="1:5" s="1" customFormat="1" ht="12" customHeight="1">
      <c r="A60" s="174" t="s">
        <v>189</v>
      </c>
      <c r="B60" s="169" t="s">
        <v>385</v>
      </c>
      <c r="C60" s="386">
        <f>+C61+C62+C63+C64+C65</f>
        <v>0</v>
      </c>
      <c r="D60" s="690">
        <f>+D61+D62+D63+D64+D65</f>
        <v>0</v>
      </c>
      <c r="E60" s="199">
        <f>+E61+E62+E63+E64+E65</f>
        <v>0</v>
      </c>
    </row>
    <row r="61" spans="1:5" s="1" customFormat="1" ht="12" customHeight="1">
      <c r="A61" s="173" t="s">
        <v>332</v>
      </c>
      <c r="B61" s="168" t="s">
        <v>321</v>
      </c>
      <c r="C61" s="384"/>
      <c r="D61" s="687"/>
      <c r="E61" s="194"/>
    </row>
    <row r="62" spans="1:5" s="1" customFormat="1" ht="12" customHeight="1">
      <c r="A62" s="173" t="s">
        <v>333</v>
      </c>
      <c r="B62" s="168" t="s">
        <v>322</v>
      </c>
      <c r="C62" s="384"/>
      <c r="D62" s="687"/>
      <c r="E62" s="194"/>
    </row>
    <row r="63" spans="1:5" s="1" customFormat="1" ht="12" customHeight="1">
      <c r="A63" s="173" t="s">
        <v>334</v>
      </c>
      <c r="B63" s="168" t="s">
        <v>323</v>
      </c>
      <c r="C63" s="384"/>
      <c r="D63" s="687"/>
      <c r="E63" s="194"/>
    </row>
    <row r="64" spans="1:5" s="1" customFormat="1" ht="12" customHeight="1">
      <c r="A64" s="173" t="s">
        <v>335</v>
      </c>
      <c r="B64" s="168" t="s">
        <v>324</v>
      </c>
      <c r="C64" s="384"/>
      <c r="D64" s="687"/>
      <c r="E64" s="194"/>
    </row>
    <row r="65" spans="1:5" s="1" customFormat="1" ht="12" customHeight="1" thickBot="1">
      <c r="A65" s="175" t="s">
        <v>336</v>
      </c>
      <c r="B65" s="176" t="s">
        <v>325</v>
      </c>
      <c r="C65" s="396"/>
      <c r="D65" s="698"/>
      <c r="E65" s="200"/>
    </row>
    <row r="66" spans="1:5" s="1" customFormat="1" ht="22.5" customHeight="1" thickBot="1">
      <c r="A66" s="177" t="s">
        <v>79</v>
      </c>
      <c r="B66" s="301" t="s">
        <v>383</v>
      </c>
      <c r="C66" s="395">
        <f>+C52+C53</f>
        <v>61405</v>
      </c>
      <c r="D66" s="696">
        <f>+D52+D53</f>
        <v>68819</v>
      </c>
      <c r="E66" s="197">
        <f>+E52+E53</f>
        <v>68253</v>
      </c>
    </row>
    <row r="67" spans="1:5" s="1" customFormat="1" ht="12" customHeight="1" thickBot="1">
      <c r="A67" s="178" t="s">
        <v>80</v>
      </c>
      <c r="B67" s="302" t="s">
        <v>326</v>
      </c>
      <c r="C67" s="397"/>
      <c r="D67" s="699"/>
      <c r="E67" s="207"/>
    </row>
    <row r="68" spans="1:5" s="1" customFormat="1" ht="12.75" customHeight="1" thickBot="1">
      <c r="A68" s="177" t="s">
        <v>81</v>
      </c>
      <c r="B68" s="301" t="s">
        <v>384</v>
      </c>
      <c r="C68" s="398">
        <f>+C66+C67</f>
        <v>61405</v>
      </c>
      <c r="D68" s="700">
        <f>+D66+D67</f>
        <v>68819</v>
      </c>
      <c r="E68" s="208">
        <f>+E66+E67</f>
        <v>68253</v>
      </c>
    </row>
    <row r="69" spans="1:5" ht="16.5" customHeight="1">
      <c r="A69" s="5"/>
      <c r="B69" s="6"/>
      <c r="C69" s="201"/>
      <c r="D69" s="201"/>
      <c r="E69" s="201"/>
    </row>
    <row r="70" spans="1:5" s="209" customFormat="1" ht="16.5" customHeight="1">
      <c r="A70" s="716" t="s">
        <v>97</v>
      </c>
      <c r="B70" s="716"/>
      <c r="C70" s="716"/>
      <c r="D70" s="716"/>
      <c r="E70" s="716"/>
    </row>
    <row r="71" spans="1:5" ht="37.5" customHeight="1" thickBot="1">
      <c r="A71" s="319" t="s">
        <v>196</v>
      </c>
      <c r="B71" s="319"/>
      <c r="C71" s="81"/>
      <c r="D71" s="81"/>
      <c r="E71" s="81" t="s">
        <v>356</v>
      </c>
    </row>
    <row r="72" spans="1:5" s="35" customFormat="1" ht="12" customHeight="1">
      <c r="A72" s="717" t="s">
        <v>128</v>
      </c>
      <c r="B72" s="719" t="s">
        <v>433</v>
      </c>
      <c r="C72" s="721" t="s">
        <v>0</v>
      </c>
      <c r="D72" s="721"/>
      <c r="E72" s="722"/>
    </row>
    <row r="73" spans="1:5" ht="12" customHeight="1" thickBot="1">
      <c r="A73" s="718"/>
      <c r="B73" s="720"/>
      <c r="C73" s="321" t="s">
        <v>434</v>
      </c>
      <c r="D73" s="321" t="s">
        <v>441</v>
      </c>
      <c r="E73" s="322" t="s">
        <v>442</v>
      </c>
    </row>
    <row r="74" spans="1:5" ht="12" customHeight="1" thickBot="1">
      <c r="A74" s="31">
        <v>1</v>
      </c>
      <c r="B74" s="32">
        <v>2</v>
      </c>
      <c r="C74" s="32">
        <v>3</v>
      </c>
      <c r="D74" s="32">
        <v>4</v>
      </c>
      <c r="E74" s="33">
        <v>5</v>
      </c>
    </row>
    <row r="75" spans="1:5" ht="12" customHeight="1" thickBot="1">
      <c r="A75" s="24" t="s">
        <v>68</v>
      </c>
      <c r="B75" s="30" t="s">
        <v>249</v>
      </c>
      <c r="C75" s="375">
        <f>+C76+C77+C78+C79+C80</f>
        <v>60901</v>
      </c>
      <c r="D75" s="375">
        <f>+D76+D77+D78+D79+D80</f>
        <v>68565</v>
      </c>
      <c r="E75" s="185">
        <f>+E76+E77+E78+E79+E80</f>
        <v>68253</v>
      </c>
    </row>
    <row r="76" spans="1:5" ht="12" customHeight="1">
      <c r="A76" s="19" t="s">
        <v>150</v>
      </c>
      <c r="B76" s="11" t="s">
        <v>98</v>
      </c>
      <c r="C76" s="378">
        <v>37604</v>
      </c>
      <c r="D76" s="678">
        <v>38377</v>
      </c>
      <c r="E76" s="187">
        <f>10191+28098</f>
        <v>38289</v>
      </c>
    </row>
    <row r="77" spans="1:5" ht="12" customHeight="1">
      <c r="A77" s="15" t="s">
        <v>151</v>
      </c>
      <c r="B77" s="8" t="s">
        <v>250</v>
      </c>
      <c r="C77" s="377">
        <v>10291</v>
      </c>
      <c r="D77" s="679">
        <v>9236</v>
      </c>
      <c r="E77" s="188">
        <f>2576+6518</f>
        <v>9094</v>
      </c>
    </row>
    <row r="78" spans="1:5" ht="12" customHeight="1">
      <c r="A78" s="15" t="s">
        <v>152</v>
      </c>
      <c r="B78" s="8" t="s">
        <v>179</v>
      </c>
      <c r="C78" s="377">
        <v>13006</v>
      </c>
      <c r="D78" s="680">
        <v>19932</v>
      </c>
      <c r="E78" s="188">
        <f>9124+7852+1616+355</f>
        <v>18947</v>
      </c>
    </row>
    <row r="79" spans="1:5" ht="12" customHeight="1">
      <c r="A79" s="15" t="s">
        <v>153</v>
      </c>
      <c r="B79" s="12" t="s">
        <v>251</v>
      </c>
      <c r="C79" s="383"/>
      <c r="D79" s="383"/>
      <c r="E79" s="193"/>
    </row>
    <row r="80" spans="1:5" ht="12" customHeight="1">
      <c r="A80" s="15" t="s">
        <v>162</v>
      </c>
      <c r="B80" s="21" t="s">
        <v>252</v>
      </c>
      <c r="C80" s="383"/>
      <c r="D80" s="383">
        <v>1020</v>
      </c>
      <c r="E80" s="193">
        <v>1923</v>
      </c>
    </row>
    <row r="81" spans="1:5" ht="12" customHeight="1">
      <c r="A81" s="15" t="s">
        <v>154</v>
      </c>
      <c r="B81" s="8" t="s">
        <v>270</v>
      </c>
      <c r="C81" s="383"/>
      <c r="D81" s="383"/>
      <c r="E81" s="193"/>
    </row>
    <row r="82" spans="1:5" ht="12" customHeight="1">
      <c r="A82" s="15" t="s">
        <v>155</v>
      </c>
      <c r="B82" s="84" t="s">
        <v>271</v>
      </c>
      <c r="C82" s="383"/>
      <c r="D82" s="383"/>
      <c r="E82" s="193"/>
    </row>
    <row r="83" spans="1:5" ht="12" customHeight="1">
      <c r="A83" s="15" t="s">
        <v>163</v>
      </c>
      <c r="B83" s="84" t="s">
        <v>337</v>
      </c>
      <c r="C83" s="383"/>
      <c r="D83" s="383">
        <v>1020</v>
      </c>
      <c r="E83" s="193">
        <v>1923</v>
      </c>
    </row>
    <row r="84" spans="1:5" ht="12" customHeight="1">
      <c r="A84" s="15" t="s">
        <v>164</v>
      </c>
      <c r="B84" s="85" t="s">
        <v>272</v>
      </c>
      <c r="C84" s="383"/>
      <c r="D84" s="383"/>
      <c r="E84" s="193"/>
    </row>
    <row r="85" spans="1:5" ht="12" customHeight="1">
      <c r="A85" s="14" t="s">
        <v>165</v>
      </c>
      <c r="B85" s="86" t="s">
        <v>273</v>
      </c>
      <c r="C85" s="383"/>
      <c r="D85" s="383"/>
      <c r="E85" s="193"/>
    </row>
    <row r="86" spans="1:5" ht="12" customHeight="1">
      <c r="A86" s="15" t="s">
        <v>166</v>
      </c>
      <c r="B86" s="86" t="s">
        <v>274</v>
      </c>
      <c r="C86" s="383"/>
      <c r="D86" s="383"/>
      <c r="E86" s="193"/>
    </row>
    <row r="87" spans="1:5" ht="12" customHeight="1" thickBot="1">
      <c r="A87" s="20" t="s">
        <v>168</v>
      </c>
      <c r="B87" s="87" t="s">
        <v>275</v>
      </c>
      <c r="C87" s="399"/>
      <c r="D87" s="399"/>
      <c r="E87" s="202"/>
    </row>
    <row r="88" spans="1:5" ht="12" customHeight="1" thickBot="1">
      <c r="A88" s="22" t="s">
        <v>69</v>
      </c>
      <c r="B88" s="29" t="s">
        <v>358</v>
      </c>
      <c r="C88" s="376">
        <f>+C89+C90+C91</f>
        <v>504</v>
      </c>
      <c r="D88" s="376">
        <f>+D89+D90+D91</f>
        <v>254</v>
      </c>
      <c r="E88" s="186">
        <f>+E89+E90+E91</f>
        <v>0</v>
      </c>
    </row>
    <row r="89" spans="1:5" ht="12" customHeight="1">
      <c r="A89" s="17" t="s">
        <v>156</v>
      </c>
      <c r="B89" s="8" t="s">
        <v>338</v>
      </c>
      <c r="C89" s="382">
        <v>504</v>
      </c>
      <c r="D89" s="382">
        <v>254</v>
      </c>
      <c r="E89" s="192">
        <v>0</v>
      </c>
    </row>
    <row r="90" spans="1:5" ht="12" customHeight="1">
      <c r="A90" s="17" t="s">
        <v>157</v>
      </c>
      <c r="B90" s="13" t="s">
        <v>254</v>
      </c>
      <c r="C90" s="377"/>
      <c r="D90" s="377"/>
      <c r="E90" s="188"/>
    </row>
    <row r="91" spans="1:5" ht="12" customHeight="1">
      <c r="A91" s="17" t="s">
        <v>158</v>
      </c>
      <c r="B91" s="168" t="s">
        <v>359</v>
      </c>
      <c r="C91" s="377"/>
      <c r="D91" s="377"/>
      <c r="E91" s="188"/>
    </row>
    <row r="92" spans="1:5" ht="22.5">
      <c r="A92" s="17" t="s">
        <v>159</v>
      </c>
      <c r="B92" s="168" t="s">
        <v>424</v>
      </c>
      <c r="C92" s="377"/>
      <c r="D92" s="377"/>
      <c r="E92" s="188"/>
    </row>
    <row r="93" spans="1:5" ht="12" customHeight="1">
      <c r="A93" s="17" t="s">
        <v>160</v>
      </c>
      <c r="B93" s="168" t="s">
        <v>360</v>
      </c>
      <c r="C93" s="377"/>
      <c r="D93" s="377"/>
      <c r="E93" s="188"/>
    </row>
    <row r="94" spans="1:5" ht="12" customHeight="1">
      <c r="A94" s="17" t="s">
        <v>167</v>
      </c>
      <c r="B94" s="168" t="s">
        <v>361</v>
      </c>
      <c r="C94" s="377"/>
      <c r="D94" s="377"/>
      <c r="E94" s="188"/>
    </row>
    <row r="95" spans="1:5" ht="12" customHeight="1">
      <c r="A95" s="17" t="s">
        <v>169</v>
      </c>
      <c r="B95" s="303" t="s">
        <v>341</v>
      </c>
      <c r="C95" s="377"/>
      <c r="D95" s="377"/>
      <c r="E95" s="188"/>
    </row>
    <row r="96" spans="1:5" ht="24" customHeight="1">
      <c r="A96" s="17" t="s">
        <v>255</v>
      </c>
      <c r="B96" s="303" t="s">
        <v>342</v>
      </c>
      <c r="C96" s="377"/>
      <c r="D96" s="377"/>
      <c r="E96" s="188"/>
    </row>
    <row r="97" spans="1:5" ht="21.75" customHeight="1">
      <c r="A97" s="17" t="s">
        <v>256</v>
      </c>
      <c r="B97" s="303" t="s">
        <v>340</v>
      </c>
      <c r="C97" s="377"/>
      <c r="D97" s="377"/>
      <c r="E97" s="188"/>
    </row>
    <row r="98" spans="1:5" ht="12" customHeight="1" thickBot="1">
      <c r="A98" s="14" t="s">
        <v>257</v>
      </c>
      <c r="B98" s="304" t="s">
        <v>454</v>
      </c>
      <c r="C98" s="383"/>
      <c r="D98" s="383"/>
      <c r="E98" s="193"/>
    </row>
    <row r="99" spans="1:5" ht="12" customHeight="1" thickBot="1">
      <c r="A99" s="22" t="s">
        <v>70</v>
      </c>
      <c r="B99" s="72" t="s">
        <v>362</v>
      </c>
      <c r="C99" s="376">
        <f>+C100+C101</f>
        <v>0</v>
      </c>
      <c r="D99" s="376">
        <f>+D100+D101</f>
        <v>0</v>
      </c>
      <c r="E99" s="186">
        <f>+E100+E101</f>
        <v>0</v>
      </c>
    </row>
    <row r="100" spans="1:5" s="166" customFormat="1" ht="12" customHeight="1">
      <c r="A100" s="17" t="s">
        <v>130</v>
      </c>
      <c r="B100" s="10" t="s">
        <v>113</v>
      </c>
      <c r="C100" s="382"/>
      <c r="D100" s="382"/>
      <c r="E100" s="192"/>
    </row>
    <row r="101" spans="1:5" ht="12" customHeight="1" thickBot="1">
      <c r="A101" s="18" t="s">
        <v>131</v>
      </c>
      <c r="B101" s="13" t="s">
        <v>114</v>
      </c>
      <c r="C101" s="383"/>
      <c r="D101" s="383"/>
      <c r="E101" s="193"/>
    </row>
    <row r="102" spans="1:5" ht="12" customHeight="1" thickBot="1">
      <c r="A102" s="172" t="s">
        <v>71</v>
      </c>
      <c r="B102" s="167" t="s">
        <v>343</v>
      </c>
      <c r="C102" s="400"/>
      <c r="D102" s="400"/>
      <c r="E102" s="401"/>
    </row>
    <row r="103" spans="1:5" ht="12" customHeight="1" thickBot="1">
      <c r="A103" s="164" t="s">
        <v>72</v>
      </c>
      <c r="B103" s="165" t="s">
        <v>200</v>
      </c>
      <c r="C103" s="375">
        <f>+C75+C88+C99+C102</f>
        <v>61405</v>
      </c>
      <c r="D103" s="375">
        <f>+D75+D88+D99+D102</f>
        <v>68819</v>
      </c>
      <c r="E103" s="185">
        <f>+E75+E88+E99+E102</f>
        <v>68253</v>
      </c>
    </row>
    <row r="104" spans="1:5" ht="12" customHeight="1" thickBot="1">
      <c r="A104" s="172" t="s">
        <v>73</v>
      </c>
      <c r="B104" s="167" t="s">
        <v>425</v>
      </c>
      <c r="C104" s="376">
        <f>+C105+C113</f>
        <v>0</v>
      </c>
      <c r="D104" s="376">
        <f>+D105+D113</f>
        <v>0</v>
      </c>
      <c r="E104" s="186">
        <f>+E105+E113</f>
        <v>0</v>
      </c>
    </row>
    <row r="105" spans="1:5" ht="12" customHeight="1" thickBot="1">
      <c r="A105" s="179" t="s">
        <v>137</v>
      </c>
      <c r="B105" s="305" t="s">
        <v>1093</v>
      </c>
      <c r="C105" s="376">
        <f>+C106+C107+C108+C109+C110+C111+C112</f>
        <v>0</v>
      </c>
      <c r="D105" s="376">
        <f>+D106+D107+D108+D109+D110+D111+D112</f>
        <v>0</v>
      </c>
      <c r="E105" s="186">
        <f>+E106+E107+E108+E109+E110+E111+E112</f>
        <v>0</v>
      </c>
    </row>
    <row r="106" spans="1:5" ht="12" customHeight="1">
      <c r="A106" s="180" t="s">
        <v>140</v>
      </c>
      <c r="B106" s="181" t="s">
        <v>344</v>
      </c>
      <c r="C106" s="377"/>
      <c r="D106" s="377"/>
      <c r="E106" s="188"/>
    </row>
    <row r="107" spans="1:5" ht="12" customHeight="1">
      <c r="A107" s="173" t="s">
        <v>141</v>
      </c>
      <c r="B107" s="168" t="s">
        <v>345</v>
      </c>
      <c r="C107" s="377"/>
      <c r="D107" s="377"/>
      <c r="E107" s="188"/>
    </row>
    <row r="108" spans="1:5" ht="12" customHeight="1">
      <c r="A108" s="173" t="s">
        <v>142</v>
      </c>
      <c r="B108" s="168" t="s">
        <v>346</v>
      </c>
      <c r="C108" s="377"/>
      <c r="D108" s="377"/>
      <c r="E108" s="188"/>
    </row>
    <row r="109" spans="1:5" ht="12" customHeight="1">
      <c r="A109" s="173" t="s">
        <v>143</v>
      </c>
      <c r="B109" s="168" t="s">
        <v>347</v>
      </c>
      <c r="C109" s="377"/>
      <c r="D109" s="377"/>
      <c r="E109" s="188"/>
    </row>
    <row r="110" spans="1:5" ht="12" customHeight="1">
      <c r="A110" s="173" t="s">
        <v>240</v>
      </c>
      <c r="B110" s="168" t="s">
        <v>348</v>
      </c>
      <c r="C110" s="377"/>
      <c r="D110" s="377"/>
      <c r="E110" s="188"/>
    </row>
    <row r="111" spans="1:5" ht="12" customHeight="1">
      <c r="A111" s="173" t="s">
        <v>258</v>
      </c>
      <c r="B111" s="168" t="s">
        <v>349</v>
      </c>
      <c r="C111" s="377"/>
      <c r="D111" s="377"/>
      <c r="E111" s="188"/>
    </row>
    <row r="112" spans="1:5" ht="12" customHeight="1" thickBot="1">
      <c r="A112" s="182" t="s">
        <v>259</v>
      </c>
      <c r="B112" s="183" t="s">
        <v>350</v>
      </c>
      <c r="C112" s="377"/>
      <c r="D112" s="377"/>
      <c r="E112" s="188"/>
    </row>
    <row r="113" spans="1:5" ht="12" customHeight="1" thickBot="1">
      <c r="A113" s="179" t="s">
        <v>138</v>
      </c>
      <c r="B113" s="305" t="s">
        <v>1094</v>
      </c>
      <c r="C113" s="376">
        <f>+C114+C115+C116+C117+C118+C119+C120+C121</f>
        <v>0</v>
      </c>
      <c r="D113" s="376">
        <f>+D114+D115+D116+D117+D118+D119+D120+D121</f>
        <v>0</v>
      </c>
      <c r="E113" s="186">
        <f>+E114+E115+E116+E117+E118+E119+E120+E121</f>
        <v>0</v>
      </c>
    </row>
    <row r="114" spans="1:5" ht="12" customHeight="1">
      <c r="A114" s="180" t="s">
        <v>146</v>
      </c>
      <c r="B114" s="181" t="s">
        <v>344</v>
      </c>
      <c r="C114" s="377"/>
      <c r="D114" s="377"/>
      <c r="E114" s="188"/>
    </row>
    <row r="115" spans="1:5" ht="12" customHeight="1">
      <c r="A115" s="173" t="s">
        <v>147</v>
      </c>
      <c r="B115" s="168" t="s">
        <v>351</v>
      </c>
      <c r="C115" s="377"/>
      <c r="D115" s="377"/>
      <c r="E115" s="188"/>
    </row>
    <row r="116" spans="1:5" ht="12" customHeight="1">
      <c r="A116" s="173" t="s">
        <v>148</v>
      </c>
      <c r="B116" s="168" t="s">
        <v>346</v>
      </c>
      <c r="C116" s="377"/>
      <c r="D116" s="377"/>
      <c r="E116" s="188"/>
    </row>
    <row r="117" spans="1:5" ht="12" customHeight="1">
      <c r="A117" s="173" t="s">
        <v>149</v>
      </c>
      <c r="B117" s="168" t="s">
        <v>347</v>
      </c>
      <c r="C117" s="377"/>
      <c r="D117" s="377"/>
      <c r="E117" s="188"/>
    </row>
    <row r="118" spans="1:5" ht="12" customHeight="1">
      <c r="A118" s="173" t="s">
        <v>241</v>
      </c>
      <c r="B118" s="168" t="s">
        <v>348</v>
      </c>
      <c r="C118" s="377"/>
      <c r="D118" s="377"/>
      <c r="E118" s="188"/>
    </row>
    <row r="119" spans="1:5" ht="12" customHeight="1">
      <c r="A119" s="173" t="s">
        <v>260</v>
      </c>
      <c r="B119" s="168" t="s">
        <v>352</v>
      </c>
      <c r="C119" s="377"/>
      <c r="D119" s="377"/>
      <c r="E119" s="188"/>
    </row>
    <row r="120" spans="1:5" ht="12" customHeight="1">
      <c r="A120" s="173" t="s">
        <v>261</v>
      </c>
      <c r="B120" s="168" t="s">
        <v>350</v>
      </c>
      <c r="C120" s="377"/>
      <c r="D120" s="377"/>
      <c r="E120" s="188"/>
    </row>
    <row r="121" spans="1:9" ht="15" customHeight="1" thickBot="1">
      <c r="A121" s="182" t="s">
        <v>262</v>
      </c>
      <c r="B121" s="183" t="s">
        <v>426</v>
      </c>
      <c r="C121" s="377"/>
      <c r="D121" s="377"/>
      <c r="E121" s="188"/>
      <c r="F121" s="36"/>
      <c r="G121" s="73"/>
      <c r="H121" s="73"/>
      <c r="I121" s="73"/>
    </row>
    <row r="122" spans="1:5" s="1" customFormat="1" ht="22.5" customHeight="1" thickBot="1">
      <c r="A122" s="172" t="s">
        <v>74</v>
      </c>
      <c r="B122" s="301" t="s">
        <v>353</v>
      </c>
      <c r="C122" s="402">
        <f>+C103+C104</f>
        <v>61405</v>
      </c>
      <c r="D122" s="402">
        <f>+D103+D104</f>
        <v>68819</v>
      </c>
      <c r="E122" s="203">
        <f>+E103+E104</f>
        <v>68253</v>
      </c>
    </row>
    <row r="123" spans="1:5" ht="13.5" customHeight="1" thickBot="1">
      <c r="A123" s="172" t="s">
        <v>75</v>
      </c>
      <c r="B123" s="301" t="s">
        <v>354</v>
      </c>
      <c r="C123" s="403"/>
      <c r="D123" s="403"/>
      <c r="E123" s="204"/>
    </row>
    <row r="124" spans="1:5" ht="16.5" thickBot="1">
      <c r="A124" s="184" t="s">
        <v>76</v>
      </c>
      <c r="B124" s="302" t="s">
        <v>355</v>
      </c>
      <c r="C124" s="395">
        <f>+C122+C123</f>
        <v>61405</v>
      </c>
      <c r="D124" s="395">
        <f>+D122+D123</f>
        <v>68819</v>
      </c>
      <c r="E124" s="197">
        <f>+E122+E123</f>
        <v>68253</v>
      </c>
    </row>
    <row r="125" spans="1:5" ht="15" customHeight="1">
      <c r="A125" s="306"/>
      <c r="B125" s="306"/>
      <c r="C125" s="307"/>
      <c r="D125" s="307"/>
      <c r="E125" s="307"/>
    </row>
    <row r="126" spans="1:5" ht="13.5" customHeight="1">
      <c r="A126" s="320" t="s">
        <v>203</v>
      </c>
      <c r="B126" s="320"/>
      <c r="C126" s="320"/>
      <c r="D126" s="320"/>
      <c r="E126" s="320"/>
    </row>
    <row r="127" spans="1:5" ht="15" customHeight="1" thickBot="1">
      <c r="A127" s="318" t="s">
        <v>197</v>
      </c>
      <c r="B127" s="318"/>
      <c r="C127" s="206"/>
      <c r="D127" s="206"/>
      <c r="E127" s="206" t="s">
        <v>356</v>
      </c>
    </row>
    <row r="128" spans="1:5" ht="21.75" thickBot="1">
      <c r="A128" s="22">
        <v>1</v>
      </c>
      <c r="B128" s="29" t="s">
        <v>269</v>
      </c>
      <c r="C128" s="205">
        <f>+C52-C103</f>
        <v>-10985</v>
      </c>
      <c r="D128" s="205">
        <f>+D52-D103</f>
        <v>-6856</v>
      </c>
      <c r="E128" s="186">
        <f>+E52-E103</f>
        <v>-5302</v>
      </c>
    </row>
  </sheetData>
  <sheetProtection/>
  <mergeCells count="8">
    <mergeCell ref="A1:E1"/>
    <mergeCell ref="A3:A4"/>
    <mergeCell ref="B3:B4"/>
    <mergeCell ref="C3:E3"/>
    <mergeCell ref="A70:E70"/>
    <mergeCell ref="A72:A73"/>
    <mergeCell ref="B72:B73"/>
    <mergeCell ref="C72:E72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Hajmáskér Község Önkormányzat
2013. ÉVI ZÁRSZÁMADÁS
ÁLLAMI (ÁLLAMIGAZGATÁSI) FELADATOK MÉRLEGE&amp;10
&amp;R&amp;"Times New Roman CE,Félkövér dőlt"&amp;11 1.4. melléklet a 4/2014. (IV.30.) önkormányzati rendelethez</oddHeader>
  </headerFooter>
  <rowBreaks count="1" manualBreakCount="1">
    <brk id="6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view="pageBreakPreview" zoomScaleSheetLayoutView="100" workbookViewId="0" topLeftCell="D1">
      <selection activeCell="D40" sqref="D40"/>
    </sheetView>
  </sheetViews>
  <sheetFormatPr defaultColWidth="9.00390625" defaultRowHeight="12.75"/>
  <cols>
    <col min="1" max="1" width="6.875" style="46" customWidth="1"/>
    <col min="2" max="2" width="55.125" style="101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21" t="s">
        <v>204</v>
      </c>
      <c r="C1" s="222"/>
      <c r="D1" s="222"/>
      <c r="E1" s="222"/>
      <c r="F1" s="222"/>
      <c r="G1" s="222"/>
      <c r="H1" s="222"/>
      <c r="I1" s="222"/>
      <c r="J1" s="725" t="s">
        <v>1128</v>
      </c>
    </row>
    <row r="2" spans="7:10" ht="14.25" thickBot="1">
      <c r="G2" s="223"/>
      <c r="H2" s="223"/>
      <c r="I2" s="223" t="s">
        <v>120</v>
      </c>
      <c r="J2" s="725"/>
    </row>
    <row r="3" spans="1:10" ht="18" customHeight="1" thickBot="1">
      <c r="A3" s="723" t="s">
        <v>128</v>
      </c>
      <c r="B3" s="224" t="s">
        <v>107</v>
      </c>
      <c r="C3" s="225"/>
      <c r="D3" s="225"/>
      <c r="E3" s="225"/>
      <c r="F3" s="224" t="s">
        <v>111</v>
      </c>
      <c r="G3" s="226"/>
      <c r="H3" s="226"/>
      <c r="I3" s="226"/>
      <c r="J3" s="725"/>
    </row>
    <row r="4" spans="1:10" s="227" customFormat="1" ht="35.25" customHeight="1" thickBot="1">
      <c r="A4" s="724"/>
      <c r="B4" s="102" t="s">
        <v>121</v>
      </c>
      <c r="C4" s="323" t="s">
        <v>1</v>
      </c>
      <c r="D4" s="324" t="s">
        <v>2</v>
      </c>
      <c r="E4" s="323" t="s">
        <v>484</v>
      </c>
      <c r="F4" s="102" t="s">
        <v>121</v>
      </c>
      <c r="G4" s="323" t="s">
        <v>1</v>
      </c>
      <c r="H4" s="324" t="s">
        <v>2</v>
      </c>
      <c r="I4" s="323" t="s">
        <v>484</v>
      </c>
      <c r="J4" s="725"/>
    </row>
    <row r="5" spans="1:10" s="232" customFormat="1" ht="12" customHeight="1" thickBot="1">
      <c r="A5" s="228">
        <v>1</v>
      </c>
      <c r="B5" s="229">
        <v>2</v>
      </c>
      <c r="C5" s="230">
        <v>3</v>
      </c>
      <c r="D5" s="230">
        <v>4</v>
      </c>
      <c r="E5" s="230">
        <v>5</v>
      </c>
      <c r="F5" s="229">
        <v>6</v>
      </c>
      <c r="G5" s="230">
        <v>7</v>
      </c>
      <c r="H5" s="230">
        <v>8</v>
      </c>
      <c r="I5" s="231">
        <v>9</v>
      </c>
      <c r="J5" s="725"/>
    </row>
    <row r="6" spans="1:10" ht="12.75" customHeight="1">
      <c r="A6" s="233" t="s">
        <v>68</v>
      </c>
      <c r="B6" s="234" t="s">
        <v>226</v>
      </c>
      <c r="C6" s="210">
        <f>'1.1.sz.mell.'!C7</f>
        <v>10290</v>
      </c>
      <c r="D6" s="210">
        <f>'1.1.sz.mell.'!D7</f>
        <v>20038</v>
      </c>
      <c r="E6" s="210">
        <f>'1.1.sz.mell.'!E7</f>
        <v>20042</v>
      </c>
      <c r="F6" s="234" t="s">
        <v>122</v>
      </c>
      <c r="G6" s="210">
        <f>'1.1.sz.mell.'!C76</f>
        <v>94721</v>
      </c>
      <c r="H6" s="210">
        <f>'1.1.sz.mell.'!D76</f>
        <v>104461</v>
      </c>
      <c r="I6" s="217">
        <f>'1.1.sz.mell.'!E76</f>
        <v>93716</v>
      </c>
      <c r="J6" s="725"/>
    </row>
    <row r="7" spans="1:10" ht="12.75" customHeight="1">
      <c r="A7" s="235" t="s">
        <v>69</v>
      </c>
      <c r="B7" s="236" t="s">
        <v>108</v>
      </c>
      <c r="C7" s="211">
        <f>'1.1.sz.mell.'!C12</f>
        <v>28026</v>
      </c>
      <c r="D7" s="211">
        <f>'1.1.sz.mell.'!D12</f>
        <v>32673</v>
      </c>
      <c r="E7" s="211">
        <f>'1.1.sz.mell.'!E12</f>
        <v>28177</v>
      </c>
      <c r="F7" s="236" t="s">
        <v>250</v>
      </c>
      <c r="G7" s="210">
        <f>'1.1.sz.mell.'!C77</f>
        <v>23669</v>
      </c>
      <c r="H7" s="210">
        <f>'1.1.sz.mell.'!D77</f>
        <v>24240</v>
      </c>
      <c r="I7" s="217">
        <f>'1.1.sz.mell.'!E77</f>
        <v>21332</v>
      </c>
      <c r="J7" s="725"/>
    </row>
    <row r="8" spans="1:10" ht="12.75" customHeight="1">
      <c r="A8" s="235" t="s">
        <v>70</v>
      </c>
      <c r="B8" s="236" t="s">
        <v>110</v>
      </c>
      <c r="C8" s="211">
        <f>'1.1.sz.mell.'!C21</f>
        <v>4798</v>
      </c>
      <c r="D8" s="211">
        <f>'1.1.sz.mell.'!D21</f>
        <v>5289</v>
      </c>
      <c r="E8" s="211">
        <f>'1.1.sz.mell.'!E21</f>
        <v>5289</v>
      </c>
      <c r="F8" s="236" t="s">
        <v>376</v>
      </c>
      <c r="G8" s="210">
        <f>'1.1.sz.mell.'!C78</f>
        <v>87452</v>
      </c>
      <c r="H8" s="210">
        <f>'1.1.sz.mell.'!D78</f>
        <v>101677</v>
      </c>
      <c r="I8" s="217">
        <f>'1.1.sz.mell.'!E78</f>
        <v>84307</v>
      </c>
      <c r="J8" s="725"/>
    </row>
    <row r="9" spans="1:10" ht="12.75" customHeight="1">
      <c r="A9" s="235" t="s">
        <v>71</v>
      </c>
      <c r="B9" s="237" t="s">
        <v>363</v>
      </c>
      <c r="C9" s="211">
        <f>'1.1.sz.mell.'!C22</f>
        <v>126637</v>
      </c>
      <c r="D9" s="211">
        <f>'1.1.sz.mell.'!D22</f>
        <v>162566</v>
      </c>
      <c r="E9" s="211">
        <f>'1.1.sz.mell.'!E22-18000</f>
        <v>145341</v>
      </c>
      <c r="F9" s="236" t="s">
        <v>251</v>
      </c>
      <c r="G9" s="211">
        <f>'1.1.sz.mell.'!C79</f>
        <v>42482</v>
      </c>
      <c r="H9" s="211">
        <f>'1.1.sz.mell.'!D79</f>
        <v>42482</v>
      </c>
      <c r="I9" s="217">
        <f>'1.1.sz.mell.'!E79</f>
        <v>37492</v>
      </c>
      <c r="J9" s="725"/>
    </row>
    <row r="10" spans="1:10" ht="12.75" customHeight="1">
      <c r="A10" s="235" t="s">
        <v>72</v>
      </c>
      <c r="B10" s="236" t="s">
        <v>364</v>
      </c>
      <c r="C10" s="211">
        <f>'1.1.sz.mell.'!C31</f>
        <v>25780</v>
      </c>
      <c r="D10" s="211">
        <f>'1.1.sz.mell.'!D31-67427</f>
        <v>21635</v>
      </c>
      <c r="E10" s="211">
        <f>'1.1.sz.mell.'!E31</f>
        <v>30090</v>
      </c>
      <c r="F10" s="236" t="s">
        <v>252</v>
      </c>
      <c r="G10" s="211">
        <f>'1.1.sz.mell.'!C80</f>
        <v>2968</v>
      </c>
      <c r="H10" s="211">
        <f>'1.1.sz.mell.'!D80</f>
        <v>4545</v>
      </c>
      <c r="I10" s="217">
        <f>'1.1.sz.mell.'!E80</f>
        <v>5431</v>
      </c>
      <c r="J10" s="725"/>
    </row>
    <row r="11" spans="1:10" ht="12.75" customHeight="1">
      <c r="A11" s="235" t="s">
        <v>73</v>
      </c>
      <c r="B11" s="236" t="s">
        <v>397</v>
      </c>
      <c r="C11" s="212"/>
      <c r="D11" s="212"/>
      <c r="E11" s="212"/>
      <c r="F11" s="236" t="s">
        <v>99</v>
      </c>
      <c r="G11" s="211">
        <f>'1.1.sz.mell.'!C99</f>
        <v>4875</v>
      </c>
      <c r="H11" s="211">
        <f>'1.1.sz.mell.'!D99</f>
        <v>72357</v>
      </c>
      <c r="I11" s="218">
        <f>'1.1.sz.mell.'!E99</f>
        <v>0</v>
      </c>
      <c r="J11" s="725"/>
    </row>
    <row r="12" spans="1:10" ht="12.75" customHeight="1">
      <c r="A12" s="235" t="s">
        <v>74</v>
      </c>
      <c r="B12" s="236" t="s">
        <v>365</v>
      </c>
      <c r="C12" s="211">
        <f>'1.1.sz.mell.'!C44</f>
        <v>120</v>
      </c>
      <c r="D12" s="211">
        <f>'1.1.sz.mell.'!D44</f>
        <v>457</v>
      </c>
      <c r="E12" s="211">
        <f>'1.1.sz.mell.'!E44</f>
        <v>447</v>
      </c>
      <c r="F12" s="40" t="s">
        <v>462</v>
      </c>
      <c r="G12" s="211"/>
      <c r="H12" s="211"/>
      <c r="I12" s="217"/>
      <c r="J12" s="725"/>
    </row>
    <row r="13" spans="1:10" ht="12.75" customHeight="1">
      <c r="A13" s="235" t="s">
        <v>75</v>
      </c>
      <c r="B13" s="236" t="s">
        <v>366</v>
      </c>
      <c r="C13" s="211"/>
      <c r="D13" s="211"/>
      <c r="E13" s="211"/>
      <c r="F13" s="40"/>
      <c r="G13" s="211"/>
      <c r="H13" s="211"/>
      <c r="I13" s="217"/>
      <c r="J13" s="725"/>
    </row>
    <row r="14" spans="1:10" ht="12.75" customHeight="1">
      <c r="A14" s="235" t="s">
        <v>76</v>
      </c>
      <c r="B14" s="238" t="s">
        <v>367</v>
      </c>
      <c r="C14" s="212"/>
      <c r="D14" s="212"/>
      <c r="E14" s="212"/>
      <c r="F14" s="40"/>
      <c r="G14" s="211"/>
      <c r="H14" s="211"/>
      <c r="I14" s="217"/>
      <c r="J14" s="725"/>
    </row>
    <row r="15" spans="1:10" ht="12.75" customHeight="1">
      <c r="A15" s="235" t="s">
        <v>77</v>
      </c>
      <c r="B15" s="40"/>
      <c r="C15" s="211"/>
      <c r="D15" s="211"/>
      <c r="E15" s="211"/>
      <c r="F15" s="40"/>
      <c r="G15" s="211"/>
      <c r="H15" s="211"/>
      <c r="I15" s="217"/>
      <c r="J15" s="725"/>
    </row>
    <row r="16" spans="1:10" ht="12.75" customHeight="1">
      <c r="A16" s="235" t="s">
        <v>78</v>
      </c>
      <c r="B16" s="40"/>
      <c r="C16" s="211"/>
      <c r="D16" s="211"/>
      <c r="E16" s="211"/>
      <c r="F16" s="40"/>
      <c r="G16" s="211"/>
      <c r="H16" s="211"/>
      <c r="I16" s="217"/>
      <c r="J16" s="725"/>
    </row>
    <row r="17" spans="1:10" ht="12.75" customHeight="1" thickBot="1">
      <c r="A17" s="235" t="s">
        <v>79</v>
      </c>
      <c r="B17" s="48"/>
      <c r="C17" s="213"/>
      <c r="D17" s="213"/>
      <c r="E17" s="213"/>
      <c r="F17" s="40"/>
      <c r="G17" s="213"/>
      <c r="H17" s="213"/>
      <c r="I17" s="218"/>
      <c r="J17" s="725"/>
    </row>
    <row r="18" spans="1:10" ht="15.75" customHeight="1" thickBot="1">
      <c r="A18" s="239" t="s">
        <v>80</v>
      </c>
      <c r="B18" s="74" t="s">
        <v>390</v>
      </c>
      <c r="C18" s="214">
        <f>+C6+C7+C8+C9+C10+C12+C13+C14+C15+C16+C17</f>
        <v>195651</v>
      </c>
      <c r="D18" s="214">
        <f>+D6+D7+D8+D9+D10+D12+D13+D14+D15+D16+D17</f>
        <v>242658</v>
      </c>
      <c r="E18" s="214">
        <f>+E6+E7+E8+E9+E10+E12+E13+E14+E15+E16+E17</f>
        <v>229386</v>
      </c>
      <c r="F18" s="74" t="s">
        <v>389</v>
      </c>
      <c r="G18" s="214">
        <f>SUM(G6:G17)</f>
        <v>256167</v>
      </c>
      <c r="H18" s="214">
        <f>SUM(H6:H17)</f>
        <v>349762</v>
      </c>
      <c r="I18" s="219">
        <f>SUM(I6:I17)</f>
        <v>242278</v>
      </c>
      <c r="J18" s="725"/>
    </row>
    <row r="19" spans="1:10" ht="12.75" customHeight="1">
      <c r="A19" s="240" t="s">
        <v>81</v>
      </c>
      <c r="B19" s="241" t="s">
        <v>368</v>
      </c>
      <c r="C19" s="242">
        <f>+C20+C21+C22+C23</f>
        <v>60516</v>
      </c>
      <c r="D19" s="242">
        <f>+D20+D21+D22+D23</f>
        <v>107104</v>
      </c>
      <c r="E19" s="242">
        <f>+E20+E21+E22+E23</f>
        <v>20027</v>
      </c>
      <c r="F19" s="243" t="s">
        <v>263</v>
      </c>
      <c r="G19" s="215"/>
      <c r="H19" s="215"/>
      <c r="I19" s="220"/>
      <c r="J19" s="725"/>
    </row>
    <row r="20" spans="1:10" ht="12.75" customHeight="1">
      <c r="A20" s="244" t="s">
        <v>82</v>
      </c>
      <c r="B20" s="243" t="s">
        <v>316</v>
      </c>
      <c r="C20" s="59">
        <v>60516</v>
      </c>
      <c r="D20" s="59">
        <v>107104</v>
      </c>
      <c r="E20" s="59">
        <f>18667+1360</f>
        <v>20027</v>
      </c>
      <c r="F20" s="243" t="s">
        <v>264</v>
      </c>
      <c r="G20" s="59"/>
      <c r="H20" s="59"/>
      <c r="I20" s="60"/>
      <c r="J20" s="725"/>
    </row>
    <row r="21" spans="1:10" ht="12.75" customHeight="1">
      <c r="A21" s="244" t="s">
        <v>83</v>
      </c>
      <c r="B21" s="243" t="s">
        <v>317</v>
      </c>
      <c r="C21" s="59"/>
      <c r="D21" s="59"/>
      <c r="E21" s="59"/>
      <c r="F21" s="243" t="s">
        <v>201</v>
      </c>
      <c r="G21" s="59"/>
      <c r="H21" s="59"/>
      <c r="I21" s="60"/>
      <c r="J21" s="725"/>
    </row>
    <row r="22" spans="1:10" ht="12.75" customHeight="1">
      <c r="A22" s="244" t="s">
        <v>84</v>
      </c>
      <c r="B22" s="243" t="s">
        <v>369</v>
      </c>
      <c r="C22" s="59"/>
      <c r="D22" s="59"/>
      <c r="E22" s="59"/>
      <c r="F22" s="243" t="s">
        <v>202</v>
      </c>
      <c r="G22" s="59"/>
      <c r="H22" s="59"/>
      <c r="I22" s="60"/>
      <c r="J22" s="725"/>
    </row>
    <row r="23" spans="1:10" ht="12.75" customHeight="1">
      <c r="A23" s="244" t="s">
        <v>85</v>
      </c>
      <c r="B23" s="243" t="s">
        <v>370</v>
      </c>
      <c r="C23" s="59"/>
      <c r="D23" s="59"/>
      <c r="E23" s="59"/>
      <c r="F23" s="241" t="s">
        <v>377</v>
      </c>
      <c r="G23" s="59"/>
      <c r="H23" s="59"/>
      <c r="I23" s="60"/>
      <c r="J23" s="725"/>
    </row>
    <row r="24" spans="1:10" ht="12.75" customHeight="1">
      <c r="A24" s="244" t="s">
        <v>86</v>
      </c>
      <c r="B24" s="243" t="s">
        <v>371</v>
      </c>
      <c r="C24" s="245">
        <f>+C25+C26</f>
        <v>0</v>
      </c>
      <c r="D24" s="245">
        <f>+D25+D26</f>
        <v>0</v>
      </c>
      <c r="E24" s="245">
        <f>+E25+E26</f>
        <v>0</v>
      </c>
      <c r="F24" s="243" t="s">
        <v>265</v>
      </c>
      <c r="G24" s="59"/>
      <c r="H24" s="59"/>
      <c r="I24" s="60"/>
      <c r="J24" s="725"/>
    </row>
    <row r="25" spans="1:10" ht="12.75" customHeight="1">
      <c r="A25" s="240" t="s">
        <v>87</v>
      </c>
      <c r="B25" s="241" t="s">
        <v>372</v>
      </c>
      <c r="C25" s="215"/>
      <c r="D25" s="215"/>
      <c r="E25" s="215"/>
      <c r="F25" s="234" t="s">
        <v>266</v>
      </c>
      <c r="G25" s="215"/>
      <c r="H25" s="215"/>
      <c r="I25" s="220"/>
      <c r="J25" s="725"/>
    </row>
    <row r="26" spans="1:10" ht="12.75" customHeight="1" thickBot="1">
      <c r="A26" s="244" t="s">
        <v>88</v>
      </c>
      <c r="B26" s="243" t="s">
        <v>325</v>
      </c>
      <c r="C26" s="59"/>
      <c r="D26" s="59"/>
      <c r="E26" s="59"/>
      <c r="F26" s="40"/>
      <c r="G26" s="59"/>
      <c r="H26" s="59"/>
      <c r="I26" s="60"/>
      <c r="J26" s="725"/>
    </row>
    <row r="27" spans="1:10" ht="15.75" customHeight="1" thickBot="1">
      <c r="A27" s="239" t="s">
        <v>89</v>
      </c>
      <c r="B27" s="74" t="s">
        <v>387</v>
      </c>
      <c r="C27" s="214">
        <f>+C19+C24</f>
        <v>60516</v>
      </c>
      <c r="D27" s="214">
        <f>+D19+D24</f>
        <v>107104</v>
      </c>
      <c r="E27" s="214">
        <f>+E19+E24</f>
        <v>20027</v>
      </c>
      <c r="F27" s="74" t="s">
        <v>388</v>
      </c>
      <c r="G27" s="214">
        <f>SUM(G19:G26)</f>
        <v>0</v>
      </c>
      <c r="H27" s="214">
        <f>SUM(H19:H26)</f>
        <v>0</v>
      </c>
      <c r="I27" s="219">
        <f>SUM(I19:I26)</f>
        <v>0</v>
      </c>
      <c r="J27" s="725"/>
    </row>
    <row r="28" spans="1:10" ht="18" customHeight="1" thickBot="1">
      <c r="A28" s="239" t="s">
        <v>90</v>
      </c>
      <c r="B28" s="246" t="s">
        <v>375</v>
      </c>
      <c r="C28" s="214">
        <f>+C18+C27</f>
        <v>256167</v>
      </c>
      <c r="D28" s="214">
        <f>+D18+D27</f>
        <v>349762</v>
      </c>
      <c r="E28" s="214">
        <f>+E18+E27</f>
        <v>249413</v>
      </c>
      <c r="F28" s="246" t="s">
        <v>378</v>
      </c>
      <c r="G28" s="214">
        <f>+G18+G27</f>
        <v>256167</v>
      </c>
      <c r="H28" s="214">
        <f>+H18+H27</f>
        <v>349762</v>
      </c>
      <c r="I28" s="219">
        <f>+I18+I27</f>
        <v>242278</v>
      </c>
      <c r="J28" s="725"/>
    </row>
    <row r="29" spans="1:10" ht="18" customHeight="1" thickBot="1">
      <c r="A29" s="239" t="s">
        <v>91</v>
      </c>
      <c r="B29" s="74" t="s">
        <v>373</v>
      </c>
      <c r="C29" s="250"/>
      <c r="D29" s="250"/>
      <c r="E29" s="250">
        <v>4051</v>
      </c>
      <c r="F29" s="74" t="s">
        <v>379</v>
      </c>
      <c r="G29" s="250"/>
      <c r="H29" s="250"/>
      <c r="I29" s="249">
        <v>-1149</v>
      </c>
      <c r="J29" s="725"/>
    </row>
    <row r="30" spans="1:10" ht="13.5" thickBot="1">
      <c r="A30" s="239" t="s">
        <v>92</v>
      </c>
      <c r="B30" s="247" t="s">
        <v>374</v>
      </c>
      <c r="C30" s="404">
        <f>+C28+C29</f>
        <v>256167</v>
      </c>
      <c r="D30" s="404">
        <f>+D28+D29</f>
        <v>349762</v>
      </c>
      <c r="E30" s="248">
        <f>+E28+E29</f>
        <v>253464</v>
      </c>
      <c r="F30" s="247" t="s">
        <v>380</v>
      </c>
      <c r="G30" s="404">
        <f>+G28+G29</f>
        <v>256167</v>
      </c>
      <c r="H30" s="404">
        <f>+H28+H29</f>
        <v>349762</v>
      </c>
      <c r="I30" s="405">
        <f>+I28+I29</f>
        <v>241129</v>
      </c>
      <c r="J30" s="725"/>
    </row>
    <row r="31" spans="1:10" ht="13.5" thickBot="1">
      <c r="A31" s="239" t="s">
        <v>93</v>
      </c>
      <c r="B31" s="247" t="s">
        <v>207</v>
      </c>
      <c r="C31" s="404">
        <f>IF(C18-G18&lt;0,G18-C18,"-")</f>
        <v>60516</v>
      </c>
      <c r="D31" s="404">
        <f>IF(D18-G18&lt;0,H18-D18,"-")</f>
        <v>107104</v>
      </c>
      <c r="E31" s="248">
        <f>IF(E18-I18&lt;0,I18-E18,"-")</f>
        <v>12892</v>
      </c>
      <c r="F31" s="247" t="s">
        <v>208</v>
      </c>
      <c r="G31" s="404" t="str">
        <f>IF(C18-G18&gt;0,C18-G18,"-")</f>
        <v>-</v>
      </c>
      <c r="H31" s="404" t="str">
        <f>IF(D18-H18&gt;0,D18-H18,"-")</f>
        <v>-</v>
      </c>
      <c r="I31" s="405" t="str">
        <f>IF(E18-I18&gt;0,E18-I18,"-")</f>
        <v>-</v>
      </c>
      <c r="J31" s="725"/>
    </row>
    <row r="32" spans="1:10" ht="13.5" thickBot="1">
      <c r="A32" s="239" t="s">
        <v>94</v>
      </c>
      <c r="B32" s="247" t="s">
        <v>381</v>
      </c>
      <c r="C32" s="404" t="str">
        <f>IF(C18+C19-G28&lt;0,G28-(C18+C19),"-")</f>
        <v>-</v>
      </c>
      <c r="D32" s="404" t="str">
        <f>IF(D18+D19-H28&lt;0,H28-(D18+D19),"-")</f>
        <v>-</v>
      </c>
      <c r="E32" s="248" t="str">
        <f>IF(E18+E19-I28&lt;0,I28-(E18+E19),"-")</f>
        <v>-</v>
      </c>
      <c r="F32" s="247" t="s">
        <v>382</v>
      </c>
      <c r="G32" s="404" t="str">
        <f>IF(C18+C19-G28&gt;0,C18+C19-G28,"-")</f>
        <v>-</v>
      </c>
      <c r="H32" s="404" t="str">
        <f>IF(D18+D19-H28&gt;0,D18+D19-H28,"-")</f>
        <v>-</v>
      </c>
      <c r="I32" s="405">
        <f>IF(E18+E19-I28&gt;0,E18+E19-I28,"-")</f>
        <v>7135</v>
      </c>
      <c r="J32" s="725"/>
    </row>
  </sheetData>
  <sheetProtection/>
  <mergeCells count="2">
    <mergeCell ref="A3:A4"/>
    <mergeCell ref="J1:J32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6"/>
  <sheetViews>
    <sheetView view="pageBreakPreview" zoomScale="115" zoomScaleSheetLayoutView="115" workbookViewId="0" topLeftCell="C4">
      <selection activeCell="F16" sqref="F16"/>
    </sheetView>
  </sheetViews>
  <sheetFormatPr defaultColWidth="9.00390625" defaultRowHeight="12.75"/>
  <cols>
    <col min="1" max="1" width="6.875" style="46" customWidth="1"/>
    <col min="2" max="2" width="55.125" style="101" customWidth="1"/>
    <col min="3" max="5" width="16.375" style="46" customWidth="1"/>
    <col min="6" max="6" width="55.125" style="46" customWidth="1"/>
    <col min="7" max="9" width="16.375" style="46" customWidth="1"/>
    <col min="10" max="10" width="4.875" style="46" customWidth="1"/>
    <col min="11" max="16384" width="9.375" style="46" customWidth="1"/>
  </cols>
  <sheetData>
    <row r="1" spans="2:10" ht="39.75" customHeight="1">
      <c r="B1" s="221" t="s">
        <v>205</v>
      </c>
      <c r="C1" s="222"/>
      <c r="D1" s="222"/>
      <c r="E1" s="222"/>
      <c r="F1" s="222"/>
      <c r="G1" s="222"/>
      <c r="H1" s="222"/>
      <c r="I1" s="222"/>
      <c r="J1" s="728" t="s">
        <v>1129</v>
      </c>
    </row>
    <row r="2" spans="7:10" ht="14.25" thickBot="1">
      <c r="G2" s="223"/>
      <c r="H2" s="223"/>
      <c r="I2" s="223" t="s">
        <v>120</v>
      </c>
      <c r="J2" s="728"/>
    </row>
    <row r="3" spans="1:10" ht="24" customHeight="1" thickBot="1">
      <c r="A3" s="726" t="s">
        <v>128</v>
      </c>
      <c r="B3" s="224" t="s">
        <v>107</v>
      </c>
      <c r="C3" s="225"/>
      <c r="D3" s="225"/>
      <c r="E3" s="225"/>
      <c r="F3" s="224" t="s">
        <v>111</v>
      </c>
      <c r="G3" s="226"/>
      <c r="H3" s="226"/>
      <c r="I3" s="226"/>
      <c r="J3" s="728"/>
    </row>
    <row r="4" spans="1:10" s="227" customFormat="1" ht="35.25" customHeight="1" thickBot="1">
      <c r="A4" s="727"/>
      <c r="B4" s="102" t="s">
        <v>121</v>
      </c>
      <c r="C4" s="323" t="s">
        <v>1</v>
      </c>
      <c r="D4" s="324" t="s">
        <v>2</v>
      </c>
      <c r="E4" s="323" t="s">
        <v>485</v>
      </c>
      <c r="F4" s="102" t="s">
        <v>121</v>
      </c>
      <c r="G4" s="323" t="s">
        <v>1</v>
      </c>
      <c r="H4" s="324" t="s">
        <v>2</v>
      </c>
      <c r="I4" s="323" t="s">
        <v>485</v>
      </c>
      <c r="J4" s="728"/>
    </row>
    <row r="5" spans="1:10" s="227" customFormat="1" ht="13.5" thickBot="1">
      <c r="A5" s="228">
        <v>1</v>
      </c>
      <c r="B5" s="229">
        <v>2</v>
      </c>
      <c r="C5" s="230">
        <v>3</v>
      </c>
      <c r="D5" s="230">
        <v>4</v>
      </c>
      <c r="E5" s="230">
        <v>5</v>
      </c>
      <c r="F5" s="229">
        <v>6</v>
      </c>
      <c r="G5" s="230">
        <v>7</v>
      </c>
      <c r="H5" s="230">
        <v>8</v>
      </c>
      <c r="I5" s="231">
        <v>9</v>
      </c>
      <c r="J5" s="728"/>
    </row>
    <row r="6" spans="1:10" ht="12.75" customHeight="1">
      <c r="A6" s="233" t="s">
        <v>68</v>
      </c>
      <c r="B6" s="234" t="s">
        <v>417</v>
      </c>
      <c r="C6" s="210">
        <f>'1.1.sz.mell.'!C48</f>
        <v>0</v>
      </c>
      <c r="D6" s="210">
        <f>'1.1.sz.mell.'!D48</f>
        <v>0</v>
      </c>
      <c r="E6" s="210">
        <f>'1.1.sz.mell.'!E48</f>
        <v>0</v>
      </c>
      <c r="F6" s="234" t="s">
        <v>338</v>
      </c>
      <c r="G6" s="210">
        <f>'1.1.sz.mell.'!C89</f>
        <v>18266</v>
      </c>
      <c r="H6" s="210">
        <f>'1.1.sz.mell.'!D89</f>
        <v>27105</v>
      </c>
      <c r="I6" s="217">
        <f>'1.1.sz.mell.'!E89</f>
        <v>2075</v>
      </c>
      <c r="J6" s="728"/>
    </row>
    <row r="7" spans="1:10" ht="22.5" customHeight="1">
      <c r="A7" s="235" t="s">
        <v>69</v>
      </c>
      <c r="B7" s="236" t="s">
        <v>391</v>
      </c>
      <c r="C7" s="211">
        <v>100</v>
      </c>
      <c r="D7" s="211">
        <v>600</v>
      </c>
      <c r="E7" s="211">
        <v>590</v>
      </c>
      <c r="F7" s="236" t="s">
        <v>254</v>
      </c>
      <c r="G7" s="210">
        <f>'1.1.sz.mell.'!C90</f>
        <v>42318</v>
      </c>
      <c r="H7" s="210">
        <f>'1.1.sz.mell.'!D90</f>
        <v>77717</v>
      </c>
      <c r="I7" s="217">
        <f>'1.1.sz.mell.'!E90</f>
        <v>9682</v>
      </c>
      <c r="J7" s="728"/>
    </row>
    <row r="8" spans="1:10" ht="12.75" customHeight="1">
      <c r="A8" s="235" t="s">
        <v>70</v>
      </c>
      <c r="B8" s="236" t="s">
        <v>199</v>
      </c>
      <c r="C8" s="211"/>
      <c r="D8" s="211"/>
      <c r="E8" s="211"/>
      <c r="F8" s="236" t="s">
        <v>359</v>
      </c>
      <c r="G8" s="211"/>
      <c r="H8" s="211"/>
      <c r="I8" s="217"/>
      <c r="J8" s="728"/>
    </row>
    <row r="9" spans="1:10" ht="12.75" customHeight="1">
      <c r="A9" s="235" t="s">
        <v>71</v>
      </c>
      <c r="B9" s="236" t="s">
        <v>237</v>
      </c>
      <c r="C9" s="211"/>
      <c r="D9" s="211"/>
      <c r="E9" s="211"/>
      <c r="F9" s="236" t="s">
        <v>398</v>
      </c>
      <c r="G9" s="211"/>
      <c r="H9" s="211"/>
      <c r="I9" s="217"/>
      <c r="J9" s="728"/>
    </row>
    <row r="10" spans="1:10" ht="12.75" customHeight="1">
      <c r="A10" s="235" t="s">
        <v>72</v>
      </c>
      <c r="B10" s="236" t="s">
        <v>304</v>
      </c>
      <c r="C10" s="211"/>
      <c r="D10" s="211"/>
      <c r="E10" s="211"/>
      <c r="F10" s="236" t="s">
        <v>399</v>
      </c>
      <c r="G10" s="211"/>
      <c r="H10" s="211"/>
      <c r="I10" s="217"/>
      <c r="J10" s="728"/>
    </row>
    <row r="11" spans="1:10" ht="12.75" customHeight="1">
      <c r="A11" s="235" t="s">
        <v>73</v>
      </c>
      <c r="B11" s="236" t="s">
        <v>392</v>
      </c>
      <c r="C11" s="212"/>
      <c r="D11" s="212">
        <v>67427</v>
      </c>
      <c r="E11" s="212">
        <v>18000</v>
      </c>
      <c r="F11" s="252" t="s">
        <v>400</v>
      </c>
      <c r="G11" s="211"/>
      <c r="H11" s="211"/>
      <c r="I11" s="217"/>
      <c r="J11" s="728"/>
    </row>
    <row r="12" spans="1:10" ht="12.75" customHeight="1">
      <c r="A12" s="235" t="s">
        <v>74</v>
      </c>
      <c r="B12" s="236" t="s">
        <v>393</v>
      </c>
      <c r="C12" s="211"/>
      <c r="D12" s="211"/>
      <c r="E12" s="211"/>
      <c r="F12" s="252" t="s">
        <v>341</v>
      </c>
      <c r="G12" s="211"/>
      <c r="H12" s="211"/>
      <c r="I12" s="217"/>
      <c r="J12" s="728"/>
    </row>
    <row r="13" spans="1:10" ht="12.75" customHeight="1">
      <c r="A13" s="235" t="s">
        <v>75</v>
      </c>
      <c r="B13" s="236" t="s">
        <v>396</v>
      </c>
      <c r="C13" s="211"/>
      <c r="D13" s="211"/>
      <c r="E13" s="211"/>
      <c r="F13" s="253" t="s">
        <v>342</v>
      </c>
      <c r="G13" s="211"/>
      <c r="H13" s="211"/>
      <c r="I13" s="217"/>
      <c r="J13" s="728"/>
    </row>
    <row r="14" spans="1:10" ht="12.75" customHeight="1">
      <c r="A14" s="235" t="s">
        <v>76</v>
      </c>
      <c r="B14" s="254" t="s">
        <v>415</v>
      </c>
      <c r="C14" s="212"/>
      <c r="D14" s="212"/>
      <c r="E14" s="212"/>
      <c r="F14" s="252" t="s">
        <v>401</v>
      </c>
      <c r="G14" s="211"/>
      <c r="H14" s="211"/>
      <c r="I14" s="217"/>
      <c r="J14" s="728"/>
    </row>
    <row r="15" spans="1:10" ht="22.5" customHeight="1">
      <c r="A15" s="235" t="s">
        <v>77</v>
      </c>
      <c r="B15" s="236" t="s">
        <v>394</v>
      </c>
      <c r="C15" s="212"/>
      <c r="D15" s="212"/>
      <c r="E15" s="212"/>
      <c r="F15" s="252" t="s">
        <v>402</v>
      </c>
      <c r="G15" s="211"/>
      <c r="H15" s="211"/>
      <c r="I15" s="217"/>
      <c r="J15" s="728"/>
    </row>
    <row r="16" spans="1:10" ht="12.75" customHeight="1">
      <c r="A16" s="235" t="s">
        <v>78</v>
      </c>
      <c r="B16" s="236" t="s">
        <v>395</v>
      </c>
      <c r="C16" s="213"/>
      <c r="D16" s="457"/>
      <c r="E16" s="452"/>
      <c r="F16" s="236" t="s">
        <v>99</v>
      </c>
      <c r="G16" s="211"/>
      <c r="H16" s="211"/>
      <c r="I16" s="217"/>
      <c r="J16" s="728"/>
    </row>
    <row r="17" spans="1:10" ht="12.75" customHeight="1" thickBot="1">
      <c r="A17" s="454" t="s">
        <v>79</v>
      </c>
      <c r="B17" s="455"/>
      <c r="C17" s="436"/>
      <c r="D17" s="453"/>
      <c r="E17" s="273"/>
      <c r="F17" s="455" t="s">
        <v>463</v>
      </c>
      <c r="G17" s="434"/>
      <c r="H17" s="434"/>
      <c r="I17" s="272"/>
      <c r="J17" s="728"/>
    </row>
    <row r="18" spans="1:10" ht="15.75" customHeight="1" thickBot="1">
      <c r="A18" s="239" t="s">
        <v>80</v>
      </c>
      <c r="B18" s="74" t="s">
        <v>190</v>
      </c>
      <c r="C18" s="456">
        <f>+C6+C7+C8+C9+C10+C11+C12+C13+C15+C16+C17</f>
        <v>100</v>
      </c>
      <c r="D18" s="456">
        <f>+D6+D7+D8+D9+D10+D11+D12+D13+D15+D16+D17</f>
        <v>68027</v>
      </c>
      <c r="E18" s="456">
        <f>+E6+E7+E8+E9+E10+E11+E12+E13+E15+E16+E17</f>
        <v>18590</v>
      </c>
      <c r="F18" s="74" t="s">
        <v>191</v>
      </c>
      <c r="G18" s="214">
        <f>+G6+G7+G8+G16+G17</f>
        <v>60584</v>
      </c>
      <c r="H18" s="214">
        <f>+H6+H7+H8+H16+H17</f>
        <v>104822</v>
      </c>
      <c r="I18" s="219">
        <f>+I6+I7+I8+I16+I17</f>
        <v>11757</v>
      </c>
      <c r="J18" s="728"/>
    </row>
    <row r="19" spans="1:10" ht="12.75" customHeight="1">
      <c r="A19" s="255" t="s">
        <v>81</v>
      </c>
      <c r="B19" s="256" t="s">
        <v>414</v>
      </c>
      <c r="C19" s="263">
        <f>+C20+C21+C22+C23+C24</f>
        <v>60484</v>
      </c>
      <c r="D19" s="263">
        <f>+D20+D21+D22+D23+D24</f>
        <v>36795</v>
      </c>
      <c r="E19" s="263">
        <f>+E20+E21+E22+E23+E24</f>
        <v>3580</v>
      </c>
      <c r="F19" s="243" t="s">
        <v>263</v>
      </c>
      <c r="G19" s="406"/>
      <c r="H19" s="406"/>
      <c r="I19" s="58"/>
      <c r="J19" s="728"/>
    </row>
    <row r="20" spans="1:10" ht="12.75" customHeight="1">
      <c r="A20" s="235" t="s">
        <v>82</v>
      </c>
      <c r="B20" s="257" t="s">
        <v>403</v>
      </c>
      <c r="C20" s="59">
        <v>60484</v>
      </c>
      <c r="D20" s="59">
        <v>36795</v>
      </c>
      <c r="E20" s="59">
        <v>3580</v>
      </c>
      <c r="F20" s="243" t="s">
        <v>267</v>
      </c>
      <c r="G20" s="59"/>
      <c r="H20" s="59"/>
      <c r="I20" s="60"/>
      <c r="J20" s="728"/>
    </row>
    <row r="21" spans="1:10" ht="12.75" customHeight="1">
      <c r="A21" s="255" t="s">
        <v>83</v>
      </c>
      <c r="B21" s="257" t="s">
        <v>404</v>
      </c>
      <c r="C21" s="59"/>
      <c r="D21" s="59"/>
      <c r="E21" s="59"/>
      <c r="F21" s="243" t="s">
        <v>201</v>
      </c>
      <c r="G21" s="59"/>
      <c r="H21" s="59"/>
      <c r="I21" s="60"/>
      <c r="J21" s="728"/>
    </row>
    <row r="22" spans="1:10" ht="12.75" customHeight="1">
      <c r="A22" s="235" t="s">
        <v>84</v>
      </c>
      <c r="B22" s="257" t="s">
        <v>405</v>
      </c>
      <c r="C22" s="59"/>
      <c r="D22" s="59"/>
      <c r="E22" s="59"/>
      <c r="F22" s="243" t="s">
        <v>202</v>
      </c>
      <c r="G22" s="59"/>
      <c r="H22" s="59"/>
      <c r="I22" s="60"/>
      <c r="J22" s="728"/>
    </row>
    <row r="23" spans="1:10" ht="12.75" customHeight="1">
      <c r="A23" s="255" t="s">
        <v>85</v>
      </c>
      <c r="B23" s="257" t="s">
        <v>406</v>
      </c>
      <c r="C23" s="59"/>
      <c r="D23" s="59"/>
      <c r="E23" s="59"/>
      <c r="F23" s="241" t="s">
        <v>377</v>
      </c>
      <c r="G23" s="59"/>
      <c r="H23" s="59"/>
      <c r="I23" s="60"/>
      <c r="J23" s="728"/>
    </row>
    <row r="24" spans="1:10" ht="12.75" customHeight="1">
      <c r="A24" s="235" t="s">
        <v>86</v>
      </c>
      <c r="B24" s="258" t="s">
        <v>407</v>
      </c>
      <c r="C24" s="59"/>
      <c r="D24" s="59"/>
      <c r="E24" s="59"/>
      <c r="F24" s="243" t="s">
        <v>268</v>
      </c>
      <c r="G24" s="59"/>
      <c r="H24" s="59"/>
      <c r="I24" s="60"/>
      <c r="J24" s="728"/>
    </row>
    <row r="25" spans="1:10" ht="12.75" customHeight="1">
      <c r="A25" s="255" t="s">
        <v>87</v>
      </c>
      <c r="B25" s="259" t="s">
        <v>408</v>
      </c>
      <c r="C25" s="245">
        <f>+C26+C27+C28+C29+C30</f>
        <v>0</v>
      </c>
      <c r="D25" s="245">
        <f>+D26+D27+D28+D29+D30</f>
        <v>0</v>
      </c>
      <c r="E25" s="245">
        <f>+E26+E27+E28+E29+E30</f>
        <v>0</v>
      </c>
      <c r="F25" s="260" t="s">
        <v>266</v>
      </c>
      <c r="G25" s="59"/>
      <c r="H25" s="59"/>
      <c r="I25" s="60"/>
      <c r="J25" s="728"/>
    </row>
    <row r="26" spans="1:10" ht="12.75" customHeight="1">
      <c r="A26" s="235" t="s">
        <v>88</v>
      </c>
      <c r="B26" s="258" t="s">
        <v>409</v>
      </c>
      <c r="C26" s="59"/>
      <c r="D26" s="59"/>
      <c r="E26" s="59"/>
      <c r="F26" s="260" t="s">
        <v>416</v>
      </c>
      <c r="G26" s="59"/>
      <c r="H26" s="59"/>
      <c r="I26" s="60"/>
      <c r="J26" s="728"/>
    </row>
    <row r="27" spans="1:10" ht="12.75" customHeight="1">
      <c r="A27" s="255" t="s">
        <v>89</v>
      </c>
      <c r="B27" s="258" t="s">
        <v>410</v>
      </c>
      <c r="C27" s="59"/>
      <c r="D27" s="59"/>
      <c r="E27" s="59"/>
      <c r="F27" s="251"/>
      <c r="G27" s="59"/>
      <c r="H27" s="59"/>
      <c r="I27" s="60"/>
      <c r="J27" s="728"/>
    </row>
    <row r="28" spans="1:10" ht="12.75" customHeight="1">
      <c r="A28" s="235" t="s">
        <v>90</v>
      </c>
      <c r="B28" s="257" t="s">
        <v>411</v>
      </c>
      <c r="C28" s="59"/>
      <c r="D28" s="59"/>
      <c r="E28" s="59"/>
      <c r="F28" s="71"/>
      <c r="G28" s="59"/>
      <c r="H28" s="59"/>
      <c r="I28" s="60"/>
      <c r="J28" s="728"/>
    </row>
    <row r="29" spans="1:10" ht="12.75" customHeight="1">
      <c r="A29" s="255" t="s">
        <v>91</v>
      </c>
      <c r="B29" s="261" t="s">
        <v>412</v>
      </c>
      <c r="C29" s="59"/>
      <c r="D29" s="59"/>
      <c r="E29" s="59"/>
      <c r="F29" s="40"/>
      <c r="G29" s="59"/>
      <c r="H29" s="59"/>
      <c r="I29" s="60"/>
      <c r="J29" s="728"/>
    </row>
    <row r="30" spans="1:10" ht="12.75" customHeight="1" thickBot="1">
      <c r="A30" s="235" t="s">
        <v>92</v>
      </c>
      <c r="B30" s="262" t="s">
        <v>413</v>
      </c>
      <c r="C30" s="59"/>
      <c r="D30" s="59"/>
      <c r="E30" s="59"/>
      <c r="F30" s="71"/>
      <c r="G30" s="59"/>
      <c r="H30" s="59"/>
      <c r="I30" s="60"/>
      <c r="J30" s="728"/>
    </row>
    <row r="31" spans="1:10" ht="21.75" customHeight="1" thickBot="1">
      <c r="A31" s="239" t="s">
        <v>93</v>
      </c>
      <c r="B31" s="74" t="s">
        <v>456</v>
      </c>
      <c r="C31" s="214">
        <f>+C19+C25</f>
        <v>60484</v>
      </c>
      <c r="D31" s="214">
        <f>+D19+D25</f>
        <v>36795</v>
      </c>
      <c r="E31" s="214">
        <f>+E19+E25</f>
        <v>3580</v>
      </c>
      <c r="F31" s="74" t="s">
        <v>457</v>
      </c>
      <c r="G31" s="214">
        <f>SUM(G19:G30)</f>
        <v>0</v>
      </c>
      <c r="H31" s="214">
        <f>SUM(H19:H30)</f>
        <v>0</v>
      </c>
      <c r="I31" s="219">
        <f>SUM(I19:I30)</f>
        <v>0</v>
      </c>
      <c r="J31" s="728"/>
    </row>
    <row r="32" spans="1:10" ht="18" customHeight="1" thickBot="1">
      <c r="A32" s="239" t="s">
        <v>94</v>
      </c>
      <c r="B32" s="246" t="s">
        <v>458</v>
      </c>
      <c r="C32" s="214">
        <f>+C18+C31</f>
        <v>60584</v>
      </c>
      <c r="D32" s="214">
        <f>+D18+D31</f>
        <v>104822</v>
      </c>
      <c r="E32" s="214">
        <f>+E18+E31</f>
        <v>22170</v>
      </c>
      <c r="F32" s="246" t="s">
        <v>461</v>
      </c>
      <c r="G32" s="214">
        <f>+G18+G31</f>
        <v>60584</v>
      </c>
      <c r="H32" s="214">
        <f>+H18+H31</f>
        <v>104822</v>
      </c>
      <c r="I32" s="219">
        <f>+I18+I31</f>
        <v>11757</v>
      </c>
      <c r="J32" s="728"/>
    </row>
    <row r="33" spans="1:10" ht="18" customHeight="1" thickBot="1">
      <c r="A33" s="239" t="s">
        <v>95</v>
      </c>
      <c r="B33" s="74" t="s">
        <v>373</v>
      </c>
      <c r="C33" s="250"/>
      <c r="D33" s="250"/>
      <c r="E33" s="250"/>
      <c r="F33" s="74" t="s">
        <v>379</v>
      </c>
      <c r="G33" s="250"/>
      <c r="H33" s="250"/>
      <c r="I33" s="249"/>
      <c r="J33" s="728"/>
    </row>
    <row r="34" spans="1:10" ht="13.5" thickBot="1">
      <c r="A34" s="239" t="s">
        <v>96</v>
      </c>
      <c r="B34" s="247" t="s">
        <v>459</v>
      </c>
      <c r="C34" s="404">
        <f>+C32+C33</f>
        <v>60584</v>
      </c>
      <c r="D34" s="404">
        <f>+D32+D33</f>
        <v>104822</v>
      </c>
      <c r="E34" s="248">
        <f>+E32+E33</f>
        <v>22170</v>
      </c>
      <c r="F34" s="247" t="s">
        <v>460</v>
      </c>
      <c r="G34" s="404">
        <f>+G32+G33</f>
        <v>60584</v>
      </c>
      <c r="H34" s="404">
        <f>+H32+H33</f>
        <v>104822</v>
      </c>
      <c r="I34" s="405">
        <f>+I32+I33</f>
        <v>11757</v>
      </c>
      <c r="J34" s="728"/>
    </row>
    <row r="35" spans="1:10" ht="13.5" thickBot="1">
      <c r="A35" s="239" t="s">
        <v>170</v>
      </c>
      <c r="B35" s="247" t="s">
        <v>207</v>
      </c>
      <c r="C35" s="404">
        <f>IF(C18-G18&lt;0,G18-C18,"-")</f>
        <v>60484</v>
      </c>
      <c r="D35" s="404">
        <f>IF(D18-H18&lt;0,H18-D18,"-")</f>
        <v>36795</v>
      </c>
      <c r="E35" s="248" t="str">
        <f>IF(E18-I18&lt;0,I18-E18,"-")</f>
        <v>-</v>
      </c>
      <c r="F35" s="247" t="s">
        <v>208</v>
      </c>
      <c r="G35" s="404" t="str">
        <f>IF(C18-G18&gt;0,C18-G18,"-")</f>
        <v>-</v>
      </c>
      <c r="H35" s="404" t="str">
        <f>IF(D18-H18&gt;0,D18-H18,"-")</f>
        <v>-</v>
      </c>
      <c r="I35" s="405">
        <f>IF(E18-I18&gt;0,E18-I18,"-")</f>
        <v>6833</v>
      </c>
      <c r="J35" s="728"/>
    </row>
    <row r="36" spans="1:10" ht="13.5" thickBot="1">
      <c r="A36" s="239" t="s">
        <v>455</v>
      </c>
      <c r="B36" s="247" t="s">
        <v>381</v>
      </c>
      <c r="C36" s="404" t="str">
        <f>IF(C18+C19-G32&lt;0,G32-(C18+C19),"-")</f>
        <v>-</v>
      </c>
      <c r="D36" s="404" t="str">
        <f>IF(D18+D19-H32&lt;0,H32-(D18+D19),"-")</f>
        <v>-</v>
      </c>
      <c r="E36" s="248" t="str">
        <f>IF(E18+E19-I32&lt;0,I32-(E18+E19),"-")</f>
        <v>-</v>
      </c>
      <c r="F36" s="247" t="s">
        <v>382</v>
      </c>
      <c r="G36" s="404" t="str">
        <f>IF(C18+C19-G32&gt;0,C18+C19-G32,"-")</f>
        <v>-</v>
      </c>
      <c r="H36" s="404" t="str">
        <f>IF(D18+D19-H32&gt;0,D18+D19-H32,"-")</f>
        <v>-</v>
      </c>
      <c r="I36" s="405">
        <f>IF(E18+E19-I32&gt;0,E18+E19-I32,"-")</f>
        <v>10413</v>
      </c>
      <c r="J36" s="728"/>
    </row>
  </sheetData>
  <sheetProtection sheet="1" objects="1" scenarios="1"/>
  <mergeCells count="2">
    <mergeCell ref="A3:A4"/>
    <mergeCell ref="J1:J36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SheetLayoutView="115" workbookViewId="0" topLeftCell="A1">
      <selection activeCell="C38" sqref="C38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75" t="s">
        <v>192</v>
      </c>
      <c r="E1" s="76" t="s">
        <v>198</v>
      </c>
    </row>
    <row r="3" spans="1:5" ht="12.75">
      <c r="A3" s="77"/>
      <c r="B3" s="78"/>
      <c r="C3" s="77"/>
      <c r="D3" s="80"/>
      <c r="E3" s="78"/>
    </row>
    <row r="4" spans="1:5" ht="15.75">
      <c r="A4" s="63" t="s">
        <v>3</v>
      </c>
      <c r="B4" s="79"/>
      <c r="C4" s="88"/>
      <c r="D4" s="80"/>
      <c r="E4" s="78"/>
    </row>
    <row r="5" spans="1:5" ht="12.75">
      <c r="A5" s="77"/>
      <c r="B5" s="78"/>
      <c r="C5" s="77"/>
      <c r="D5" s="80"/>
      <c r="E5" s="78"/>
    </row>
    <row r="6" spans="1:5" ht="12.75">
      <c r="A6" s="77" t="s">
        <v>276</v>
      </c>
      <c r="B6" s="78">
        <f>+'1.1.sz.mell.'!C52</f>
        <v>195751</v>
      </c>
      <c r="C6" s="77" t="s">
        <v>464</v>
      </c>
      <c r="D6" s="80">
        <f>+'2.1.sz.mell  '!C18+'2.2.sz.mell  '!C18</f>
        <v>195751</v>
      </c>
      <c r="E6" s="78">
        <f>+B6-D6</f>
        <v>0</v>
      </c>
    </row>
    <row r="7" spans="1:5" ht="12.75">
      <c r="A7" s="77" t="s">
        <v>193</v>
      </c>
      <c r="B7" s="78">
        <f>+'1.1.sz.mell.'!C66</f>
        <v>316751</v>
      </c>
      <c r="C7" s="77" t="s">
        <v>471</v>
      </c>
      <c r="D7" s="80">
        <f>+'2.1.sz.mell  '!C28+'2.2.sz.mell  '!C32</f>
        <v>316751</v>
      </c>
      <c r="E7" s="78">
        <f>+B7-D7</f>
        <v>0</v>
      </c>
    </row>
    <row r="8" spans="1:5" ht="12.75">
      <c r="A8" s="77" t="s">
        <v>431</v>
      </c>
      <c r="B8" s="78">
        <f>+'1.1.sz.mell.'!C68</f>
        <v>316751</v>
      </c>
      <c r="C8" s="77" t="s">
        <v>476</v>
      </c>
      <c r="D8" s="80">
        <f>+'2.1.sz.mell  '!C30+'2.2.sz.mell  '!C34</f>
        <v>316751</v>
      </c>
      <c r="E8" s="78">
        <f>+B8-D8</f>
        <v>0</v>
      </c>
    </row>
    <row r="9" spans="1:5" ht="12.75">
      <c r="A9" s="77"/>
      <c r="B9" s="78"/>
      <c r="C9" s="77"/>
      <c r="D9" s="80"/>
      <c r="E9" s="78"/>
    </row>
    <row r="10" spans="1:5" ht="15.75">
      <c r="A10" s="63" t="s">
        <v>5</v>
      </c>
      <c r="B10" s="79"/>
      <c r="C10" s="88"/>
      <c r="D10" s="80"/>
      <c r="E10" s="78"/>
    </row>
    <row r="11" spans="1:5" ht="12.75">
      <c r="A11" s="77"/>
      <c r="B11" s="78"/>
      <c r="C11" s="77"/>
      <c r="D11" s="80"/>
      <c r="E11" s="78"/>
    </row>
    <row r="12" spans="1:5" ht="12.75">
      <c r="A12" s="77" t="s">
        <v>448</v>
      </c>
      <c r="B12" s="78">
        <f>+'1.1.sz.mell.'!D52</f>
        <v>310685</v>
      </c>
      <c r="C12" s="77" t="s">
        <v>465</v>
      </c>
      <c r="D12" s="80">
        <f>+'2.1.sz.mell  '!D18+'2.2.sz.mell  '!D18</f>
        <v>310685</v>
      </c>
      <c r="E12" s="78">
        <f>+B12-D12</f>
        <v>0</v>
      </c>
    </row>
    <row r="13" spans="1:5" ht="12.75">
      <c r="A13" s="77" t="s">
        <v>449</v>
      </c>
      <c r="B13" s="78">
        <f>+'1.1.sz.mell.'!D66</f>
        <v>454584</v>
      </c>
      <c r="C13" s="77" t="s">
        <v>472</v>
      </c>
      <c r="D13" s="80">
        <f>+'2.1.sz.mell  '!D28+'2.2.sz.mell  '!D32</f>
        <v>454584</v>
      </c>
      <c r="E13" s="78">
        <f>+B13-D13</f>
        <v>0</v>
      </c>
    </row>
    <row r="14" spans="1:5" ht="12.75">
      <c r="A14" s="77" t="s">
        <v>450</v>
      </c>
      <c r="B14" s="78">
        <f>+'1.1.sz.mell.'!D68</f>
        <v>454584</v>
      </c>
      <c r="C14" s="77" t="s">
        <v>477</v>
      </c>
      <c r="D14" s="80">
        <f>+'2.1.sz.mell  '!D30+'2.2.sz.mell  '!D34</f>
        <v>454584</v>
      </c>
      <c r="E14" s="78">
        <f>+B14-D14</f>
        <v>0</v>
      </c>
    </row>
    <row r="15" spans="1:5" ht="12.75">
      <c r="A15" s="77"/>
      <c r="B15" s="78"/>
      <c r="C15" s="77"/>
      <c r="D15" s="80"/>
      <c r="E15" s="78"/>
    </row>
    <row r="16" spans="1:5" ht="14.25">
      <c r="A16" s="325" t="s">
        <v>482</v>
      </c>
      <c r="C16" s="88"/>
      <c r="D16" s="80"/>
      <c r="E16" s="78"/>
    </row>
    <row r="17" spans="1:5" ht="12.75">
      <c r="A17" s="77"/>
      <c r="B17" s="78"/>
      <c r="C17" s="77"/>
      <c r="D17" s="80"/>
      <c r="E17" s="78"/>
    </row>
    <row r="18" spans="1:5" ht="12.75">
      <c r="A18" s="77" t="s">
        <v>451</v>
      </c>
      <c r="B18" s="78">
        <f>+'1.1.sz.mell.'!E52</f>
        <v>247976</v>
      </c>
      <c r="C18" s="77" t="s">
        <v>466</v>
      </c>
      <c r="D18" s="80">
        <f>+'2.1.sz.mell  '!E18+'2.2.sz.mell  '!E18</f>
        <v>247976</v>
      </c>
      <c r="E18" s="78">
        <f>+B18-D18</f>
        <v>0</v>
      </c>
    </row>
    <row r="19" spans="1:5" ht="12.75">
      <c r="A19" s="77" t="s">
        <v>446</v>
      </c>
      <c r="B19" s="78">
        <f>+'1.1.sz.mell.'!E66</f>
        <v>271583</v>
      </c>
      <c r="C19" s="77" t="s">
        <v>473</v>
      </c>
      <c r="D19" s="80">
        <f>+'2.1.sz.mell  '!E28+'2.2.sz.mell  '!E32</f>
        <v>271583</v>
      </c>
      <c r="E19" s="78">
        <f>+B19-D19</f>
        <v>0</v>
      </c>
    </row>
    <row r="20" spans="1:5" ht="12.75">
      <c r="A20" s="77" t="s">
        <v>452</v>
      </c>
      <c r="B20" s="78">
        <f>+'1.1.sz.mell.'!E68</f>
        <v>275634</v>
      </c>
      <c r="C20" s="77" t="s">
        <v>478</v>
      </c>
      <c r="D20" s="80">
        <f>+'2.1.sz.mell  '!E30+'2.2.sz.mell  '!E34</f>
        <v>275634</v>
      </c>
      <c r="E20" s="78">
        <f>+B20-D20</f>
        <v>0</v>
      </c>
    </row>
    <row r="21" spans="1:5" ht="12.75">
      <c r="A21" s="77"/>
      <c r="B21" s="78"/>
      <c r="C21" s="77"/>
      <c r="D21" s="80"/>
      <c r="E21" s="78"/>
    </row>
    <row r="22" spans="1:5" ht="15.75">
      <c r="A22" s="63" t="s">
        <v>4</v>
      </c>
      <c r="B22" s="79"/>
      <c r="C22" s="88"/>
      <c r="D22" s="80"/>
      <c r="E22" s="78"/>
    </row>
    <row r="23" spans="1:5" ht="12.75">
      <c r="A23" s="77"/>
      <c r="B23" s="78"/>
      <c r="C23" s="77"/>
      <c r="D23" s="80"/>
      <c r="E23" s="78"/>
    </row>
    <row r="24" spans="1:5" ht="12.75">
      <c r="A24" s="77" t="s">
        <v>206</v>
      </c>
      <c r="B24" s="78">
        <f>+'1.1.sz.mell.'!C103</f>
        <v>316751</v>
      </c>
      <c r="C24" s="77" t="s">
        <v>467</v>
      </c>
      <c r="D24" s="80">
        <f>+'2.1.sz.mell  '!G18+'2.2.sz.mell  '!G18</f>
        <v>316751</v>
      </c>
      <c r="E24" s="78">
        <f>+B24-D24</f>
        <v>0</v>
      </c>
    </row>
    <row r="25" spans="1:5" ht="12.75">
      <c r="A25" s="77" t="s">
        <v>194</v>
      </c>
      <c r="B25" s="78">
        <f>+'1.1.sz.mell.'!C122</f>
        <v>316751</v>
      </c>
      <c r="C25" s="77" t="s">
        <v>474</v>
      </c>
      <c r="D25" s="80">
        <f>+'2.1.sz.mell  '!G28+'2.2.sz.mell  '!G32</f>
        <v>316751</v>
      </c>
      <c r="E25" s="78">
        <f>+B25-D25</f>
        <v>0</v>
      </c>
    </row>
    <row r="26" spans="1:5" ht="12.75">
      <c r="A26" s="77" t="s">
        <v>432</v>
      </c>
      <c r="B26" s="78">
        <f>+'1.1.sz.mell.'!C124</f>
        <v>316751</v>
      </c>
      <c r="C26" s="77" t="s">
        <v>479</v>
      </c>
      <c r="D26" s="80">
        <f>+'2.1.sz.mell  '!G30+'2.2.sz.mell  '!G34</f>
        <v>316751</v>
      </c>
      <c r="E26" s="78">
        <f>+B26-D26</f>
        <v>0</v>
      </c>
    </row>
    <row r="27" spans="1:5" ht="12.75">
      <c r="A27" s="77"/>
      <c r="B27" s="78"/>
      <c r="C27" s="77"/>
      <c r="D27" s="80"/>
      <c r="E27" s="78"/>
    </row>
    <row r="28" spans="1:5" ht="15.75">
      <c r="A28" s="63" t="s">
        <v>6</v>
      </c>
      <c r="B28" s="79"/>
      <c r="C28" s="88"/>
      <c r="D28" s="80"/>
      <c r="E28" s="78"/>
    </row>
    <row r="29" spans="1:5" ht="12.75">
      <c r="A29" s="77"/>
      <c r="B29" s="78"/>
      <c r="C29" s="77"/>
      <c r="D29" s="80"/>
      <c r="E29" s="78"/>
    </row>
    <row r="30" spans="1:5" ht="12.75">
      <c r="A30" s="77" t="s">
        <v>453</v>
      </c>
      <c r="B30" s="78">
        <f>+'1.1.sz.mell.'!D103</f>
        <v>454584</v>
      </c>
      <c r="C30" s="77" t="s">
        <v>468</v>
      </c>
      <c r="D30" s="80">
        <f>+'2.1.sz.mell  '!H18+'2.2.sz.mell  '!H18</f>
        <v>454584</v>
      </c>
      <c r="E30" s="78">
        <f>+B30-D30</f>
        <v>0</v>
      </c>
    </row>
    <row r="31" spans="1:5" ht="12.75">
      <c r="A31" s="77" t="s">
        <v>7</v>
      </c>
      <c r="B31" s="78">
        <f>+'1.1.sz.mell.'!D122</f>
        <v>454584</v>
      </c>
      <c r="C31" s="77" t="s">
        <v>475</v>
      </c>
      <c r="D31" s="80">
        <f>+'2.1.sz.mell  '!H28+'2.2.sz.mell  '!H32</f>
        <v>454584</v>
      </c>
      <c r="E31" s="78">
        <f>+B31-D31</f>
        <v>0</v>
      </c>
    </row>
    <row r="32" spans="1:5" ht="12.75">
      <c r="A32" s="77" t="s">
        <v>8</v>
      </c>
      <c r="B32" s="78">
        <f>+'1.1.sz.mell.'!D124</f>
        <v>454584</v>
      </c>
      <c r="C32" s="77" t="s">
        <v>480</v>
      </c>
      <c r="D32" s="80">
        <f>+'2.1.sz.mell  '!H30+'2.2.sz.mell  '!H34</f>
        <v>454584</v>
      </c>
      <c r="E32" s="78">
        <f>+B32-D32</f>
        <v>0</v>
      </c>
    </row>
    <row r="33" spans="1:5" ht="12.75">
      <c r="A33" s="77"/>
      <c r="B33" s="78"/>
      <c r="C33" s="77"/>
      <c r="D33" s="80"/>
      <c r="E33" s="78"/>
    </row>
    <row r="34" spans="1:5" ht="15.75">
      <c r="A34" s="326" t="s">
        <v>483</v>
      </c>
      <c r="B34" s="79"/>
      <c r="C34" s="88"/>
      <c r="D34" s="80"/>
      <c r="E34" s="78"/>
    </row>
    <row r="35" spans="1:5" ht="12.75">
      <c r="A35" s="77"/>
      <c r="B35" s="78"/>
      <c r="C35" s="77"/>
      <c r="D35" s="80"/>
      <c r="E35" s="78"/>
    </row>
    <row r="36" spans="1:5" ht="12.75">
      <c r="A36" s="77" t="s">
        <v>447</v>
      </c>
      <c r="B36" s="78">
        <f>+'1.1.sz.mell.'!E103</f>
        <v>254035</v>
      </c>
      <c r="C36" s="77" t="s">
        <v>469</v>
      </c>
      <c r="D36" s="80">
        <f>+'2.1.sz.mell  '!I18+'2.2.sz.mell  '!I18</f>
        <v>254035</v>
      </c>
      <c r="E36" s="78">
        <f>+B36-D36</f>
        <v>0</v>
      </c>
    </row>
    <row r="37" spans="1:5" ht="12.75">
      <c r="A37" s="77" t="s">
        <v>10</v>
      </c>
      <c r="B37" s="78">
        <f>+'1.1.sz.mell.'!E122</f>
        <v>254035</v>
      </c>
      <c r="C37" s="77" t="s">
        <v>470</v>
      </c>
      <c r="D37" s="80">
        <f>+'2.1.sz.mell  '!I28+'2.2.sz.mell  '!I32</f>
        <v>254035</v>
      </c>
      <c r="E37" s="78">
        <f>+B37-D37</f>
        <v>0</v>
      </c>
    </row>
    <row r="38" spans="1:5" ht="12.75">
      <c r="A38" s="77" t="s">
        <v>9</v>
      </c>
      <c r="B38" s="78">
        <f>+'1.1.sz.mell.'!E124</f>
        <v>252886</v>
      </c>
      <c r="C38" s="77" t="s">
        <v>481</v>
      </c>
      <c r="D38" s="80">
        <f>+'2.1.sz.mell  '!I30+'2.2.sz.mell  '!I34</f>
        <v>252886</v>
      </c>
      <c r="E38" s="78">
        <f>+B38-D38</f>
        <v>0</v>
      </c>
    </row>
  </sheetData>
  <sheetProtection sheet="1" objects="1" scenarios="1"/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5"/>
  <sheetViews>
    <sheetView view="pageLayout" workbookViewId="0" topLeftCell="A1">
      <selection activeCell="E11" sqref="E11"/>
    </sheetView>
  </sheetViews>
  <sheetFormatPr defaultColWidth="9.00390625" defaultRowHeight="12.75"/>
  <cols>
    <col min="1" max="1" width="42.375" style="38" customWidth="1"/>
    <col min="2" max="7" width="15.625" style="37" customWidth="1"/>
    <col min="8" max="8" width="13.875" style="37" customWidth="1"/>
    <col min="9" max="16384" width="9.375" style="37" customWidth="1"/>
  </cols>
  <sheetData>
    <row r="1" spans="1:7" ht="18" customHeight="1">
      <c r="A1" s="730" t="s">
        <v>15</v>
      </c>
      <c r="B1" s="730"/>
      <c r="C1" s="730"/>
      <c r="D1" s="730"/>
      <c r="E1" s="730"/>
      <c r="F1" s="730"/>
      <c r="G1" s="730"/>
    </row>
    <row r="2" spans="1:7" ht="22.5" customHeight="1" thickBot="1">
      <c r="A2" s="101"/>
      <c r="B2" s="46"/>
      <c r="C2" s="46"/>
      <c r="D2" s="46"/>
      <c r="E2" s="46"/>
      <c r="F2" s="729" t="s">
        <v>120</v>
      </c>
      <c r="G2" s="729"/>
    </row>
    <row r="3" spans="1:7" s="39" customFormat="1" ht="50.25" customHeight="1" thickBot="1">
      <c r="A3" s="102" t="s">
        <v>124</v>
      </c>
      <c r="B3" s="103" t="s">
        <v>125</v>
      </c>
      <c r="C3" s="103" t="s">
        <v>126</v>
      </c>
      <c r="D3" s="103" t="s">
        <v>14</v>
      </c>
      <c r="E3" s="103" t="s">
        <v>2</v>
      </c>
      <c r="F3" s="408" t="s">
        <v>486</v>
      </c>
      <c r="G3" s="407" t="s">
        <v>487</v>
      </c>
    </row>
    <row r="4" spans="1:7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327" t="s">
        <v>73</v>
      </c>
      <c r="G4" s="45" t="s">
        <v>445</v>
      </c>
    </row>
    <row r="5" spans="1:7" ht="15.75" customHeight="1">
      <c r="A5" s="40" t="s">
        <v>1105</v>
      </c>
      <c r="B5" s="27">
        <v>254</v>
      </c>
      <c r="C5" s="47">
        <v>2013</v>
      </c>
      <c r="D5" s="27"/>
      <c r="E5" s="27">
        <v>254</v>
      </c>
      <c r="F5" s="328"/>
      <c r="G5" s="329">
        <f>+D5+F5</f>
        <v>0</v>
      </c>
    </row>
    <row r="6" spans="1:7" ht="15.75" customHeight="1">
      <c r="A6" s="40" t="s">
        <v>1106</v>
      </c>
      <c r="B6" s="27"/>
      <c r="C6" s="47"/>
      <c r="D6" s="27"/>
      <c r="E6" s="27">
        <v>0</v>
      </c>
      <c r="F6" s="328"/>
      <c r="G6" s="329">
        <f aca="true" t="shared" si="0" ref="G6:G23">+D6+F6</f>
        <v>0</v>
      </c>
    </row>
    <row r="7" spans="1:7" ht="15.75" customHeight="1">
      <c r="A7" s="40" t="s">
        <v>1107</v>
      </c>
      <c r="B7" s="27">
        <v>6000</v>
      </c>
      <c r="C7" s="47">
        <v>2013</v>
      </c>
      <c r="D7" s="27"/>
      <c r="E7" s="27">
        <v>6000</v>
      </c>
      <c r="F7" s="328"/>
      <c r="G7" s="329">
        <f t="shared" si="0"/>
        <v>0</v>
      </c>
    </row>
    <row r="8" spans="1:7" ht="15.75" customHeight="1">
      <c r="A8" s="40" t="s">
        <v>1108</v>
      </c>
      <c r="B8" s="27">
        <v>1000</v>
      </c>
      <c r="C8" s="47">
        <v>2013</v>
      </c>
      <c r="D8" s="27"/>
      <c r="E8" s="27">
        <v>1000</v>
      </c>
      <c r="F8" s="328"/>
      <c r="G8" s="329">
        <f t="shared" si="0"/>
        <v>0</v>
      </c>
    </row>
    <row r="9" spans="1:7" ht="15.75" customHeight="1">
      <c r="A9" s="40" t="s">
        <v>1109</v>
      </c>
      <c r="B9" s="27">
        <v>762</v>
      </c>
      <c r="C9" s="47">
        <v>2013</v>
      </c>
      <c r="D9" s="27"/>
      <c r="E9" s="27">
        <v>762</v>
      </c>
      <c r="F9" s="328"/>
      <c r="G9" s="329">
        <f t="shared" si="0"/>
        <v>0</v>
      </c>
    </row>
    <row r="10" spans="1:7" ht="15.75" customHeight="1">
      <c r="A10" s="40" t="s">
        <v>1110</v>
      </c>
      <c r="B10" s="27"/>
      <c r="C10" s="47"/>
      <c r="D10" s="27"/>
      <c r="E10" s="27"/>
      <c r="F10" s="328"/>
      <c r="G10" s="329">
        <f t="shared" si="0"/>
        <v>0</v>
      </c>
    </row>
    <row r="11" spans="1:7" ht="24" customHeight="1">
      <c r="A11" s="40" t="s">
        <v>1111</v>
      </c>
      <c r="B11" s="27">
        <v>694</v>
      </c>
      <c r="C11" s="47">
        <v>2013</v>
      </c>
      <c r="D11" s="27"/>
      <c r="E11" s="27">
        <v>694</v>
      </c>
      <c r="F11" s="328">
        <v>1092</v>
      </c>
      <c r="G11" s="329">
        <f t="shared" si="0"/>
        <v>1092</v>
      </c>
    </row>
    <row r="12" spans="1:7" ht="15.75" customHeight="1">
      <c r="A12" s="40" t="s">
        <v>1112</v>
      </c>
      <c r="B12" s="27">
        <v>170</v>
      </c>
      <c r="C12" s="47">
        <v>2013</v>
      </c>
      <c r="D12" s="27"/>
      <c r="E12" s="27">
        <v>170</v>
      </c>
      <c r="F12" s="328">
        <v>170</v>
      </c>
      <c r="G12" s="329">
        <f t="shared" si="0"/>
        <v>170</v>
      </c>
    </row>
    <row r="13" spans="1:7" ht="15.75" customHeight="1">
      <c r="A13" s="40" t="s">
        <v>1113</v>
      </c>
      <c r="B13" s="27">
        <v>18000</v>
      </c>
      <c r="C13" s="669" t="s">
        <v>1114</v>
      </c>
      <c r="D13" s="27"/>
      <c r="E13" s="27">
        <v>18000</v>
      </c>
      <c r="F13" s="328">
        <v>528</v>
      </c>
      <c r="G13" s="329">
        <f t="shared" si="0"/>
        <v>528</v>
      </c>
    </row>
    <row r="14" spans="1:7" ht="15.75" customHeight="1">
      <c r="A14" s="40" t="s">
        <v>1115</v>
      </c>
      <c r="B14" s="27">
        <v>225</v>
      </c>
      <c r="C14" s="47">
        <v>2013</v>
      </c>
      <c r="D14" s="27"/>
      <c r="E14" s="27">
        <v>225</v>
      </c>
      <c r="F14" s="328">
        <v>225</v>
      </c>
      <c r="G14" s="329">
        <f t="shared" si="0"/>
        <v>225</v>
      </c>
    </row>
    <row r="15" spans="1:7" ht="15.75" customHeight="1">
      <c r="A15" s="40" t="s">
        <v>1121</v>
      </c>
      <c r="B15" s="27">
        <v>30708</v>
      </c>
      <c r="C15" s="47">
        <v>2004</v>
      </c>
      <c r="D15" s="27">
        <v>10708</v>
      </c>
      <c r="E15" s="27"/>
      <c r="F15" s="328">
        <v>60</v>
      </c>
      <c r="G15" s="329">
        <f t="shared" si="0"/>
        <v>10768</v>
      </c>
    </row>
    <row r="16" spans="1:7" ht="15.75" customHeight="1">
      <c r="A16" s="40"/>
      <c r="B16" s="27"/>
      <c r="C16" s="47"/>
      <c r="D16" s="27"/>
      <c r="E16" s="27"/>
      <c r="F16" s="328"/>
      <c r="G16" s="329">
        <f t="shared" si="0"/>
        <v>0</v>
      </c>
    </row>
    <row r="17" spans="1:7" ht="15.75" customHeight="1">
      <c r="A17" s="40"/>
      <c r="B17" s="27"/>
      <c r="C17" s="47"/>
      <c r="D17" s="27"/>
      <c r="E17" s="27"/>
      <c r="F17" s="328"/>
      <c r="G17" s="329">
        <f t="shared" si="0"/>
        <v>0</v>
      </c>
    </row>
    <row r="18" spans="1:7" ht="15.75" customHeight="1">
      <c r="A18" s="40"/>
      <c r="B18" s="27"/>
      <c r="C18" s="47"/>
      <c r="D18" s="27"/>
      <c r="E18" s="27"/>
      <c r="F18" s="328"/>
      <c r="G18" s="329">
        <f t="shared" si="0"/>
        <v>0</v>
      </c>
    </row>
    <row r="19" spans="1:7" ht="15.75" customHeight="1">
      <c r="A19" s="40"/>
      <c r="B19" s="27"/>
      <c r="C19" s="47"/>
      <c r="D19" s="27"/>
      <c r="E19" s="27"/>
      <c r="F19" s="328"/>
      <c r="G19" s="329">
        <f t="shared" si="0"/>
        <v>0</v>
      </c>
    </row>
    <row r="20" spans="1:7" ht="15.75" customHeight="1" hidden="1">
      <c r="A20" s="40"/>
      <c r="B20" s="27"/>
      <c r="C20" s="47"/>
      <c r="D20" s="27"/>
      <c r="E20" s="27"/>
      <c r="F20" s="328"/>
      <c r="G20" s="329">
        <f t="shared" si="0"/>
        <v>0</v>
      </c>
    </row>
    <row r="21" spans="1:7" ht="15.75" customHeight="1">
      <c r="A21" s="40"/>
      <c r="B21" s="27"/>
      <c r="C21" s="47"/>
      <c r="D21" s="27"/>
      <c r="E21" s="27"/>
      <c r="F21" s="328"/>
      <c r="G21" s="329">
        <f t="shared" si="0"/>
        <v>0</v>
      </c>
    </row>
    <row r="22" spans="1:7" ht="15.75" customHeight="1">
      <c r="A22" s="40"/>
      <c r="B22" s="27"/>
      <c r="C22" s="47"/>
      <c r="D22" s="27"/>
      <c r="E22" s="27"/>
      <c r="F22" s="328"/>
      <c r="G22" s="329">
        <f t="shared" si="0"/>
        <v>0</v>
      </c>
    </row>
    <row r="23" spans="1:7" ht="15.75" customHeight="1" thickBot="1">
      <c r="A23" s="48"/>
      <c r="B23" s="28"/>
      <c r="C23" s="49"/>
      <c r="D23" s="28"/>
      <c r="E23" s="28"/>
      <c r="F23" s="330"/>
      <c r="G23" s="329">
        <f t="shared" si="0"/>
        <v>0</v>
      </c>
    </row>
    <row r="24" spans="1:7" s="52" customFormat="1" ht="18" customHeight="1" thickBot="1">
      <c r="A24" s="104" t="s">
        <v>123</v>
      </c>
      <c r="B24" s="50">
        <f>SUM(B5:B23)</f>
        <v>57813</v>
      </c>
      <c r="C24" s="69"/>
      <c r="D24" s="50">
        <f>SUM(D5:D23)</f>
        <v>10708</v>
      </c>
      <c r="E24" s="50">
        <f>SUM(E5:E23)</f>
        <v>27105</v>
      </c>
      <c r="F24" s="50">
        <f>SUM(F5:F23)</f>
        <v>2075</v>
      </c>
      <c r="G24" s="51">
        <f>SUM(G5:G23)</f>
        <v>12783</v>
      </c>
    </row>
    <row r="25" spans="6:7" ht="12.75">
      <c r="F25" s="52"/>
      <c r="G25" s="52"/>
    </row>
  </sheetData>
  <sheetProtection/>
  <mergeCells count="2">
    <mergeCell ref="F2:G2"/>
    <mergeCell ref="A1:G1"/>
  </mergeCells>
  <printOptions horizontalCentered="1"/>
  <pageMargins left="0.7874015748031497" right="0.7874015748031497" top="1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3. melléklet a 4/2014. (IV.30.)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bajnaine</cp:lastModifiedBy>
  <cp:lastPrinted>2014-03-31T09:24:53Z</cp:lastPrinted>
  <dcterms:created xsi:type="dcterms:W3CDTF">1999-10-30T10:30:45Z</dcterms:created>
  <dcterms:modified xsi:type="dcterms:W3CDTF">2014-05-06T10:01:29Z</dcterms:modified>
  <cp:category/>
  <cp:version/>
  <cp:contentType/>
  <cp:contentStatus/>
</cp:coreProperties>
</file>