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63" firstSheet="7" activeTab="1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fejlesztés (2)" sheetId="6" r:id="rId6"/>
    <sheet name="6.sz.m.Dologi kiadás (2)" sheetId="7" r:id="rId7"/>
    <sheet name="7.sz.m.szociális kiadások" sheetId="8" r:id="rId8"/>
    <sheet name="8.sz.m.átadott pe (2)" sheetId="9" r:id="rId9"/>
    <sheet name="10. sz adósság kötelezettség" sheetId="10" state="hidden" r:id="rId10"/>
    <sheet name="9. saját bevételek" sheetId="11" r:id="rId11"/>
    <sheet name="10. sz.m. előir felh terv" sheetId="12" r:id="rId12"/>
    <sheet name="11.sz.m. állami támogatás" sheetId="13" r:id="rId13"/>
    <sheet name="12.sz.m.többéves kihatás" sheetId="14" r:id="rId14"/>
    <sheet name="üres lap" sheetId="15" state="hidden" r:id="rId15"/>
    <sheet name="üres lap2" sheetId="16" state="hidden" r:id="rId16"/>
    <sheet name="üres lap3" sheetId="17" state="hidden" r:id="rId17"/>
    <sheet name="üres lap4" sheetId="18" state="hidden" r:id="rId18"/>
    <sheet name="üres lap5" sheetId="19" state="hidden" r:id="rId19"/>
    <sheet name="üres lap6" sheetId="20" state="hidden" r:id="rId20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'1.sz.m-önk.össze.bev'!$A$3:$V$63</definedName>
    <definedName name="_xlnm.Print_Area" localSheetId="9">'10. sz adósság kötelezettség'!$A$1:$G$14</definedName>
    <definedName name="_xlnm.Print_Area" localSheetId="11">'10. sz.m. előir felh terv'!$A$1:$O$25</definedName>
    <definedName name="_xlnm.Print_Area" localSheetId="12">'11.sz.m. állami támogatás'!$A$1:$B$36</definedName>
    <definedName name="_xlnm.Print_Area" localSheetId="2">'2.sz.m.összehasonlító'!$A$2:$N$32</definedName>
    <definedName name="_xlnm.Print_Area" localSheetId="3">'3.sz.m Önk  bev.'!$A$1:$V$62</definedName>
    <definedName name="_xlnm.Print_Area" localSheetId="4">'4.sz.m.ÖNK kiadás'!$A$1:$V$39</definedName>
    <definedName name="_xlnm.Print_Area" localSheetId="5">'5.sz.m.fejlesztés (2)'!$A$1:$O$29</definedName>
    <definedName name="_xlnm.Print_Area" localSheetId="6">'6.sz.m.Dologi kiadás (2)'!$A$1:$U$29</definedName>
    <definedName name="_xlnm.Print_Area" localSheetId="7">'7.sz.m.szociális kiadások'!$A$1:$R$33</definedName>
    <definedName name="_xlnm.Print_Area" localSheetId="8">'8.sz.m.átadott pe (2)'!$A$1:$V$53</definedName>
    <definedName name="_xlnm.Print_Area" localSheetId="14">'üres lap'!$A$1:$R$44</definedName>
    <definedName name="_xlnm.Print_Area" localSheetId="15">'üres lap2'!$A$1:$U$48</definedName>
    <definedName name="_xlnm.Print_Area" localSheetId="16">'üres lap3'!$A$1:$R$47</definedName>
    <definedName name="_xlnm.Print_Area" localSheetId="17">'üres lap4'!$A$1:$I$18</definedName>
  </definedNames>
  <calcPr fullCalcOnLoad="1"/>
</workbook>
</file>

<file path=xl/sharedStrings.xml><?xml version="1.0" encoding="utf-8"?>
<sst xmlns="http://schemas.openxmlformats.org/spreadsheetml/2006/main" count="999" uniqueCount="491">
  <si>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</si>
  <si>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</si>
  <si>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</si>
  <si>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</si>
  <si>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</si>
  <si>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</si>
  <si>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</si>
  <si>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</si>
  <si>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</si>
  <si>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</si>
  <si>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</si>
  <si>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</si>
  <si>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</si>
  <si>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</si>
  <si>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</si>
  <si>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</si>
  <si>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</si>
  <si>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</si>
  <si>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</si>
  <si>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</si>
  <si>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</si>
  <si>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</si>
  <si>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</si>
  <si>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</si>
  <si>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</si>
  <si>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</si>
  <si>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</si>
  <si>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</si>
  <si>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</si>
  <si>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</si>
  <si>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</si>
  <si>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</si>
  <si>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</si>
  <si>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</si>
  <si>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</si>
  <si>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</si>
  <si>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</si>
  <si>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</si>
  <si>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</si>
  <si>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</si>
  <si>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</si>
  <si>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</si>
  <si>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</si>
  <si>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</si>
  <si>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</si>
  <si>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</si>
  <si>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</si>
  <si>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</si>
  <si>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</si>
  <si>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</si>
  <si>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</si>
  <si>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</si>
  <si>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</si>
  <si>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</si>
  <si>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</si>
  <si>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</si>
  <si>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</si>
  <si>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</si>
  <si>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</si>
  <si>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</si>
  <si>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</si>
  <si>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</si>
  <si>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</si>
  <si>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</si>
  <si>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</si>
  <si>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</si>
  <si>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</si>
  <si>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</si>
  <si>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</si>
  <si>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</si>
  <si>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</si>
  <si>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</si>
  <si>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</si>
  <si>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</si>
  <si>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</si>
  <si>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</si>
  <si>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</si>
  <si>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</si>
  <si>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</si>
  <si>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</si>
  <si>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</si>
  <si>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</si>
  <si>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</si>
  <si>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</si>
  <si>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</si>
  <si>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</si>
  <si>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</si>
  <si>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</si>
  <si>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</si>
  <si>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</si>
  <si>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</si>
  <si>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</si>
  <si>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</si>
  <si>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</si>
  <si>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</si>
  <si>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</si>
  <si>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</si>
  <si>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</si>
  <si>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</si>
  <si>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</si>
  <si>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</si>
  <si>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</si>
  <si>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</si>
  <si>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</si>
  <si>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</si>
  <si>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</si>
  <si>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</si>
  <si>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</si>
  <si>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</si>
  <si>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</si>
  <si>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</si>
  <si>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</si>
  <si>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</si>
  <si>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</si>
  <si>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</si>
  <si>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</si>
  <si>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</si>
  <si>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</si>
  <si>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</si>
  <si>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</si>
  <si>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</si>
  <si>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</si>
  <si>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</si>
  <si>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</si>
  <si>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</si>
  <si>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</si>
  <si>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</si>
  <si>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</si>
  <si>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</si>
  <si>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</si>
  <si>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</si>
  <si>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</si>
  <si>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</si>
  <si>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</si>
  <si>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</si>
  <si>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</si>
  <si>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</si>
  <si>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</si>
  <si>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</si>
  <si>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</si>
  <si>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</si>
  <si>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</si>
  <si>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</si>
  <si>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</si>
  <si>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</si>
  <si>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</si>
  <si>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</si>
  <si>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</si>
  <si>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</si>
  <si>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</si>
  <si>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</si>
  <si>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</si>
  <si>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</si>
  <si>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</si>
  <si>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</si>
  <si>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</si>
  <si>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</si>
  <si>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</si>
  <si>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</si>
  <si>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</si>
  <si>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</si>
  <si>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</si>
  <si>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</si>
  <si>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</si>
  <si>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</si>
  <si>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</si>
  <si>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</si>
  <si>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</si>
  <si>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</si>
  <si>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</si>
  <si>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</si>
  <si>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</si>
  <si>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</si>
  <si>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</si>
  <si>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</si>
  <si>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</si>
  <si>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</si>
  <si>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</si>
  <si>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</si>
  <si>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</si>
  <si>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</si>
  <si>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</si>
  <si>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</si>
  <si>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</si>
  <si>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</si>
  <si>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</si>
  <si>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</si>
  <si>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</si>
  <si>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</si>
  <si>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</si>
  <si>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</si>
  <si>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</si>
  <si>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</si>
  <si>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</si>
  <si>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</si>
  <si>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</si>
  <si>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</si>
  <si>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</si>
  <si>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</si>
  <si>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</si>
  <si>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</si>
  <si>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</si>
  <si>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</si>
  <si>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</si>
  <si>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</si>
  <si>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</si>
  <si>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</si>
  <si>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</si>
  <si>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</si>
  <si>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</si>
  <si>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</si>
  <si>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</si>
  <si>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</si>
  <si>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</si>
  <si>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</si>
  <si>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</si>
  <si>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</si>
  <si>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</si>
  <si>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</si>
  <si>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</si>
  <si>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</si>
  <si>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</si>
  <si>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</si>
  <si>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</si>
  <si>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</si>
  <si>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</si>
  <si>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</si>
  <si>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</si>
  <si>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</si>
  <si>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</si>
  <si>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</si>
  <si>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</si>
  <si>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</si>
  <si>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</si>
  <si>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</si>
  <si>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</si>
  <si>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</si>
  <si>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</si>
  <si>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</si>
  <si>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</si>
  <si>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</si>
  <si>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</si>
  <si>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</si>
  <si>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</si>
  <si>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</si>
  <si>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</si>
  <si>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</si>
  <si>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</si>
  <si>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</si>
  <si>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</si>
  <si>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</si>
  <si>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</si>
  <si>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</si>
  <si>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</si>
  <si>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</si>
  <si>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</si>
  <si>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</si>
  <si>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</si>
  <si>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</si>
  <si>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</si>
  <si>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</si>
  <si>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</si>
  <si>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</si>
  <si>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</si>
  <si>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</si>
  <si>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</si>
  <si>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</si>
  <si>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Telekadó</t>
  </si>
  <si>
    <t>Magánszemélyek kommunális adója</t>
  </si>
  <si>
    <t>Talajterhelési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</si>
  <si>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</si>
  <si>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</si>
  <si>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</si>
  <si>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</si>
  <si>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</si>
  <si>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</si>
  <si>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</si>
  <si>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</si>
  <si>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</si>
  <si>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</si>
  <si>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</si>
  <si>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</si>
  <si>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</si>
  <si>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</si>
  <si>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</si>
  <si>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</si>
  <si>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</si>
  <si>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</si>
  <si>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</si>
  <si>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</si>
  <si>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</si>
  <si>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</si>
  <si>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</si>
  <si>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</si>
  <si>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</si>
  <si>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</si>
  <si>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</si>
  <si>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</si>
  <si>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</si>
  <si>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</si>
  <si>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</si>
  <si>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</si>
  <si>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</si>
  <si>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</si>
  <si>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</si>
  <si>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</si>
  <si>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</si>
  <si>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</si>
  <si>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</si>
  <si>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</si>
  <si>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</si>
  <si>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</si>
  <si>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</si>
  <si>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</si>
  <si>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</si>
  <si>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</si>
  <si>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</si>
  <si>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</si>
  <si>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</si>
  <si>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</si>
  <si>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</si>
  <si>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</si>
  <si>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</si>
  <si>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</si>
  <si>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</si>
  <si>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</si>
  <si>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</si>
  <si>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</si>
  <si>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</si>
  <si>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</si>
  <si>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</si>
  <si>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</si>
  <si>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</si>
  <si>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</si>
  <si>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</si>
  <si>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</si>
  <si>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</si>
  <si>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</si>
  <si>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</si>
  <si>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</si>
  <si>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</si>
  <si>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</si>
  <si>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</si>
  <si>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</si>
  <si>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</si>
  <si>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</si>
  <si>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</si>
  <si>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</si>
  <si>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</si>
  <si>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</si>
  <si>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</si>
  <si>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</si>
  <si>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</si>
  <si>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</si>
  <si>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</si>
  <si>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</si>
  <si>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</si>
  <si>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</si>
  <si>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</si>
  <si>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7.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</si>
  <si>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</si>
  <si>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</si>
  <si>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</si>
  <si>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</si>
  <si>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</si>
  <si>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</si>
  <si>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</si>
  <si>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</si>
  <si>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2018.</t>
  </si>
  <si>
    <t>települési támogatás (temetési támogatás) Szt. 45.§(1)</t>
  </si>
  <si>
    <t>I.1.d) Lakott külterület támogatása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</si>
  <si>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</si>
  <si>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</si>
  <si>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</si>
  <si>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</si>
  <si>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</si>
  <si>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</si>
  <si>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</si>
  <si>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</si>
  <si>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</si>
  <si>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</si>
  <si>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</si>
  <si>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</si>
  <si>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</si>
  <si>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</si>
  <si>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</si>
  <si>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</si>
  <si>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</si>
  <si>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</si>
  <si>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</si>
  <si>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</si>
  <si>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</si>
  <si>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</si>
  <si>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</si>
  <si>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</si>
  <si>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Egyéb felhalmozási célú támogatás államháztartáson belülről</t>
  </si>
  <si>
    <t>Államháztartáson belüli megelőlegezés</t>
  </si>
  <si>
    <t>Emberi Efőrorrás Támogatáskezelő (BURSA)</t>
  </si>
  <si>
    <t>Falugondnokok Vas és Győr-Moson-Sopron Megyei Egyesülete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</si>
  <si>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</si>
  <si>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</si>
  <si>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</si>
  <si>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</si>
  <si>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</si>
  <si>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</si>
  <si>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</si>
  <si>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</si>
  <si>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</si>
  <si>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</si>
  <si>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</si>
  <si>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</si>
  <si>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</si>
  <si>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</si>
  <si>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</si>
  <si>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</si>
  <si>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</si>
  <si>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</si>
  <si>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</si>
  <si>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</si>
  <si>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</si>
  <si>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</si>
  <si>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</si>
  <si>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</si>
  <si>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</si>
  <si>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</si>
  <si>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</si>
  <si>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</si>
  <si>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</si>
  <si>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</si>
  <si>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</si>
  <si>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</si>
  <si>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</si>
  <si>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Önkormányzati  vagyon haszonbérbe adásából származó bevétel</t>
  </si>
  <si>
    <t>új közvilágítási lámpatest létesítése</t>
  </si>
  <si>
    <t>Garázs építése</t>
  </si>
  <si>
    <t>Kerékpár beszerzése (TOP-5.3.1-16-GM1-2017-00008)</t>
  </si>
  <si>
    <t>TOP-5.3.1-16-GM1-2017-00008</t>
  </si>
  <si>
    <t>Hitelműveletekkel kapcsolatos feladatok</t>
  </si>
  <si>
    <t>Rábakecöl Községi Önkormányzat</t>
  </si>
  <si>
    <t>2021.</t>
  </si>
  <si>
    <t>TOP-5.3.1-16-GM1-2017-00008 A helyi közösség fejlesztése Rábakecöl, Edve és Vásárosfalu községekben (Támogatás összege: 6.960.000 Ft)</t>
  </si>
  <si>
    <t>Biztosítók által fizetett kártérítés</t>
  </si>
  <si>
    <t>MFP útfelújítás</t>
  </si>
  <si>
    <t>MFP - temető melletti terület parkolókialakítása</t>
  </si>
  <si>
    <t>Önkormányzati vagyonnal való gazdálkodás</t>
  </si>
  <si>
    <t>Közfoglalkoztatás</t>
  </si>
  <si>
    <t>Hulladékgazdálkodás</t>
  </si>
  <si>
    <t>Szociális ellátások - Szociális tűzifa (szállítással)</t>
  </si>
  <si>
    <t>Rábapatona Község Önkormányzata</t>
  </si>
  <si>
    <t>Rábacsécsény Község Önkormányzata -c</t>
  </si>
  <si>
    <t>Edve Község Önkormányzata 2020. évi bevételi előirányzatai</t>
  </si>
  <si>
    <t>2020. évi belső forrásból fedezhető működési hiány</t>
  </si>
  <si>
    <t xml:space="preserve">2020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</si>
  <si>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</si>
  <si>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</si>
  <si>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</si>
  <si>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</si>
  <si>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</si>
  <si>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</si>
  <si>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2020. év</t>
  </si>
  <si>
    <t>Beledi Szociális és Gyermekjóléti Társulás 2020.évi hozzájárulás</t>
  </si>
  <si>
    <t>2020. évi előirányzat</t>
  </si>
  <si>
    <t>Előirányzat-felhasználási terv
2020. évre</t>
  </si>
  <si>
    <t>A 2020. évi általános működés és ágazati feladatok támogatásának alakulása jogcímenként</t>
  </si>
  <si>
    <t>Falu- és tanyagondnoki szolgálatok 2020. évi többlettámogatásáról szóló 1294/2020. (V. 27.) Korm. határozat (a továbbiakban: Korm. határozat) 3. pontja alapján</t>
  </si>
  <si>
    <t>Polgármesteri béremelés különbözetének támogatása 1264/2020. (V. 29.) Korm. Határozat szerint</t>
  </si>
  <si>
    <t>1312/2020. (VI. 8.) Korm. határozat
a 2020. évi minimálbér és garantált bérminimum emelése, valamint a szociális hozzájárulási adó csökkentése hatásának kompenzálására</t>
  </si>
  <si>
    <t>2020. előtti kifizetés</t>
  </si>
  <si>
    <t>MFP templom felújítása</t>
  </si>
  <si>
    <t>Rákóczi Szövetség</t>
  </si>
  <si>
    <t>I. 5.  Polgármesteri illetmény támogatása</t>
  </si>
  <si>
    <t>III.1. Települési önkormányzat szociális feladatainak egyéb támogatása</t>
  </si>
  <si>
    <t>III.2 Egyes szociális és gyermekjóléti feladatok támogatás /falugondnok/</t>
  </si>
  <si>
    <t>III. 2.e. falugondnoki szolgáltatás</t>
  </si>
  <si>
    <t>IV.b. Közművelődési feladatok</t>
  </si>
  <si>
    <t>2019</t>
  </si>
  <si>
    <t>2022.</t>
  </si>
  <si>
    <t>2022. után</t>
  </si>
  <si>
    <t>3.m.12.  Szociális ágazati összevont pótlék és egészségügyi kiegészítő
pótlék</t>
  </si>
  <si>
    <t>1. sz. melléklet</t>
  </si>
  <si>
    <t>(1.sz. melléklet a 2/2020.(II.18.) önkormányzati rendelethez)</t>
  </si>
  <si>
    <t>(2. sz. melléklet 2/2020.(II.18.) önkormányzati rendelethez)</t>
  </si>
  <si>
    <t>(3. sz. melléklet a2/2020.(II.18.) önkormányzati rendelethez)</t>
  </si>
  <si>
    <t>(4. sz. melléklet a 2/2020.(II.18.) önkormányzati rendelethez)</t>
  </si>
  <si>
    <t>(7. számú melléklet a 2/2020.(II.18.) önkormányzati rendelethez)</t>
  </si>
  <si>
    <t>6. számú melléklet</t>
  </si>
  <si>
    <t>(8. számú melléklet a 2/2020.(II.18.) önkormányzati rendelethez)</t>
  </si>
  <si>
    <t>(9. számú melléklet a 2/2020.(II.18.) önkormányzati rendelethez)</t>
  </si>
  <si>
    <t>(11. számú melléklet a 2/2020.(II.18.) önkormányzati rendelethez)</t>
  </si>
  <si>
    <t>(12. számú melléklet a 2/2020.(II.18.) önkormányzati rendelethez)</t>
  </si>
  <si>
    <t>(13. számú melléklet a 2/2020.(II.18.) önkormányzati rendelethez)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</si>
</sst>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General\ &quot; fő&quot;"/>
    <numFmt numFmtId="167" formatCode="#,###"/>
    <numFmt numFmtId="168" formatCode="#,##0_ ;\-#,##0\ "/>
    <numFmt numFmtId="169" formatCode="0.0"/>
    <numFmt numFmtId="170" formatCode="_-* #,##0.00\ _F_t_-;\-* #,##0.00\ _F_t_-;_-* \-??\ _F_t_-;_-@_-"/>
    <numFmt numFmtId="171" formatCode="[$-40E]yyyy\.\ mmmm\ d\.\,\ dddd"/>
    <numFmt numFmtId="172" formatCode="###\ ###\ ###\ ###\ ##0.0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82" fillId="12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0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29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93" fillId="33" borderId="0" applyNumberFormat="0" applyBorder="0" applyAlignment="0" applyProtection="0"/>
    <xf numFmtId="0" fontId="102" fillId="34" borderId="1" applyNumberFormat="0" applyAlignment="0" applyProtection="0"/>
    <xf numFmtId="0" fontId="95" fillId="35" borderId="2" applyNumberFormat="0" applyAlignment="0" applyProtection="0"/>
    <xf numFmtId="0" fontId="88" fillId="36" borderId="3" applyNumberFormat="0" applyAlignment="0" applyProtection="0"/>
    <xf numFmtId="0" fontId="103" fillId="0" borderId="0" applyNumberFormat="0" applyFill="0" applyBorder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0" applyNumberFormat="0" applyFill="0" applyBorder="0" applyAlignment="0" applyProtection="0"/>
    <xf numFmtId="0" fontId="107" fillId="37" borderId="7" applyNumberFormat="0" applyAlignment="0" applyProtection="0"/>
    <xf numFmtId="0" fontId="9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90" fillId="12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9" fillId="0" borderId="11" applyNumberFormat="0" applyFill="0" applyAlignment="0" applyProtection="0"/>
    <xf numFmtId="0" fontId="83" fillId="19" borderId="2" applyNumberFormat="0" applyAlignment="0" applyProtection="0"/>
    <xf numFmtId="0" fontId="0" fillId="38" borderId="12" applyNumberFormat="0" applyFont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4" borderId="0" applyNumberFormat="0" applyBorder="0" applyAlignment="0" applyProtection="0"/>
    <xf numFmtId="0" fontId="110" fillId="45" borderId="0" applyNumberFormat="0" applyBorder="0" applyAlignment="0" applyProtection="0"/>
    <xf numFmtId="0" fontId="111" fillId="46" borderId="13" applyNumberFormat="0" applyAlignment="0" applyProtection="0"/>
    <xf numFmtId="0" fontId="89" fillId="0" borderId="14" applyNumberFormat="0" applyFill="0" applyAlignment="0" applyProtection="0"/>
    <xf numFmtId="0" fontId="11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10" borderId="15" applyNumberFormat="0" applyAlignment="0" applyProtection="0"/>
    <xf numFmtId="0" fontId="91" fillId="35" borderId="16" applyNumberFormat="0" applyAlignment="0" applyProtection="0"/>
    <xf numFmtId="0" fontId="11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47" borderId="0" applyNumberFormat="0" applyBorder="0" applyAlignment="0" applyProtection="0"/>
    <xf numFmtId="0" fontId="115" fillId="48" borderId="0" applyNumberFormat="0" applyBorder="0" applyAlignment="0" applyProtection="0"/>
    <xf numFmtId="0" fontId="116" fillId="46" borderId="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89" fillId="0" borderId="0" applyNumberFormat="0" applyFill="0" applyBorder="0" applyAlignment="0" applyProtection="0"/>
  </cellStyleXfs>
  <cellXfs count="13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5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17" fillId="0" borderId="0" xfId="104" applyFont="1" applyBorder="1" applyAlignment="1">
      <alignment horizontal="center"/>
      <protection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3" fontId="39" fillId="0" borderId="23" xfId="104" applyNumberFormat="1" applyFont="1" applyBorder="1" applyAlignment="1">
      <alignment horizontal="right" vertical="center" wrapText="1"/>
      <protection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5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2" xfId="104" applyFont="1" applyFill="1" applyBorder="1" applyAlignment="1">
      <alignment horizontal="center" vertical="center" wrapText="1"/>
      <protection/>
    </xf>
    <xf numFmtId="0" fontId="0" fillId="0" borderId="25" xfId="104" applyFont="1" applyFill="1" applyBorder="1" applyAlignment="1">
      <alignment horizontal="left" vertical="center" wrapText="1"/>
      <protection/>
    </xf>
    <xf numFmtId="0" fontId="6" fillId="1" borderId="26" xfId="104" applyFont="1" applyFill="1" applyBorder="1" applyAlignment="1">
      <alignment horizontal="center" vertical="center"/>
      <protection/>
    </xf>
    <xf numFmtId="0" fontId="6" fillId="0" borderId="22" xfId="104" applyFont="1" applyBorder="1" applyAlignment="1">
      <alignment vertical="center" wrapText="1"/>
      <protection/>
    </xf>
    <xf numFmtId="0" fontId="6" fillId="0" borderId="22" xfId="104" applyFont="1" applyBorder="1" applyAlignment="1">
      <alignment vertical="center"/>
      <protection/>
    </xf>
    <xf numFmtId="3" fontId="3" fillId="0" borderId="27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28" xfId="104" applyFont="1" applyBorder="1" applyAlignment="1">
      <alignment horizontal="center" vertical="center"/>
      <protection/>
    </xf>
    <xf numFmtId="0" fontId="2" fillId="0" borderId="29" xfId="104" applyFont="1" applyFill="1" applyBorder="1" applyAlignment="1">
      <alignment vertical="center" wrapText="1"/>
      <protection/>
    </xf>
    <xf numFmtId="0" fontId="2" fillId="0" borderId="30" xfId="104" applyFont="1" applyBorder="1" applyAlignment="1">
      <alignment horizontal="center" vertical="center"/>
      <protection/>
    </xf>
    <xf numFmtId="3" fontId="7" fillId="0" borderId="31" xfId="104" applyNumberFormat="1" applyFont="1" applyBorder="1" applyAlignment="1">
      <alignment horizontal="right" vertical="center"/>
      <protection/>
    </xf>
    <xf numFmtId="0" fontId="0" fillId="0" borderId="32" xfId="104" applyFont="1" applyBorder="1" applyAlignment="1">
      <alignment horizontal="center" vertical="center"/>
      <protection/>
    </xf>
    <xf numFmtId="0" fontId="2" fillId="0" borderId="23" xfId="104" applyFont="1" applyBorder="1" applyAlignment="1">
      <alignment horizontal="center" vertical="center"/>
      <protection/>
    </xf>
    <xf numFmtId="3" fontId="7" fillId="0" borderId="33" xfId="104" applyNumberFormat="1" applyFont="1" applyBorder="1" applyAlignment="1">
      <alignment horizontal="right" vertical="center"/>
      <protection/>
    </xf>
    <xf numFmtId="0" fontId="24" fillId="0" borderId="0" xfId="104" applyFont="1">
      <alignment/>
      <protection/>
    </xf>
    <xf numFmtId="0" fontId="32" fillId="0" borderId="0" xfId="104" applyFont="1" applyAlignment="1">
      <alignment vertical="center"/>
      <protection/>
    </xf>
    <xf numFmtId="0" fontId="44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29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34" xfId="104" applyFont="1" applyBorder="1" applyAlignment="1">
      <alignment wrapText="1"/>
      <protection/>
    </xf>
    <xf numFmtId="0" fontId="15" fillId="0" borderId="34" xfId="104" applyFont="1" applyFill="1" applyBorder="1" applyAlignment="1">
      <alignment wrapText="1"/>
      <protection/>
    </xf>
    <xf numFmtId="0" fontId="12" fillId="0" borderId="35" xfId="104" applyFont="1" applyBorder="1" applyAlignment="1">
      <alignment vertical="center" wrapText="1"/>
      <protection/>
    </xf>
    <xf numFmtId="0" fontId="12" fillId="0" borderId="35" xfId="104" applyFont="1" applyBorder="1" applyAlignment="1">
      <alignment wrapText="1"/>
      <protection/>
    </xf>
    <xf numFmtId="3" fontId="45" fillId="0" borderId="23" xfId="104" applyNumberFormat="1" applyFont="1" applyFill="1" applyBorder="1" applyAlignment="1">
      <alignment horizontal="right"/>
      <protection/>
    </xf>
    <xf numFmtId="0" fontId="45" fillId="0" borderId="23" xfId="104" applyFont="1" applyBorder="1" applyAlignment="1">
      <alignment horizontal="right"/>
      <protection/>
    </xf>
    <xf numFmtId="3" fontId="45" fillId="0" borderId="33" xfId="104" applyNumberFormat="1" applyFont="1" applyBorder="1" applyAlignment="1">
      <alignment horizontal="right"/>
      <protection/>
    </xf>
    <xf numFmtId="3" fontId="45" fillId="0" borderId="23" xfId="104" applyNumberFormat="1" applyFont="1" applyBorder="1" applyAlignment="1">
      <alignment horizontal="right"/>
      <protection/>
    </xf>
    <xf numFmtId="3" fontId="18" fillId="0" borderId="36" xfId="68" applyNumberFormat="1" applyFont="1" applyBorder="1" applyAlignment="1">
      <alignment horizontal="right" vertical="center"/>
    </xf>
    <xf numFmtId="3" fontId="18" fillId="0" borderId="36" xfId="104" applyNumberFormat="1" applyFont="1" applyBorder="1" applyAlignment="1">
      <alignment horizontal="right"/>
      <protection/>
    </xf>
    <xf numFmtId="0" fontId="11" fillId="0" borderId="37" xfId="104" applyFont="1" applyBorder="1" applyAlignment="1">
      <alignment horizontal="center" vertical="center"/>
      <protection/>
    </xf>
    <xf numFmtId="0" fontId="11" fillId="0" borderId="34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104" applyFont="1" applyFill="1" applyBorder="1" applyAlignment="1">
      <alignment horizontal="center" vertical="center"/>
      <protection/>
    </xf>
    <xf numFmtId="0" fontId="0" fillId="0" borderId="23" xfId="104" applyFont="1" applyFill="1" applyBorder="1" applyAlignment="1">
      <alignment horizontal="left" vertical="center" wrapText="1"/>
      <protection/>
    </xf>
    <xf numFmtId="0" fontId="0" fillId="0" borderId="34" xfId="104" applyFont="1" applyFill="1" applyBorder="1" applyAlignment="1">
      <alignment horizontal="center" vertical="center"/>
      <protection/>
    </xf>
    <xf numFmtId="3" fontId="7" fillId="0" borderId="33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104" applyNumberFormat="1" applyFont="1" applyFill="1" applyBorder="1" applyAlignment="1">
      <alignment horizontal="right" vertical="center"/>
      <protection/>
    </xf>
    <xf numFmtId="3" fontId="15" fillId="0" borderId="33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4" xfId="104" applyFont="1" applyBorder="1" applyAlignment="1">
      <alignment horizontal="center"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8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45" fillId="0" borderId="33" xfId="104" applyNumberFormat="1" applyFont="1" applyFill="1" applyBorder="1" applyAlignment="1">
      <alignment horizontal="right"/>
      <protection/>
    </xf>
    <xf numFmtId="3" fontId="15" fillId="0" borderId="25" xfId="0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0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2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horizontal="right" vertical="center" wrapText="1"/>
      <protection/>
    </xf>
    <xf numFmtId="0" fontId="23" fillId="0" borderId="39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vertical="center"/>
      <protection/>
    </xf>
    <xf numFmtId="3" fontId="28" fillId="50" borderId="40" xfId="104" applyNumberFormat="1" applyFont="1" applyFill="1" applyBorder="1" applyAlignment="1">
      <alignment horizontal="center" vertical="center" wrapText="1"/>
      <protection/>
    </xf>
    <xf numFmtId="3" fontId="40" fillId="50" borderId="41" xfId="104" applyNumberFormat="1" applyFont="1" applyFill="1" applyBorder="1" applyAlignment="1">
      <alignment horizontal="right" vertical="center" wrapText="1"/>
      <protection/>
    </xf>
    <xf numFmtId="3" fontId="45" fillId="0" borderId="42" xfId="104" applyNumberFormat="1" applyFont="1" applyBorder="1" applyAlignment="1">
      <alignment horizontal="right"/>
      <protection/>
    </xf>
    <xf numFmtId="0" fontId="15" fillId="0" borderId="43" xfId="104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/>
    </xf>
    <xf numFmtId="0" fontId="39" fillId="0" borderId="23" xfId="104" applyFont="1" applyFill="1" applyBorder="1" applyAlignment="1">
      <alignment vertical="center"/>
      <protection/>
    </xf>
    <xf numFmtId="0" fontId="14" fillId="0" borderId="44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7" fillId="0" borderId="46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3" fontId="3" fillId="0" borderId="22" xfId="0" applyNumberFormat="1" applyFont="1" applyFill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3" fontId="7" fillId="0" borderId="4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1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167" fontId="37" fillId="0" borderId="0" xfId="0" applyNumberFormat="1" applyFont="1" applyFill="1" applyAlignment="1" applyProtection="1">
      <alignment horizontal="left" vertical="center" wrapText="1"/>
      <protection/>
    </xf>
    <xf numFmtId="167" fontId="37" fillId="0" borderId="0" xfId="0" applyNumberFormat="1" applyFont="1" applyFill="1" applyAlignment="1" applyProtection="1">
      <alignment vertical="center" wrapText="1"/>
      <protection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right" vertical="top"/>
      <protection locked="0"/>
    </xf>
    <xf numFmtId="167" fontId="37" fillId="0" borderId="0" xfId="0" applyNumberFormat="1" applyFont="1" applyFill="1" applyAlignment="1">
      <alignment vertical="center" wrapText="1"/>
    </xf>
    <xf numFmtId="0" fontId="56" fillId="0" borderId="0" xfId="0" applyFont="1" applyAlignment="1" applyProtection="1">
      <alignment horizontal="right" vertical="top"/>
      <protection locked="0"/>
    </xf>
    <xf numFmtId="167" fontId="57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4" fillId="0" borderId="47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left" vertical="center" wrapText="1" indent="1"/>
      <protection/>
    </xf>
    <xf numFmtId="167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3" xfId="0" applyNumberFormat="1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0" fontId="49" fillId="0" borderId="23" xfId="106" applyFont="1" applyFill="1" applyBorder="1" applyAlignment="1" applyProtection="1">
      <alignment horizontal="left" vertical="center" wrapText="1" indent="1"/>
      <protection/>
    </xf>
    <xf numFmtId="167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58" fillId="0" borderId="52" xfId="0" applyNumberFormat="1" applyFont="1" applyFill="1" applyBorder="1" applyAlignment="1" applyProtection="1">
      <alignment horizontal="center" vertical="center" wrapText="1"/>
      <protection/>
    </xf>
    <xf numFmtId="0" fontId="58" fillId="0" borderId="52" xfId="106" applyFont="1" applyFill="1" applyBorder="1" applyAlignment="1" applyProtection="1">
      <alignment horizontal="left" vertical="center" wrapText="1" indent="1"/>
      <protection/>
    </xf>
    <xf numFmtId="0" fontId="49" fillId="0" borderId="29" xfId="106" applyFont="1" applyFill="1" applyBorder="1" applyAlignment="1" applyProtection="1">
      <alignment horizontal="left" vertical="center" wrapText="1" inden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5" xfId="0" applyNumberFormat="1" applyFont="1" applyFill="1" applyBorder="1" applyAlignment="1" applyProtection="1">
      <alignment horizontal="center" vertical="center" wrapText="1"/>
      <protection/>
    </xf>
    <xf numFmtId="0" fontId="49" fillId="0" borderId="25" xfId="106" applyFont="1" applyFill="1" applyBorder="1" applyAlignment="1" applyProtection="1">
      <alignment horizontal="left" vertical="center" wrapText="1" indent="1"/>
      <protection/>
    </xf>
    <xf numFmtId="167" fontId="4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3" xfId="0" applyFont="1" applyFill="1" applyBorder="1" applyAlignment="1" applyProtection="1">
      <alignment horizontal="center" vertical="center" wrapText="1"/>
      <protection/>
    </xf>
    <xf numFmtId="49" fontId="49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54" xfId="106" applyFont="1" applyFill="1" applyBorder="1" applyAlignment="1" applyProtection="1">
      <alignment horizontal="left" vertical="center" wrapText="1" indent="1"/>
      <protection/>
    </xf>
    <xf numFmtId="167" fontId="4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106" applyNumberFormat="1" applyFont="1" applyFill="1" applyBorder="1" applyAlignment="1" applyProtection="1">
      <alignment horizontal="left" vertical="center" wrapText="1" indent="1"/>
      <protection/>
    </xf>
    <xf numFmtId="0" fontId="59" fillId="0" borderId="56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8" fillId="0" borderId="50" xfId="106" applyFont="1" applyFill="1" applyBorder="1" applyAlignment="1" applyProtection="1">
      <alignment horizontal="left" vertical="center" wrapText="1" indent="1"/>
      <protection/>
    </xf>
    <xf numFmtId="49" fontId="49" fillId="0" borderId="25" xfId="106" applyNumberFormat="1" applyFont="1" applyFill="1" applyBorder="1" applyAlignment="1" applyProtection="1">
      <alignment horizontal="left" vertical="center" wrapText="1" indent="1"/>
      <protection/>
    </xf>
    <xf numFmtId="0" fontId="35" fillId="0" borderId="35" xfId="0" applyFont="1" applyFill="1" applyBorder="1" applyAlignment="1" applyProtection="1">
      <alignment vertical="center" wrapText="1"/>
      <protection/>
    </xf>
    <xf numFmtId="49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36" xfId="106" applyFont="1" applyFill="1" applyBorder="1" applyAlignment="1" applyProtection="1">
      <alignment horizontal="left" vertical="center" wrapText="1" indent="1"/>
      <protection/>
    </xf>
    <xf numFmtId="167" fontId="4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1" xfId="0" applyFont="1" applyBorder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58" fillId="0" borderId="26" xfId="106" applyFont="1" applyFill="1" applyBorder="1" applyAlignment="1" applyProtection="1">
      <alignment horizontal="left" vertical="center" wrapText="1" indent="1"/>
      <protection/>
    </xf>
    <xf numFmtId="0" fontId="61" fillId="0" borderId="26" xfId="0" applyFont="1" applyBorder="1" applyAlignment="1" applyProtection="1">
      <alignment horizontal="center" wrapText="1"/>
      <protection/>
    </xf>
    <xf numFmtId="0" fontId="62" fillId="0" borderId="26" xfId="0" applyFont="1" applyBorder="1" applyAlignment="1" applyProtection="1">
      <alignment horizontal="left" wrapText="1" indent="1"/>
      <protection/>
    </xf>
    <xf numFmtId="167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 indent="1"/>
      <protection/>
    </xf>
    <xf numFmtId="167" fontId="5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right" vertical="center" wrapText="1" inden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37" xfId="0" applyFont="1" applyFill="1" applyBorder="1" applyAlignment="1" applyProtection="1">
      <alignment horizontal="center" vertical="center" wrapText="1"/>
      <protection/>
    </xf>
    <xf numFmtId="49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49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67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167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4" fillId="0" borderId="21" xfId="0" applyFont="1" applyFill="1" applyBorder="1" applyAlignment="1" applyProtection="1">
      <alignment horizontal="left" vertical="center"/>
      <protection/>
    </xf>
    <xf numFmtId="0" fontId="64" fillId="0" borderId="49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2" xfId="0" applyNumberFormat="1" applyFont="1" applyFill="1" applyBorder="1" applyAlignment="1" applyProtection="1">
      <alignment horizontal="center" vertical="center" wrapText="1"/>
      <protection/>
    </xf>
    <xf numFmtId="167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7" fillId="0" borderId="0" xfId="106" applyFill="1">
      <alignment/>
      <protection/>
    </xf>
    <xf numFmtId="3" fontId="49" fillId="0" borderId="0" xfId="106" applyNumberFormat="1" applyFont="1" applyFill="1" applyBorder="1">
      <alignment/>
      <protection/>
    </xf>
    <xf numFmtId="167" fontId="49" fillId="0" borderId="0" xfId="106" applyNumberFormat="1" applyFont="1" applyFill="1" applyBorder="1">
      <alignment/>
      <protection/>
    </xf>
    <xf numFmtId="0" fontId="58" fillId="0" borderId="21" xfId="106" applyFont="1" applyFill="1" applyBorder="1" applyAlignment="1" applyProtection="1">
      <alignment horizontal="left" vertical="center" wrapText="1" indent="1"/>
      <protection/>
    </xf>
    <xf numFmtId="0" fontId="66" fillId="0" borderId="0" xfId="106" applyFont="1" applyFill="1">
      <alignment/>
      <protection/>
    </xf>
    <xf numFmtId="49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106" applyFont="1" applyFill="1" applyBorder="1" applyAlignment="1" applyProtection="1">
      <alignment horizontal="left" indent="5"/>
      <protection/>
    </xf>
    <xf numFmtId="3" fontId="49" fillId="0" borderId="0" xfId="106" applyNumberFormat="1" applyFont="1" applyFill="1" applyBorder="1" applyAlignment="1" applyProtection="1">
      <alignment horizontal="right" vertical="center" wrapText="1"/>
      <protection/>
    </xf>
    <xf numFmtId="0" fontId="50" fillId="0" borderId="0" xfId="106" applyFont="1" applyFill="1" applyAlignment="1">
      <alignment horizontal="center" wrapText="1"/>
      <protection/>
    </xf>
    <xf numFmtId="3" fontId="49" fillId="0" borderId="0" xfId="106" applyNumberFormat="1" applyFont="1" applyFill="1">
      <alignment/>
      <protection/>
    </xf>
    <xf numFmtId="0" fontId="49" fillId="0" borderId="0" xfId="106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1" xfId="104" applyFont="1" applyBorder="1" applyAlignment="1">
      <alignment horizontal="center" vertical="center"/>
      <protection/>
    </xf>
    <xf numFmtId="0" fontId="7" fillId="0" borderId="45" xfId="0" applyFont="1" applyBorder="1" applyAlignment="1">
      <alignment horizontal="left" vertical="center" wrapText="1"/>
    </xf>
    <xf numFmtId="0" fontId="15" fillId="0" borderId="43" xfId="104" applyFont="1" applyFill="1" applyBorder="1" applyAlignment="1">
      <alignment wrapText="1"/>
      <protection/>
    </xf>
    <xf numFmtId="0" fontId="58" fillId="0" borderId="24" xfId="106" applyFont="1" applyFill="1" applyBorder="1" applyAlignment="1" applyProtection="1">
      <alignment horizontal="left" vertical="center" wrapText="1" indent="1"/>
      <protection/>
    </xf>
    <xf numFmtId="49" fontId="58" fillId="0" borderId="34" xfId="106" applyNumberFormat="1" applyFont="1" applyFill="1" applyBorder="1" applyAlignment="1" applyProtection="1">
      <alignment horizontal="left" vertical="center" wrapText="1" indent="1"/>
      <protection/>
    </xf>
    <xf numFmtId="49" fontId="58" fillId="0" borderId="35" xfId="106" applyNumberFormat="1" applyFont="1" applyFill="1" applyBorder="1" applyAlignment="1" applyProtection="1">
      <alignment horizontal="left" vertical="center" wrapText="1" indent="1"/>
      <protection/>
    </xf>
    <xf numFmtId="167" fontId="37" fillId="0" borderId="0" xfId="0" applyNumberFormat="1" applyFont="1" applyFill="1" applyBorder="1" applyAlignment="1" applyProtection="1">
      <alignment horizontal="left" vertical="center" wrapText="1"/>
      <protection/>
    </xf>
    <xf numFmtId="167" fontId="33" fillId="0" borderId="22" xfId="106" applyNumberFormat="1" applyFont="1" applyFill="1" applyBorder="1" applyAlignment="1" applyProtection="1">
      <alignment horizontal="right" vertical="center" wrapText="1"/>
      <protection/>
    </xf>
    <xf numFmtId="167" fontId="46" fillId="0" borderId="19" xfId="106" applyNumberFormat="1" applyFont="1" applyFill="1" applyBorder="1" applyAlignment="1" applyProtection="1">
      <alignment horizontal="left" vertical="center"/>
      <protection/>
    </xf>
    <xf numFmtId="3" fontId="33" fillId="0" borderId="25" xfId="106" applyNumberFormat="1" applyFont="1" applyFill="1" applyBorder="1" applyAlignment="1" applyProtection="1">
      <alignment horizontal="right" vertical="center" wrapText="1"/>
      <protection/>
    </xf>
    <xf numFmtId="3" fontId="33" fillId="0" borderId="23" xfId="106" applyNumberFormat="1" applyFont="1" applyFill="1" applyBorder="1" applyAlignment="1" applyProtection="1">
      <alignment horizontal="right" vertical="center" wrapText="1"/>
      <protection/>
    </xf>
    <xf numFmtId="3" fontId="33" fillId="0" borderId="36" xfId="106" applyNumberFormat="1" applyFont="1" applyFill="1" applyBorder="1" applyAlignment="1" applyProtection="1">
      <alignment horizontal="right" vertical="center" wrapText="1"/>
      <protection/>
    </xf>
    <xf numFmtId="49" fontId="47" fillId="0" borderId="34" xfId="106" applyNumberFormat="1" applyFont="1" applyFill="1" applyBorder="1" applyAlignment="1" applyProtection="1">
      <alignment horizontal="left" vertical="center" wrapText="1"/>
      <protection/>
    </xf>
    <xf numFmtId="49" fontId="35" fillId="0" borderId="34" xfId="106" applyNumberFormat="1" applyFont="1" applyFill="1" applyBorder="1" applyAlignment="1">
      <alignment horizontal="left"/>
      <protection/>
    </xf>
    <xf numFmtId="49" fontId="35" fillId="0" borderId="34" xfId="106" applyNumberFormat="1" applyFont="1" applyFill="1" applyBorder="1" applyAlignment="1" applyProtection="1">
      <alignment horizontal="left" vertical="center" wrapText="1"/>
      <protection/>
    </xf>
    <xf numFmtId="0" fontId="33" fillId="0" borderId="24" xfId="106" applyFont="1" applyFill="1" applyBorder="1" applyAlignment="1">
      <alignment horizontal="center"/>
      <protection/>
    </xf>
    <xf numFmtId="3" fontId="33" fillId="0" borderId="25" xfId="106" applyNumberFormat="1" applyFont="1" applyFill="1" applyBorder="1">
      <alignment/>
      <protection/>
    </xf>
    <xf numFmtId="3" fontId="35" fillId="0" borderId="23" xfId="106" applyNumberFormat="1" applyFont="1" applyFill="1" applyBorder="1">
      <alignment/>
      <protection/>
    </xf>
    <xf numFmtId="167" fontId="35" fillId="0" borderId="23" xfId="106" applyNumberFormat="1" applyFont="1" applyFill="1" applyBorder="1">
      <alignment/>
      <protection/>
    </xf>
    <xf numFmtId="49" fontId="47" fillId="0" borderId="35" xfId="106" applyNumberFormat="1" applyFont="1" applyFill="1" applyBorder="1" applyAlignment="1">
      <alignment horizontal="left"/>
      <protection/>
    </xf>
    <xf numFmtId="3" fontId="35" fillId="0" borderId="36" xfId="106" applyNumberFormat="1" applyFont="1" applyFill="1" applyBorder="1">
      <alignment/>
      <protection/>
    </xf>
    <xf numFmtId="167" fontId="33" fillId="0" borderId="54" xfId="106" applyNumberFormat="1" applyFont="1" applyFill="1" applyBorder="1" applyAlignment="1" applyProtection="1">
      <alignment horizontal="right" vertical="center" wrapText="1"/>
      <protection/>
    </xf>
    <xf numFmtId="167" fontId="33" fillId="0" borderId="25" xfId="106" applyNumberFormat="1" applyFont="1" applyFill="1" applyBorder="1" applyAlignment="1" applyProtection="1">
      <alignment horizontal="right" vertical="center" wrapText="1"/>
      <protection/>
    </xf>
    <xf numFmtId="167" fontId="33" fillId="0" borderId="23" xfId="106" applyNumberFormat="1" applyFont="1" applyFill="1" applyBorder="1" applyAlignment="1" applyProtection="1">
      <alignment horizontal="right" vertical="center" wrapText="1"/>
      <protection/>
    </xf>
    <xf numFmtId="0" fontId="6" fillId="1" borderId="27" xfId="104" applyFont="1" applyFill="1" applyBorder="1" applyAlignment="1">
      <alignment horizontal="center" vertical="center" wrapText="1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3" fontId="18" fillId="0" borderId="57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0" xfId="0" applyNumberFormat="1" applyFont="1" applyFill="1" applyBorder="1" applyAlignment="1" applyProtection="1">
      <alignment horizontal="center" vertical="center" wrapText="1"/>
      <protection/>
    </xf>
    <xf numFmtId="167" fontId="54" fillId="0" borderId="62" xfId="0" applyNumberFormat="1" applyFont="1" applyFill="1" applyBorder="1" applyAlignment="1" applyProtection="1">
      <alignment horizontal="center" vertical="center" wrapText="1"/>
      <protection/>
    </xf>
    <xf numFmtId="167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63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4" xfId="0" applyNumberFormat="1" applyFont="1" applyFill="1" applyBorder="1" applyAlignment="1" applyProtection="1">
      <alignment horizontal="center" vertical="center" wrapText="1"/>
      <protection/>
    </xf>
    <xf numFmtId="167" fontId="54" fillId="0" borderId="64" xfId="0" applyNumberFormat="1" applyFont="1" applyFill="1" applyBorder="1" applyAlignment="1" applyProtection="1">
      <alignment horizontal="center" vertical="center" wrapText="1"/>
      <protection/>
    </xf>
    <xf numFmtId="167" fontId="5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49" borderId="23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0" fontId="50" fillId="0" borderId="0" xfId="106" applyFont="1" applyFill="1" applyBorder="1" applyAlignment="1">
      <alignment horizontal="center" wrapText="1"/>
      <protection/>
    </xf>
    <xf numFmtId="0" fontId="3" fillId="0" borderId="49" xfId="0" applyFont="1" applyFill="1" applyBorder="1" applyAlignment="1">
      <alignment horizontal="center" vertical="center" wrapText="1"/>
    </xf>
    <xf numFmtId="0" fontId="50" fillId="0" borderId="0" xfId="106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8" fillId="0" borderId="59" xfId="0" applyFont="1" applyFill="1" applyBorder="1" applyAlignment="1" applyProtection="1">
      <alignment horizontal="center" vertical="center" wrapText="1"/>
      <protection/>
    </xf>
    <xf numFmtId="167" fontId="54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7" xfId="104" applyFont="1" applyFill="1" applyBorder="1" applyAlignment="1">
      <alignment horizontal="center" vertical="center" wrapText="1"/>
      <protection/>
    </xf>
    <xf numFmtId="0" fontId="12" fillId="1" borderId="29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16" fillId="49" borderId="56" xfId="104" applyFont="1" applyFill="1" applyBorder="1" applyAlignment="1">
      <alignment horizontal="center" vertical="center"/>
      <protection/>
    </xf>
    <xf numFmtId="0" fontId="16" fillId="49" borderId="50" xfId="104" applyFont="1" applyFill="1" applyBorder="1" applyAlignment="1">
      <alignment horizontal="center" vertical="center"/>
      <protection/>
    </xf>
    <xf numFmtId="3" fontId="15" fillId="0" borderId="33" xfId="0" applyNumberFormat="1" applyFont="1" applyFill="1" applyBorder="1" applyAlignment="1">
      <alignment horizontal="right" vertical="center"/>
    </xf>
    <xf numFmtId="0" fontId="13" fillId="0" borderId="51" xfId="104" applyFont="1" applyBorder="1" applyAlignment="1">
      <alignment horizontal="center" vertical="center" wrapText="1"/>
      <protection/>
    </xf>
    <xf numFmtId="166" fontId="22" fillId="0" borderId="67" xfId="105" applyNumberFormat="1" applyFont="1" applyBorder="1" applyAlignment="1">
      <alignment horizontal="center" vertical="center" wrapText="1"/>
      <protection/>
    </xf>
    <xf numFmtId="0" fontId="28" fillId="50" borderId="47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3" fontId="39" fillId="0" borderId="29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1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1" fillId="0" borderId="26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39" fillId="0" borderId="29" xfId="104" applyNumberFormat="1" applyFont="1" applyBorder="1" applyAlignment="1">
      <alignment horizontal="right" vertical="center" wrapText="1"/>
      <protection/>
    </xf>
    <xf numFmtId="3" fontId="7" fillId="0" borderId="25" xfId="104" applyNumberFormat="1" applyFont="1" applyFill="1" applyBorder="1" applyAlignment="1">
      <alignment horizontal="right" vertical="center"/>
      <protection/>
    </xf>
    <xf numFmtId="3" fontId="7" fillId="0" borderId="29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Fill="1" applyBorder="1" applyAlignment="1">
      <alignment horizontal="right" vertical="center"/>
      <protection/>
    </xf>
    <xf numFmtId="3" fontId="3" fillId="0" borderId="22" xfId="104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3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28" xfId="104" applyFont="1" applyBorder="1" applyAlignment="1">
      <alignment vertical="center" wrapText="1"/>
      <protection/>
    </xf>
    <xf numFmtId="0" fontId="11" fillId="0" borderId="32" xfId="104" applyFont="1" applyBorder="1" applyAlignment="1">
      <alignment vertical="center" wrapText="1"/>
      <protection/>
    </xf>
    <xf numFmtId="0" fontId="11" fillId="0" borderId="47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28" xfId="104" applyFont="1" applyBorder="1" applyAlignment="1">
      <alignment vertical="center"/>
      <protection/>
    </xf>
    <xf numFmtId="0" fontId="11" fillId="0" borderId="47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7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0" fillId="0" borderId="7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79" applyFont="1" applyBorder="1" applyAlignment="1" applyProtection="1">
      <alignment vertical="center" wrapText="1"/>
      <protection/>
    </xf>
    <xf numFmtId="0" fontId="7" fillId="0" borderId="45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42" fillId="0" borderId="21" xfId="0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3" fillId="49" borderId="21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49" fontId="0" fillId="0" borderId="61" xfId="0" applyNumberFormat="1" applyFont="1" applyBorder="1" applyAlignment="1">
      <alignment horizontal="left"/>
    </xf>
    <xf numFmtId="0" fontId="13" fillId="0" borderId="49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6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7" fillId="0" borderId="38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27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horizontal="center" vertical="center" wrapText="1"/>
    </xf>
    <xf numFmtId="3" fontId="39" fillId="0" borderId="52" xfId="104" applyNumberFormat="1" applyFont="1" applyFill="1" applyBorder="1" applyAlignment="1">
      <alignment horizontal="right" vertical="center" wrapText="1"/>
      <protection/>
    </xf>
    <xf numFmtId="10" fontId="39" fillId="0" borderId="29" xfId="104" applyNumberFormat="1" applyFont="1" applyBorder="1" applyAlignment="1">
      <alignment horizontal="right" vertical="center" wrapText="1"/>
      <protection/>
    </xf>
    <xf numFmtId="10" fontId="39" fillId="0" borderId="23" xfId="104" applyNumberFormat="1" applyFont="1" applyBorder="1" applyAlignment="1">
      <alignment horizontal="right" vertical="center" wrapText="1"/>
      <protection/>
    </xf>
    <xf numFmtId="10" fontId="40" fillId="50" borderId="41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39" fillId="0" borderId="42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0" xfId="104" applyNumberFormat="1" applyFont="1" applyFill="1" applyBorder="1" applyAlignment="1">
      <alignment horizontal="right"/>
      <protection/>
    </xf>
    <xf numFmtId="3" fontId="45" fillId="0" borderId="70" xfId="104" applyNumberFormat="1" applyFont="1" applyBorder="1" applyAlignment="1">
      <alignment horizontal="right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45" fillId="0" borderId="34" xfId="104" applyFont="1" applyBorder="1" applyAlignment="1">
      <alignment horizontal="right"/>
      <protection/>
    </xf>
    <xf numFmtId="3" fontId="45" fillId="0" borderId="34" xfId="104" applyNumberFormat="1" applyFont="1" applyBorder="1" applyAlignment="1">
      <alignment horizontal="right"/>
      <protection/>
    </xf>
    <xf numFmtId="3" fontId="45" fillId="0" borderId="34" xfId="104" applyNumberFormat="1" applyFont="1" applyFill="1" applyBorder="1" applyAlignment="1">
      <alignment horizontal="right"/>
      <protection/>
    </xf>
    <xf numFmtId="3" fontId="18" fillId="0" borderId="35" xfId="68" applyNumberFormat="1" applyFont="1" applyBorder="1" applyAlignment="1">
      <alignment horizontal="right" vertical="center"/>
    </xf>
    <xf numFmtId="3" fontId="45" fillId="0" borderId="66" xfId="104" applyNumberFormat="1" applyFont="1" applyBorder="1" applyAlignment="1">
      <alignment horizontal="right"/>
      <protection/>
    </xf>
    <xf numFmtId="3" fontId="18" fillId="0" borderId="35" xfId="104" applyNumberFormat="1" applyFont="1" applyBorder="1" applyAlignment="1">
      <alignment horizontal="right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3" fontId="7" fillId="0" borderId="34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10" fontId="3" fillId="0" borderId="22" xfId="0" applyNumberFormat="1" applyFont="1" applyFill="1" applyBorder="1" applyAlignment="1">
      <alignment horizontal="centerContinuous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0" fontId="4" fillId="0" borderId="22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0" fontId="11" fillId="0" borderId="46" xfId="104" applyFont="1" applyBorder="1" applyAlignment="1">
      <alignment vertical="center" wrapText="1"/>
      <protection/>
    </xf>
    <xf numFmtId="0" fontId="11" fillId="0" borderId="45" xfId="104" applyFont="1" applyBorder="1" applyAlignment="1">
      <alignment vertical="center" wrapText="1"/>
      <protection/>
    </xf>
    <xf numFmtId="0" fontId="11" fillId="0" borderId="45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 wrapText="1"/>
      <protection/>
    </xf>
    <xf numFmtId="0" fontId="17" fillId="0" borderId="49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0" fillId="0" borderId="49" xfId="104" applyFont="1" applyBorder="1" applyAlignment="1">
      <alignment horizontal="center" vertical="center"/>
      <protection/>
    </xf>
    <xf numFmtId="0" fontId="13" fillId="0" borderId="21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7" xfId="104" applyFont="1" applyBorder="1" applyAlignment="1">
      <alignment horizontal="center"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9" xfId="104" applyNumberFormat="1" applyBorder="1" applyAlignment="1">
      <alignment vertical="center"/>
      <protection/>
    </xf>
    <xf numFmtId="3" fontId="11" fillId="0" borderId="34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42" xfId="104" applyNumberFormat="1" applyBorder="1" applyAlignment="1">
      <alignment vertical="center"/>
      <protection/>
    </xf>
    <xf numFmtId="3" fontId="11" fillId="0" borderId="35" xfId="104" applyNumberFormat="1" applyBorder="1" applyAlignment="1">
      <alignment vertical="center"/>
      <protection/>
    </xf>
    <xf numFmtId="3" fontId="11" fillId="0" borderId="36" xfId="104" applyNumberFormat="1" applyBorder="1" applyAlignment="1">
      <alignment vertical="center"/>
      <protection/>
    </xf>
    <xf numFmtId="3" fontId="11" fillId="0" borderId="53" xfId="104" applyNumberFormat="1" applyBorder="1" applyAlignment="1">
      <alignment vertical="center"/>
      <protection/>
    </xf>
    <xf numFmtId="3" fontId="11" fillId="0" borderId="54" xfId="104" applyNumberForma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42" xfId="104" applyNumberFormat="1" applyFont="1" applyBorder="1" applyAlignment="1">
      <alignment vertical="center"/>
      <protection/>
    </xf>
    <xf numFmtId="3" fontId="13" fillId="0" borderId="21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7" fillId="0" borderId="21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5" xfId="104" applyNumberFormat="1" applyFill="1" applyBorder="1" applyAlignment="1">
      <alignment vertical="center"/>
      <protection/>
    </xf>
    <xf numFmtId="3" fontId="11" fillId="0" borderId="37" xfId="104" applyNumberFormat="1" applyFont="1" applyBorder="1" applyAlignment="1">
      <alignment vertical="center"/>
      <protection/>
    </xf>
    <xf numFmtId="3" fontId="11" fillId="0" borderId="29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42" xfId="104" applyNumberFormat="1" applyFont="1" applyBorder="1" applyAlignment="1">
      <alignment vertical="center"/>
      <protection/>
    </xf>
    <xf numFmtId="3" fontId="17" fillId="0" borderId="53" xfId="104" applyNumberFormat="1" applyFont="1" applyBorder="1" applyAlignment="1">
      <alignment vertical="center"/>
      <protection/>
    </xf>
    <xf numFmtId="3" fontId="17" fillId="0" borderId="54" xfId="104" applyNumberFormat="1" applyFont="1" applyBorder="1" applyAlignment="1">
      <alignment vertical="center"/>
      <protection/>
    </xf>
    <xf numFmtId="3" fontId="40" fillId="0" borderId="53" xfId="104" applyNumberFormat="1" applyFont="1" applyBorder="1" applyAlignment="1">
      <alignment vertical="center"/>
      <protection/>
    </xf>
    <xf numFmtId="3" fontId="40" fillId="0" borderId="54" xfId="104" applyNumberFormat="1" applyFon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34" xfId="104" applyNumberFormat="1" applyFill="1" applyBorder="1" applyAlignment="1">
      <alignment vertical="center"/>
      <protection/>
    </xf>
    <xf numFmtId="3" fontId="11" fillId="0" borderId="23" xfId="104" applyNumberFormat="1" applyFill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40" fillId="0" borderId="21" xfId="104" applyNumberFormat="1" applyFont="1" applyBorder="1" applyAlignment="1">
      <alignment vertical="center"/>
      <protection/>
    </xf>
    <xf numFmtId="3" fontId="40" fillId="0" borderId="22" xfId="104" applyNumberFormat="1" applyFont="1" applyBorder="1" applyAlignment="1">
      <alignment vertical="center"/>
      <protection/>
    </xf>
    <xf numFmtId="0" fontId="3" fillId="0" borderId="21" xfId="0" applyFont="1" applyFill="1" applyBorder="1" applyAlignment="1">
      <alignment horizontal="centerContinuous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35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6" xfId="105" applyNumberFormat="1" applyFont="1" applyBorder="1" applyAlignment="1">
      <alignment horizontal="center" vertical="center" wrapText="1"/>
      <protection/>
    </xf>
    <xf numFmtId="3" fontId="22" fillId="0" borderId="50" xfId="105" applyNumberFormat="1" applyFont="1" applyBorder="1" applyAlignment="1">
      <alignment horizontal="center" vertical="center" wrapText="1"/>
      <protection/>
    </xf>
    <xf numFmtId="3" fontId="22" fillId="0" borderId="62" xfId="105" applyNumberFormat="1" applyFont="1" applyBorder="1" applyAlignment="1">
      <alignment horizontal="center" vertical="center" wrapText="1"/>
      <protection/>
    </xf>
    <xf numFmtId="3" fontId="29" fillId="0" borderId="24" xfId="105" applyNumberFormat="1" applyFont="1" applyFill="1" applyBorder="1" applyAlignment="1">
      <alignment vertical="top"/>
      <protection/>
    </xf>
    <xf numFmtId="3" fontId="29" fillId="0" borderId="25" xfId="105" applyNumberFormat="1" applyFont="1" applyFill="1" applyBorder="1" applyAlignment="1">
      <alignment vertical="top"/>
      <protection/>
    </xf>
    <xf numFmtId="3" fontId="29" fillId="0" borderId="38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 applyAlignment="1">
      <alignment vertical="top"/>
      <protection/>
    </xf>
    <xf numFmtId="3" fontId="29" fillId="0" borderId="23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>
      <alignment/>
      <protection/>
    </xf>
    <xf numFmtId="3" fontId="29" fillId="0" borderId="23" xfId="105" applyNumberFormat="1" applyFont="1" applyFill="1" applyBorder="1">
      <alignment/>
      <protection/>
    </xf>
    <xf numFmtId="3" fontId="25" fillId="0" borderId="21" xfId="105" applyNumberFormat="1" applyFont="1" applyBorder="1" applyAlignment="1">
      <alignment vertical="center"/>
      <protection/>
    </xf>
    <xf numFmtId="3" fontId="25" fillId="0" borderId="22" xfId="105" applyNumberFormat="1" applyFont="1" applyBorder="1" applyAlignment="1">
      <alignment vertical="center"/>
      <protection/>
    </xf>
    <xf numFmtId="0" fontId="11" fillId="0" borderId="35" xfId="104" applyFont="1" applyBorder="1" applyAlignment="1">
      <alignment horizontal="center" vertical="center"/>
      <protection/>
    </xf>
    <xf numFmtId="3" fontId="29" fillId="0" borderId="35" xfId="105" applyNumberFormat="1" applyFont="1" applyFill="1" applyBorder="1">
      <alignment/>
      <protection/>
    </xf>
    <xf numFmtId="3" fontId="29" fillId="0" borderId="36" xfId="105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54" fillId="0" borderId="63" xfId="0" applyFont="1" applyFill="1" applyBorder="1" applyAlignment="1" applyProtection="1">
      <alignment horizontal="center" vertical="center" wrapText="1"/>
      <protection/>
    </xf>
    <xf numFmtId="0" fontId="54" fillId="0" borderId="62" xfId="0" applyFont="1" applyFill="1" applyBorder="1" applyAlignment="1" applyProtection="1">
      <alignment horizontal="center" vertical="center" wrapText="1"/>
      <protection/>
    </xf>
    <xf numFmtId="167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67" xfId="0" applyFont="1" applyFill="1" applyBorder="1" applyAlignment="1" applyProtection="1">
      <alignment horizontal="center" vertical="center" wrapText="1"/>
      <protection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3" xfId="0" applyNumberFormat="1" applyFont="1" applyFill="1" applyBorder="1" applyAlignment="1" applyProtection="1">
      <alignment horizontal="center" vertical="center" wrapText="1"/>
      <protection/>
    </xf>
    <xf numFmtId="167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49" fillId="0" borderId="69" xfId="106" applyFont="1" applyFill="1" applyBorder="1" applyAlignment="1" applyProtection="1">
      <alignment horizontal="left" vertical="center" wrapText="1" indent="1"/>
      <protection/>
    </xf>
    <xf numFmtId="0" fontId="49" fillId="0" borderId="70" xfId="106" applyFont="1" applyFill="1" applyBorder="1" applyAlignment="1" applyProtection="1">
      <alignment horizontal="left" vertical="center" wrapText="1" indent="1"/>
      <protection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58" fillId="0" borderId="49" xfId="106" applyFont="1" applyFill="1" applyBorder="1" applyAlignment="1" applyProtection="1">
      <alignment horizontal="left" vertical="center" wrapText="1" indent="1"/>
      <protection/>
    </xf>
    <xf numFmtId="0" fontId="54" fillId="0" borderId="59" xfId="0" applyFont="1" applyFill="1" applyBorder="1" applyAlignment="1" applyProtection="1">
      <alignment horizontal="left" vertical="center" wrapText="1" indent="1"/>
      <protection/>
    </xf>
    <xf numFmtId="0" fontId="34" fillId="0" borderId="49" xfId="0" applyFont="1" applyFill="1" applyBorder="1" applyAlignment="1" applyProtection="1">
      <alignment vertical="center" wrapText="1"/>
      <protection/>
    </xf>
    <xf numFmtId="167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56" xfId="0" applyFont="1" applyFill="1" applyBorder="1" applyAlignment="1" applyProtection="1">
      <alignment horizontal="center" vertical="center" wrapText="1"/>
      <protection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80" xfId="0" applyFont="1" applyFill="1" applyBorder="1" applyAlignment="1" applyProtection="1">
      <alignment horizontal="center" vertical="center" wrapText="1"/>
      <protection/>
    </xf>
    <xf numFmtId="0" fontId="58" fillId="0" borderId="59" xfId="0" applyFont="1" applyFill="1" applyBorder="1" applyAlignment="1" applyProtection="1">
      <alignment horizontal="left" vertical="center" wrapText="1" indent="1"/>
      <protection/>
    </xf>
    <xf numFmtId="0" fontId="49" fillId="0" borderId="68" xfId="106" applyFont="1" applyFill="1" applyBorder="1" applyAlignment="1" applyProtection="1">
      <alignment horizontal="left" vertical="center" wrapText="1" indent="1"/>
      <protection/>
    </xf>
    <xf numFmtId="0" fontId="49" fillId="0" borderId="81" xfId="106" applyFont="1" applyFill="1" applyBorder="1" applyAlignment="1" applyProtection="1">
      <alignment horizontal="left" vertical="center" wrapText="1" indent="1"/>
      <protection/>
    </xf>
    <xf numFmtId="0" fontId="58" fillId="0" borderId="80" xfId="106" applyFont="1" applyFill="1" applyBorder="1" applyAlignment="1" applyProtection="1">
      <alignment horizontal="left" vertical="center" wrapText="1" indent="1"/>
      <protection/>
    </xf>
    <xf numFmtId="0" fontId="49" fillId="0" borderId="82" xfId="106" applyFont="1" applyFill="1" applyBorder="1" applyAlignment="1" applyProtection="1">
      <alignment horizontal="left" vertical="center" wrapText="1" indent="1"/>
      <protection/>
    </xf>
    <xf numFmtId="0" fontId="55" fillId="0" borderId="49" xfId="0" applyFont="1" applyBorder="1" applyAlignment="1" applyProtection="1">
      <alignment horizontal="left" wrapText="1" indent="1"/>
      <protection/>
    </xf>
    <xf numFmtId="0" fontId="58" fillId="0" borderId="58" xfId="0" applyFont="1" applyFill="1" applyBorder="1" applyAlignment="1" applyProtection="1">
      <alignment horizontal="center" vertical="center" wrapText="1"/>
      <protection/>
    </xf>
    <xf numFmtId="167" fontId="54" fillId="0" borderId="78" xfId="0" applyNumberFormat="1" applyFont="1" applyFill="1" applyBorder="1" applyAlignment="1" applyProtection="1">
      <alignment horizontal="center" vertical="center" wrapText="1"/>
      <protection/>
    </xf>
    <xf numFmtId="167" fontId="4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2" xfId="0" applyNumberFormat="1" applyFont="1" applyFill="1" applyBorder="1" applyAlignment="1" applyProtection="1">
      <alignment horizontal="center" vertical="center" wrapText="1"/>
      <protection/>
    </xf>
    <xf numFmtId="10" fontId="49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4" fillId="0" borderId="58" xfId="0" applyFont="1" applyFill="1" applyBorder="1" applyAlignment="1">
      <alignment vertical="center"/>
    </xf>
    <xf numFmtId="10" fontId="58" fillId="0" borderId="55" xfId="0" applyNumberFormat="1" applyFont="1" applyFill="1" applyBorder="1" applyAlignment="1" applyProtection="1">
      <alignment horizontal="right" vertical="center" wrapText="1" indent="1"/>
      <protection/>
    </xf>
    <xf numFmtId="167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6" xfId="104" applyNumberFormat="1" applyFont="1" applyFill="1" applyBorder="1" applyAlignment="1">
      <alignment horizontal="right" vertical="center"/>
      <protection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2" fillId="0" borderId="21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3" xfId="104" applyNumberFormat="1" applyFont="1" applyFill="1" applyBorder="1" applyAlignment="1">
      <alignment vertical="center"/>
      <protection/>
    </xf>
    <xf numFmtId="3" fontId="15" fillId="0" borderId="34" xfId="0" applyNumberFormat="1" applyFont="1" applyFill="1" applyBorder="1" applyAlignment="1">
      <alignment vertical="center"/>
    </xf>
    <xf numFmtId="3" fontId="15" fillId="0" borderId="34" xfId="104" applyNumberFormat="1" applyFont="1" applyFill="1" applyBorder="1" applyAlignment="1">
      <alignment vertical="center"/>
      <protection/>
    </xf>
    <xf numFmtId="3" fontId="12" fillId="0" borderId="21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39" fillId="0" borderId="31" xfId="104" applyNumberFormat="1" applyFont="1" applyBorder="1" applyAlignment="1">
      <alignment horizontal="right" vertical="center" wrapText="1"/>
      <protection/>
    </xf>
    <xf numFmtId="10" fontId="39" fillId="0" borderId="33" xfId="104" applyNumberFormat="1" applyFont="1" applyBorder="1" applyAlignment="1">
      <alignment horizontal="right" vertical="center" wrapText="1"/>
      <protection/>
    </xf>
    <xf numFmtId="10" fontId="40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44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29" xfId="104" applyFont="1" applyFill="1" applyBorder="1" applyAlignment="1">
      <alignment horizontal="center" vertical="center" wrapText="1"/>
      <protection/>
    </xf>
    <xf numFmtId="3" fontId="37" fillId="0" borderId="0" xfId="107" applyNumberFormat="1" applyFill="1" applyProtection="1">
      <alignment/>
      <protection/>
    </xf>
    <xf numFmtId="3" fontId="37" fillId="0" borderId="0" xfId="107" applyNumberFormat="1" applyFill="1" applyAlignment="1" applyProtection="1">
      <alignment wrapText="1"/>
      <protection locked="0"/>
    </xf>
    <xf numFmtId="3" fontId="37" fillId="0" borderId="0" xfId="107" applyNumberFormat="1" applyFill="1" applyProtection="1">
      <alignment/>
      <protection locked="0"/>
    </xf>
    <xf numFmtId="3" fontId="38" fillId="0" borderId="0" xfId="102" applyNumberFormat="1" applyFont="1" applyFill="1" applyAlignment="1">
      <alignment horizontal="right"/>
      <protection/>
    </xf>
    <xf numFmtId="3" fontId="54" fillId="0" borderId="56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/>
      <protection/>
    </xf>
    <xf numFmtId="3" fontId="54" fillId="0" borderId="62" xfId="107" applyNumberFormat="1" applyFont="1" applyFill="1" applyBorder="1" applyAlignment="1" applyProtection="1">
      <alignment horizontal="center" vertical="center"/>
      <protection/>
    </xf>
    <xf numFmtId="3" fontId="49" fillId="0" borderId="21" xfId="107" applyNumberFormat="1" applyFont="1" applyFill="1" applyBorder="1" applyAlignment="1" applyProtection="1">
      <alignment horizontal="left" vertical="center" indent="1"/>
      <protection/>
    </xf>
    <xf numFmtId="3" fontId="37" fillId="0" borderId="0" xfId="107" applyNumberFormat="1" applyFill="1" applyAlignment="1" applyProtection="1">
      <alignment vertical="center"/>
      <protection/>
    </xf>
    <xf numFmtId="3" fontId="49" fillId="0" borderId="51" xfId="107" applyNumberFormat="1" applyFont="1" applyFill="1" applyBorder="1" applyAlignment="1" applyProtection="1">
      <alignment horizontal="left" vertical="center" indent="1"/>
      <protection/>
    </xf>
    <xf numFmtId="3" fontId="49" fillId="0" borderId="52" xfId="107" applyNumberFormat="1" applyFont="1" applyFill="1" applyBorder="1" applyAlignment="1" applyProtection="1">
      <alignment horizontal="left" vertical="center" wrapText="1"/>
      <protection/>
    </xf>
    <xf numFmtId="3" fontId="49" fillId="0" borderId="52" xfId="107" applyNumberFormat="1" applyFont="1" applyFill="1" applyBorder="1" applyAlignment="1" applyProtection="1">
      <alignment vertical="center"/>
      <protection locked="0"/>
    </xf>
    <xf numFmtId="3" fontId="49" fillId="0" borderId="65" xfId="107" applyNumberFormat="1" applyFont="1" applyFill="1" applyBorder="1" applyAlignment="1" applyProtection="1">
      <alignment vertical="center"/>
      <protection/>
    </xf>
    <xf numFmtId="3" fontId="49" fillId="0" borderId="34" xfId="107" applyNumberFormat="1" applyFont="1" applyFill="1" applyBorder="1" applyAlignment="1" applyProtection="1">
      <alignment horizontal="left" vertical="center" indent="1"/>
      <protection/>
    </xf>
    <xf numFmtId="3" fontId="49" fillId="0" borderId="23" xfId="107" applyNumberFormat="1" applyFont="1" applyFill="1" applyBorder="1" applyAlignment="1" applyProtection="1">
      <alignment horizontal="left" vertical="center" wrapText="1"/>
      <protection/>
    </xf>
    <xf numFmtId="3" fontId="49" fillId="0" borderId="23" xfId="107" applyNumberFormat="1" applyFont="1" applyFill="1" applyBorder="1" applyAlignment="1" applyProtection="1">
      <alignment vertical="center"/>
      <protection locked="0"/>
    </xf>
    <xf numFmtId="3" fontId="49" fillId="0" borderId="33" xfId="107" applyNumberFormat="1" applyFont="1" applyFill="1" applyBorder="1" applyAlignment="1" applyProtection="1">
      <alignment vertical="center"/>
      <protection/>
    </xf>
    <xf numFmtId="3" fontId="37" fillId="0" borderId="0" xfId="107" applyNumberFormat="1" applyFill="1" applyAlignment="1" applyProtection="1">
      <alignment vertical="center"/>
      <protection locked="0"/>
    </xf>
    <xf numFmtId="3" fontId="49" fillId="0" borderId="29" xfId="107" applyNumberFormat="1" applyFont="1" applyFill="1" applyBorder="1" applyAlignment="1" applyProtection="1">
      <alignment horizontal="left" vertical="center" wrapText="1"/>
      <protection/>
    </xf>
    <xf numFmtId="3" fontId="49" fillId="0" borderId="29" xfId="107" applyNumberFormat="1" applyFont="1" applyFill="1" applyBorder="1" applyAlignment="1" applyProtection="1">
      <alignment vertical="center"/>
      <protection locked="0"/>
    </xf>
    <xf numFmtId="3" fontId="54" fillId="0" borderId="22" xfId="107" applyNumberFormat="1" applyFont="1" applyFill="1" applyBorder="1" applyAlignment="1" applyProtection="1">
      <alignment horizontal="left" vertical="center" wrapText="1"/>
      <protection/>
    </xf>
    <xf numFmtId="3" fontId="58" fillId="0" borderId="22" xfId="107" applyNumberFormat="1" applyFont="1" applyFill="1" applyBorder="1" applyAlignment="1" applyProtection="1">
      <alignment vertical="center"/>
      <protection/>
    </xf>
    <xf numFmtId="3" fontId="58" fillId="0" borderId="27" xfId="107" applyNumberFormat="1" applyFont="1" applyFill="1" applyBorder="1" applyAlignment="1" applyProtection="1">
      <alignment vertical="center"/>
      <protection/>
    </xf>
    <xf numFmtId="3" fontId="49" fillId="0" borderId="31" xfId="107" applyNumberFormat="1" applyFont="1" applyFill="1" applyBorder="1" applyAlignment="1" applyProtection="1">
      <alignment vertical="center"/>
      <protection/>
    </xf>
    <xf numFmtId="3" fontId="54" fillId="0" borderId="22" xfId="107" applyNumberFormat="1" applyFont="1" applyFill="1" applyBorder="1" applyAlignment="1" applyProtection="1">
      <alignment horizontal="left" wrapText="1"/>
      <protection/>
    </xf>
    <xf numFmtId="3" fontId="58" fillId="0" borderId="22" xfId="107" applyNumberFormat="1" applyFont="1" applyFill="1" applyBorder="1" applyProtection="1">
      <alignment/>
      <protection/>
    </xf>
    <xf numFmtId="3" fontId="58" fillId="0" borderId="27" xfId="107" applyNumberFormat="1" applyFont="1" applyFill="1" applyBorder="1" applyProtection="1">
      <alignment/>
      <protection/>
    </xf>
    <xf numFmtId="3" fontId="64" fillId="0" borderId="0" xfId="107" applyNumberFormat="1" applyFont="1" applyFill="1" applyProtection="1">
      <alignment/>
      <protection/>
    </xf>
    <xf numFmtId="3" fontId="33" fillId="0" borderId="0" xfId="107" applyNumberFormat="1" applyFont="1" applyFill="1" applyAlignment="1" applyProtection="1">
      <alignment wrapText="1"/>
      <protection locked="0"/>
    </xf>
    <xf numFmtId="3" fontId="50" fillId="0" borderId="0" xfId="107" applyNumberFormat="1" applyFont="1" applyFill="1" applyProtection="1">
      <alignment/>
      <protection locked="0"/>
    </xf>
    <xf numFmtId="0" fontId="7" fillId="0" borderId="45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27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70" fillId="0" borderId="47" xfId="102" applyFont="1" applyBorder="1">
      <alignment/>
      <protection/>
    </xf>
    <xf numFmtId="3" fontId="77" fillId="0" borderId="23" xfId="0" applyNumberFormat="1" applyFont="1" applyFill="1" applyBorder="1" applyAlignment="1">
      <alignment vertical="center"/>
    </xf>
    <xf numFmtId="167" fontId="58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5" fillId="0" borderId="0" xfId="106" applyFont="1" applyFill="1">
      <alignment/>
      <protection/>
    </xf>
    <xf numFmtId="0" fontId="35" fillId="0" borderId="0" xfId="106" applyFont="1" applyFill="1" applyAlignment="1">
      <alignment vertical="center" wrapText="1"/>
      <protection/>
    </xf>
    <xf numFmtId="167" fontId="79" fillId="0" borderId="0" xfId="106" applyNumberFormat="1" applyFont="1" applyFill="1" applyBorder="1" applyAlignment="1" applyProtection="1">
      <alignment vertical="center" wrapText="1"/>
      <protection/>
    </xf>
    <xf numFmtId="167" fontId="33" fillId="0" borderId="0" xfId="106" applyNumberFormat="1" applyFont="1" applyFill="1" applyBorder="1" applyAlignment="1" applyProtection="1">
      <alignment horizontal="centerContinuous" vertical="center"/>
      <protection/>
    </xf>
    <xf numFmtId="167" fontId="33" fillId="0" borderId="0" xfId="106" applyNumberFormat="1" applyFont="1" applyFill="1" applyBorder="1" applyAlignment="1" applyProtection="1">
      <alignment horizontal="centerContinuous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106" applyFont="1" applyFill="1" applyBorder="1" applyAlignment="1">
      <alignment vertical="center" wrapText="1"/>
      <protection/>
    </xf>
    <xf numFmtId="0" fontId="37" fillId="0" borderId="21" xfId="106" applyFont="1" applyFill="1" applyBorder="1" applyAlignment="1">
      <alignment horizontal="center" vertical="center"/>
      <protection/>
    </xf>
    <xf numFmtId="0" fontId="37" fillId="0" borderId="22" xfId="106" applyFont="1" applyFill="1" applyBorder="1" applyAlignment="1">
      <alignment horizontal="center" vertical="center" wrapText="1"/>
      <protection/>
    </xf>
    <xf numFmtId="0" fontId="37" fillId="0" borderId="37" xfId="106" applyFont="1" applyFill="1" applyBorder="1" applyAlignment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 wrapText="1"/>
      <protection locked="0"/>
    </xf>
    <xf numFmtId="0" fontId="37" fillId="0" borderId="34" xfId="106" applyFont="1" applyFill="1" applyBorder="1" applyAlignment="1">
      <alignment horizontal="center" vertical="center"/>
      <protection/>
    </xf>
    <xf numFmtId="0" fontId="37" fillId="0" borderId="23" xfId="106" applyFont="1" applyFill="1" applyBorder="1" applyAlignment="1" applyProtection="1">
      <alignment vertical="center" wrapText="1"/>
      <protection locked="0"/>
    </xf>
    <xf numFmtId="0" fontId="37" fillId="0" borderId="43" xfId="106" applyFont="1" applyFill="1" applyBorder="1" applyAlignment="1">
      <alignment horizontal="center" vertical="center"/>
      <protection/>
    </xf>
    <xf numFmtId="0" fontId="37" fillId="0" borderId="42" xfId="106" applyFont="1" applyFill="1" applyBorder="1" applyAlignment="1" applyProtection="1">
      <alignment vertical="center" wrapText="1"/>
      <protection locked="0"/>
    </xf>
    <xf numFmtId="0" fontId="50" fillId="0" borderId="22" xfId="106" applyFont="1" applyFill="1" applyBorder="1" applyAlignment="1">
      <alignment vertical="center" wrapText="1"/>
      <protection/>
    </xf>
    <xf numFmtId="0" fontId="35" fillId="0" borderId="0" xfId="106" applyFont="1" applyFill="1" applyBorder="1" applyAlignment="1">
      <alignment vertical="center" wrapText="1"/>
      <protection/>
    </xf>
    <xf numFmtId="0" fontId="37" fillId="0" borderId="0" xfId="106" applyFont="1" applyFill="1" applyBorder="1" applyAlignment="1" applyProtection="1">
      <alignment vertical="center" wrapText="1"/>
      <protection locked="0"/>
    </xf>
    <xf numFmtId="0" fontId="35" fillId="0" borderId="0" xfId="106" applyFont="1" applyFill="1" applyAlignment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50" fillId="0" borderId="24" xfId="106" applyFont="1" applyFill="1" applyBorder="1" applyAlignment="1" applyProtection="1">
      <alignment horizontal="center" vertical="center" wrapText="1"/>
      <protection/>
    </xf>
    <xf numFmtId="0" fontId="50" fillId="0" borderId="25" xfId="106" applyFont="1" applyFill="1" applyBorder="1" applyAlignment="1" applyProtection="1">
      <alignment horizontal="center" vertical="center" wrapText="1"/>
      <protection/>
    </xf>
    <xf numFmtId="0" fontId="50" fillId="0" borderId="38" xfId="106" applyFont="1" applyFill="1" applyBorder="1" applyAlignment="1" applyProtection="1">
      <alignment horizontal="center" vertical="center" wrapText="1"/>
      <protection/>
    </xf>
    <xf numFmtId="0" fontId="37" fillId="0" borderId="21" xfId="106" applyFont="1" applyFill="1" applyBorder="1" applyAlignment="1" applyProtection="1">
      <alignment horizontal="center" vertical="center"/>
      <protection/>
    </xf>
    <xf numFmtId="0" fontId="37" fillId="0" borderId="22" xfId="106" applyFont="1" applyFill="1" applyBorder="1" applyAlignment="1" applyProtection="1">
      <alignment horizontal="center" vertical="center"/>
      <protection/>
    </xf>
    <xf numFmtId="0" fontId="37" fillId="0" borderId="27" xfId="106" applyFont="1" applyFill="1" applyBorder="1" applyAlignment="1" applyProtection="1">
      <alignment horizontal="center" vertical="center"/>
      <protection/>
    </xf>
    <xf numFmtId="0" fontId="37" fillId="0" borderId="24" xfId="106" applyFont="1" applyFill="1" applyBorder="1" applyAlignment="1" applyProtection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/>
      <protection/>
    </xf>
    <xf numFmtId="168" fontId="37" fillId="0" borderId="38" xfId="68" applyNumberFormat="1" applyFont="1" applyFill="1" applyBorder="1" applyAlignment="1" applyProtection="1">
      <alignment vertical="center"/>
      <protection locked="0"/>
    </xf>
    <xf numFmtId="0" fontId="37" fillId="0" borderId="37" xfId="106" applyFont="1" applyFill="1" applyBorder="1" applyAlignment="1" applyProtection="1">
      <alignment horizontal="center" vertical="center"/>
      <protection/>
    </xf>
    <xf numFmtId="168" fontId="37" fillId="0" borderId="31" xfId="68" applyNumberFormat="1" applyFont="1" applyFill="1" applyBorder="1" applyAlignment="1" applyProtection="1">
      <alignment vertical="center"/>
      <protection locked="0"/>
    </xf>
    <xf numFmtId="0" fontId="37" fillId="0" borderId="34" xfId="106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>
      <alignment horizontal="justify" vertical="center" wrapText="1"/>
    </xf>
    <xf numFmtId="168" fontId="37" fillId="0" borderId="33" xfId="68" applyNumberFormat="1" applyFont="1" applyFill="1" applyBorder="1" applyAlignment="1" applyProtection="1">
      <alignment vertical="center"/>
      <protection locked="0"/>
    </xf>
    <xf numFmtId="0" fontId="29" fillId="0" borderId="23" xfId="0" applyFont="1" applyFill="1" applyBorder="1" applyAlignment="1">
      <alignment vertical="center" wrapText="1"/>
    </xf>
    <xf numFmtId="168" fontId="37" fillId="0" borderId="64" xfId="68" applyNumberFormat="1" applyFont="1" applyFill="1" applyBorder="1" applyAlignment="1" applyProtection="1">
      <alignment vertical="center"/>
      <protection locked="0"/>
    </xf>
    <xf numFmtId="0" fontId="29" fillId="0" borderId="36" xfId="0" applyFont="1" applyFill="1" applyBorder="1" applyAlignment="1">
      <alignment vertical="center" wrapText="1"/>
    </xf>
    <xf numFmtId="168" fontId="50" fillId="0" borderId="27" xfId="68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/>
    </xf>
    <xf numFmtId="0" fontId="6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4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167" fontId="0" fillId="0" borderId="29" xfId="0" applyNumberFormat="1" applyBorder="1" applyAlignment="1" applyProtection="1">
      <alignment/>
      <protection locked="0"/>
    </xf>
    <xf numFmtId="167" fontId="0" fillId="0" borderId="31" xfId="0" applyNumberForma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7" fontId="0" fillId="0" borderId="23" xfId="0" applyNumberFormat="1" applyBorder="1" applyAlignment="1" applyProtection="1">
      <alignment/>
      <protection locked="0"/>
    </xf>
    <xf numFmtId="167" fontId="0" fillId="0" borderId="33" xfId="0" applyNumberFormat="1" applyBorder="1" applyAlignment="1">
      <alignment/>
    </xf>
    <xf numFmtId="0" fontId="64" fillId="0" borderId="43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167" fontId="0" fillId="0" borderId="42" xfId="0" applyNumberFormat="1" applyBorder="1" applyAlignment="1" applyProtection="1">
      <alignment/>
      <protection locked="0"/>
    </xf>
    <xf numFmtId="167" fontId="0" fillId="0" borderId="64" xfId="0" applyNumberForma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167" fontId="34" fillId="0" borderId="22" xfId="0" applyNumberFormat="1" applyFont="1" applyBorder="1" applyAlignment="1">
      <alignment/>
    </xf>
    <xf numFmtId="167" fontId="34" fillId="0" borderId="27" xfId="0" applyNumberFormat="1" applyFont="1" applyBorder="1" applyAlignment="1">
      <alignment/>
    </xf>
    <xf numFmtId="0" fontId="0" fillId="0" borderId="93" xfId="0" applyBorder="1" applyAlignment="1">
      <alignment/>
    </xf>
    <xf numFmtId="0" fontId="38" fillId="0" borderId="93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3" fontId="0" fillId="0" borderId="29" xfId="0" applyNumberFormat="1" applyBorder="1" applyAlignment="1">
      <alignment/>
    </xf>
    <xf numFmtId="0" fontId="0" fillId="0" borderId="29" xfId="0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42" xfId="0" applyFont="1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64" xfId="0" applyBorder="1" applyAlignment="1">
      <alignment/>
    </xf>
    <xf numFmtId="0" fontId="0" fillId="0" borderId="36" xfId="0" applyBorder="1" applyAlignment="1">
      <alignment wrapText="1"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3" fontId="0" fillId="0" borderId="38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36" xfId="0" applyBorder="1" applyAlignment="1">
      <alignment vertical="center" wrapText="1"/>
    </xf>
    <xf numFmtId="3" fontId="0" fillId="0" borderId="5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3" fontId="0" fillId="0" borderId="52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49" fillId="0" borderId="52" xfId="106" applyNumberFormat="1" applyFont="1" applyFill="1" applyBorder="1" applyAlignment="1" applyProtection="1">
      <alignment horizontal="left" vertical="center" wrapText="1" indent="1"/>
      <protection/>
    </xf>
    <xf numFmtId="167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3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3" fontId="29" fillId="0" borderId="52" xfId="105" applyNumberFormat="1" applyFont="1" applyFill="1" applyBorder="1">
      <alignment/>
      <protection/>
    </xf>
    <xf numFmtId="0" fontId="50" fillId="0" borderId="66" xfId="106" applyFont="1" applyFill="1" applyBorder="1" applyAlignment="1">
      <alignment horizontal="center" vertical="center" wrapText="1"/>
      <protection/>
    </xf>
    <xf numFmtId="0" fontId="37" fillId="0" borderId="59" xfId="106" applyFont="1" applyFill="1" applyBorder="1" applyAlignment="1">
      <alignment horizontal="center" vertical="center"/>
      <protection/>
    </xf>
    <xf numFmtId="168" fontId="37" fillId="0" borderId="70" xfId="68" applyNumberFormat="1" applyFont="1" applyFill="1" applyBorder="1" applyAlignment="1" applyProtection="1">
      <alignment horizontal="right" vertical="center"/>
      <protection locked="0"/>
    </xf>
    <xf numFmtId="168" fontId="37" fillId="0" borderId="66" xfId="68" applyNumberFormat="1" applyFont="1" applyFill="1" applyBorder="1" applyAlignment="1" applyProtection="1">
      <alignment horizontal="right" vertical="center"/>
      <protection locked="0"/>
    </xf>
    <xf numFmtId="0" fontId="50" fillId="0" borderId="61" xfId="106" applyFont="1" applyFill="1" applyBorder="1" applyAlignment="1">
      <alignment horizontal="center" vertical="center" wrapText="1"/>
      <protection/>
    </xf>
    <xf numFmtId="0" fontId="50" fillId="0" borderId="0" xfId="106" applyFont="1" applyFill="1" applyBorder="1" applyAlignment="1">
      <alignment horizontal="center" vertical="center" wrapText="1"/>
      <protection/>
    </xf>
    <xf numFmtId="0" fontId="37" fillId="0" borderId="61" xfId="106" applyFont="1" applyFill="1" applyBorder="1" applyAlignment="1">
      <alignment horizontal="center" vertical="center"/>
      <protection/>
    </xf>
    <xf numFmtId="0" fontId="37" fillId="0" borderId="0" xfId="106" applyFont="1" applyFill="1" applyBorder="1" applyAlignment="1">
      <alignment horizontal="center" vertical="center"/>
      <protection/>
    </xf>
    <xf numFmtId="168" fontId="37" fillId="0" borderId="61" xfId="68" applyNumberFormat="1" applyFont="1" applyFill="1" applyBorder="1" applyAlignment="1" applyProtection="1">
      <alignment horizontal="right" vertical="center"/>
      <protection locked="0"/>
    </xf>
    <xf numFmtId="168" fontId="37" fillId="0" borderId="0" xfId="68" applyNumberFormat="1" applyFont="1" applyFill="1" applyBorder="1" applyAlignment="1" applyProtection="1">
      <alignment horizontal="right" vertical="center"/>
      <protection locked="0"/>
    </xf>
    <xf numFmtId="168" fontId="37" fillId="0" borderId="61" xfId="106" applyNumberFormat="1" applyFont="1" applyFill="1" applyBorder="1" applyAlignment="1">
      <alignment horizontal="right" vertical="center"/>
      <protection/>
    </xf>
    <xf numFmtId="168" fontId="37" fillId="0" borderId="0" xfId="106" applyNumberFormat="1" applyFont="1" applyFill="1" applyBorder="1" applyAlignment="1">
      <alignment horizontal="right" vertical="center"/>
      <protection/>
    </xf>
    <xf numFmtId="0" fontId="37" fillId="0" borderId="51" xfId="106" applyFont="1" applyFill="1" applyBorder="1" applyAlignment="1">
      <alignment horizontal="center" vertical="center"/>
      <protection/>
    </xf>
    <xf numFmtId="0" fontId="37" fillId="0" borderId="52" xfId="106" applyFont="1" applyFill="1" applyBorder="1" applyAlignment="1" applyProtection="1">
      <alignment vertical="center" wrapText="1"/>
      <protection locked="0"/>
    </xf>
    <xf numFmtId="168" fontId="37" fillId="0" borderId="97" xfId="68" applyNumberFormat="1" applyFont="1" applyFill="1" applyBorder="1" applyAlignment="1" applyProtection="1">
      <alignment horizontal="right" vertical="center"/>
      <protection locked="0"/>
    </xf>
    <xf numFmtId="0" fontId="37" fillId="0" borderId="59" xfId="106" applyFont="1" applyFill="1" applyBorder="1" applyAlignment="1">
      <alignment horizontal="center" vertical="center" wrapText="1"/>
      <protection/>
    </xf>
    <xf numFmtId="0" fontId="37" fillId="0" borderId="69" xfId="106" applyFont="1" applyFill="1" applyBorder="1" applyAlignment="1" applyProtection="1">
      <alignment vertical="center" wrapText="1"/>
      <protection locked="0"/>
    </xf>
    <xf numFmtId="0" fontId="37" fillId="0" borderId="70" xfId="106" applyFont="1" applyFill="1" applyBorder="1" applyAlignment="1" applyProtection="1">
      <alignment vertical="center" wrapText="1"/>
      <protection locked="0"/>
    </xf>
    <xf numFmtId="0" fontId="37" fillId="0" borderId="66" xfId="106" applyFont="1" applyFill="1" applyBorder="1" applyAlignment="1" applyProtection="1">
      <alignment vertical="center" wrapText="1"/>
      <protection locked="0"/>
    </xf>
    <xf numFmtId="0" fontId="37" fillId="0" borderId="97" xfId="106" applyFont="1" applyFill="1" applyBorder="1" applyAlignment="1" applyProtection="1">
      <alignment vertical="center" wrapText="1"/>
      <protection locked="0"/>
    </xf>
    <xf numFmtId="0" fontId="50" fillId="0" borderId="59" xfId="106" applyFont="1" applyFill="1" applyBorder="1" applyAlignment="1">
      <alignment vertical="center" wrapText="1"/>
      <protection/>
    </xf>
    <xf numFmtId="167" fontId="78" fillId="0" borderId="0" xfId="106" applyNumberFormat="1" applyFont="1" applyFill="1" applyBorder="1" applyAlignment="1" applyProtection="1">
      <alignment vertical="center" wrapText="1"/>
      <protection/>
    </xf>
    <xf numFmtId="168" fontId="50" fillId="0" borderId="59" xfId="106" applyNumberFormat="1" applyFont="1" applyFill="1" applyBorder="1" applyAlignment="1">
      <alignment horizontal="right" vertical="center"/>
      <protection/>
    </xf>
    <xf numFmtId="3" fontId="1" fillId="0" borderId="23" xfId="102" applyNumberFormat="1" applyFont="1" applyFill="1" applyBorder="1">
      <alignment/>
      <protection/>
    </xf>
    <xf numFmtId="3" fontId="70" fillId="0" borderId="36" xfId="102" applyNumberFormat="1" applyFont="1" applyFill="1" applyBorder="1">
      <alignment/>
      <protection/>
    </xf>
    <xf numFmtId="3" fontId="17" fillId="0" borderId="0" xfId="104" applyNumberFormat="1" applyFont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3" fontId="11" fillId="0" borderId="37" xfId="104" applyNumberFormat="1" applyFont="1" applyFill="1" applyBorder="1" applyAlignment="1">
      <alignment vertical="center"/>
      <protection/>
    </xf>
    <xf numFmtId="3" fontId="16" fillId="49" borderId="21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0" fontId="14" fillId="0" borderId="23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vertical="center"/>
    </xf>
    <xf numFmtId="3" fontId="12" fillId="0" borderId="22" xfId="104" applyNumberFormat="1" applyFont="1" applyBorder="1" applyAlignment="1">
      <alignment horizontal="right" vertical="center"/>
      <protection/>
    </xf>
    <xf numFmtId="3" fontId="15" fillId="0" borderId="43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7" xfId="104" applyNumberFormat="1" applyFont="1" applyFill="1" applyBorder="1" applyAlignment="1">
      <alignment horizontal="right" vertical="center"/>
      <protection/>
    </xf>
    <xf numFmtId="3" fontId="15" fillId="0" borderId="31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Border="1" applyAlignment="1">
      <alignment horizontal="right" vertical="center"/>
      <protection/>
    </xf>
    <xf numFmtId="3" fontId="15" fillId="0" borderId="33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74" fillId="0" borderId="0" xfId="103" applyFont="1" applyFill="1" applyBorder="1" applyAlignment="1" applyProtection="1">
      <alignment horizontal="center" vertical="center"/>
      <protection/>
    </xf>
    <xf numFmtId="0" fontId="75" fillId="0" borderId="0" xfId="103" applyFont="1" applyFill="1" applyBorder="1" applyAlignment="1" applyProtection="1">
      <alignment horizontal="right"/>
      <protection/>
    </xf>
    <xf numFmtId="0" fontId="55" fillId="0" borderId="20" xfId="103" applyFont="1" applyFill="1" applyBorder="1" applyAlignment="1" applyProtection="1">
      <alignment horizontal="center" vertical="center" wrapText="1"/>
      <protection/>
    </xf>
    <xf numFmtId="0" fontId="55" fillId="0" borderId="22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0" fillId="0" borderId="34" xfId="103" applyFont="1" applyBorder="1">
      <alignment/>
      <protection/>
    </xf>
    <xf numFmtId="3" fontId="70" fillId="0" borderId="29" xfId="103" applyNumberFormat="1" applyFont="1" applyBorder="1" applyAlignment="1">
      <alignment horizontal="right"/>
      <protection/>
    </xf>
    <xf numFmtId="0" fontId="63" fillId="0" borderId="0" xfId="103" applyFont="1" applyFill="1" applyAlignment="1">
      <alignment vertical="center"/>
      <protection/>
    </xf>
    <xf numFmtId="3" fontId="63" fillId="0" borderId="0" xfId="103" applyNumberFormat="1" applyFont="1" applyFill="1" applyAlignment="1">
      <alignment vertical="center"/>
      <protection/>
    </xf>
    <xf numFmtId="0" fontId="1" fillId="0" borderId="34" xfId="103" applyBorder="1">
      <alignment/>
      <protection/>
    </xf>
    <xf numFmtId="3" fontId="1" fillId="0" borderId="23" xfId="103" applyNumberFormat="1" applyFont="1" applyBorder="1" applyAlignment="1">
      <alignment horizontal="right"/>
      <protection/>
    </xf>
    <xf numFmtId="0" fontId="1" fillId="0" borderId="34" xfId="103" applyFont="1" applyBorder="1">
      <alignment/>
      <protection/>
    </xf>
    <xf numFmtId="3" fontId="70" fillId="0" borderId="23" xfId="103" applyNumberFormat="1" applyFont="1" applyBorder="1" applyAlignment="1">
      <alignment horizontal="right"/>
      <protection/>
    </xf>
    <xf numFmtId="0" fontId="70" fillId="0" borderId="32" xfId="103" applyFont="1" applyBorder="1">
      <alignment/>
      <protection/>
    </xf>
    <xf numFmtId="3" fontId="70" fillId="0" borderId="42" xfId="103" applyNumberFormat="1" applyFont="1" applyBorder="1" applyAlignment="1">
      <alignment horizontal="right"/>
      <protection/>
    </xf>
    <xf numFmtId="0" fontId="70" fillId="0" borderId="47" xfId="103" applyFont="1" applyBorder="1">
      <alignment/>
      <protection/>
    </xf>
    <xf numFmtId="0" fontId="70" fillId="0" borderId="20" xfId="103" applyFont="1" applyBorder="1" applyAlignment="1">
      <alignment vertical="center"/>
      <protection/>
    </xf>
    <xf numFmtId="3" fontId="70" fillId="0" borderId="22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0" fillId="0" borderId="61" xfId="103" applyFont="1" applyFill="1" applyBorder="1">
      <alignment/>
      <protection/>
    </xf>
    <xf numFmtId="3" fontId="70" fillId="0" borderId="29" xfId="103" applyNumberFormat="1" applyFont="1" applyFill="1" applyBorder="1">
      <alignment/>
      <protection/>
    </xf>
    <xf numFmtId="0" fontId="70" fillId="0" borderId="34" xfId="103" applyFont="1" applyFill="1" applyBorder="1">
      <alignment/>
      <protection/>
    </xf>
    <xf numFmtId="3" fontId="70" fillId="0" borderId="23" xfId="103" applyNumberFormat="1" applyFont="1" applyFill="1" applyBorder="1">
      <alignment/>
      <protection/>
    </xf>
    <xf numFmtId="0" fontId="70" fillId="0" borderId="0" xfId="103" applyFont="1" applyFill="1">
      <alignment/>
      <protection/>
    </xf>
    <xf numFmtId="0" fontId="1" fillId="0" borderId="32" xfId="103" applyFont="1" applyFill="1" applyBorder="1">
      <alignment/>
      <protection/>
    </xf>
    <xf numFmtId="3" fontId="1" fillId="0" borderId="23" xfId="103" applyNumberFormat="1" applyFont="1" applyFill="1" applyBorder="1">
      <alignment/>
      <protection/>
    </xf>
    <xf numFmtId="0" fontId="70" fillId="0" borderId="71" xfId="103" applyFont="1" applyFill="1" applyBorder="1">
      <alignment/>
      <protection/>
    </xf>
    <xf numFmtId="3" fontId="70" fillId="0" borderId="36" xfId="103" applyNumberFormat="1" applyFont="1" applyFill="1" applyBorder="1">
      <alignment/>
      <protection/>
    </xf>
    <xf numFmtId="0" fontId="70" fillId="0" borderId="20" xfId="103" applyFont="1" applyFill="1" applyBorder="1" applyAlignment="1">
      <alignment vertical="center"/>
      <protection/>
    </xf>
    <xf numFmtId="3" fontId="70" fillId="0" borderId="22" xfId="103" applyNumberFormat="1" applyFont="1" applyFill="1" applyBorder="1" applyAlignment="1">
      <alignment vertical="center"/>
      <protection/>
    </xf>
    <xf numFmtId="0" fontId="70" fillId="0" borderId="0" xfId="103" applyFont="1" applyFill="1" applyAlignment="1">
      <alignment vertical="center"/>
      <protection/>
    </xf>
    <xf numFmtId="0" fontId="70" fillId="0" borderId="20" xfId="103" applyFont="1" applyFill="1" applyBorder="1">
      <alignment/>
      <protection/>
    </xf>
    <xf numFmtId="3" fontId="70" fillId="0" borderId="22" xfId="103" applyNumberFormat="1" applyFont="1" applyFill="1" applyBorder="1">
      <alignment/>
      <protection/>
    </xf>
    <xf numFmtId="3" fontId="70" fillId="0" borderId="42" xfId="103" applyNumberFormat="1" applyFont="1" applyBorder="1">
      <alignment/>
      <protection/>
    </xf>
    <xf numFmtId="0" fontId="76" fillId="0" borderId="71" xfId="103" applyFont="1" applyBorder="1" applyAlignment="1">
      <alignment vertical="center"/>
      <protection/>
    </xf>
    <xf numFmtId="3" fontId="76" fillId="0" borderId="36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71" xfId="102" applyFont="1" applyFill="1" applyBorder="1">
      <alignment/>
      <protection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5" xfId="104" applyNumberFormat="1" applyFont="1" applyFill="1" applyBorder="1" applyAlignment="1">
      <alignment vertical="center"/>
      <protection/>
    </xf>
    <xf numFmtId="10" fontId="12" fillId="0" borderId="49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6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27" xfId="104" applyNumberFormat="1" applyFont="1" applyFill="1" applyBorder="1" applyAlignment="1">
      <alignment horizontal="right" vertical="center"/>
      <protection/>
    </xf>
    <xf numFmtId="3" fontId="12" fillId="0" borderId="27" xfId="104" applyNumberFormat="1" applyFont="1" applyBorder="1" applyAlignment="1">
      <alignment horizontal="right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10" fontId="15" fillId="0" borderId="23" xfId="104" applyNumberFormat="1" applyFont="1" applyFill="1" applyBorder="1" applyAlignment="1">
      <alignment vertical="center"/>
      <protection/>
    </xf>
    <xf numFmtId="3" fontId="15" fillId="0" borderId="23" xfId="104" applyNumberFormat="1" applyFont="1" applyBorder="1" applyAlignment="1">
      <alignment vertical="center"/>
      <protection/>
    </xf>
    <xf numFmtId="3" fontId="15" fillId="0" borderId="23" xfId="104" applyNumberFormat="1" applyFont="1" applyFill="1" applyBorder="1" applyAlignment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6" fillId="49" borderId="27" xfId="104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7" xfId="104" applyNumberFormat="1" applyFont="1" applyFill="1" applyBorder="1" applyAlignment="1">
      <alignment vertical="center"/>
      <protection/>
    </xf>
    <xf numFmtId="3" fontId="15" fillId="0" borderId="29" xfId="104" applyNumberFormat="1" applyFont="1" applyFill="1" applyBorder="1" applyAlignment="1">
      <alignment vertical="center"/>
      <protection/>
    </xf>
    <xf numFmtId="3" fontId="15" fillId="0" borderId="31" xfId="104" applyNumberFormat="1" applyFont="1" applyFill="1" applyBorder="1" applyAlignment="1">
      <alignment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7" xfId="0" applyNumberFormat="1" applyFont="1" applyFill="1" applyBorder="1" applyAlignment="1">
      <alignment horizontal="right" vertical="center"/>
    </xf>
    <xf numFmtId="3" fontId="16" fillId="49" borderId="22" xfId="104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3" fontId="3" fillId="49" borderId="26" xfId="0" applyNumberFormat="1" applyFont="1" applyFill="1" applyBorder="1" applyAlignment="1">
      <alignment horizontal="right" vertical="center" wrapText="1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33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 wrapText="1"/>
    </xf>
    <xf numFmtId="0" fontId="4" fillId="0" borderId="51" xfId="0" applyFont="1" applyBorder="1" applyAlignment="1">
      <alignment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7" fillId="0" borderId="57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70" fillId="0" borderId="24" xfId="103" applyFont="1" applyFill="1" applyBorder="1">
      <alignment/>
      <protection/>
    </xf>
    <xf numFmtId="0" fontId="14" fillId="0" borderId="25" xfId="0" applyFont="1" applyFill="1" applyBorder="1" applyAlignment="1">
      <alignment vertical="center" wrapText="1"/>
    </xf>
    <xf numFmtId="0" fontId="70" fillId="0" borderId="47" xfId="103" applyFont="1" applyBorder="1" applyAlignment="1">
      <alignment wrapText="1"/>
      <protection/>
    </xf>
    <xf numFmtId="0" fontId="70" fillId="0" borderId="71" xfId="103" applyFont="1" applyBorder="1">
      <alignment/>
      <protection/>
    </xf>
    <xf numFmtId="3" fontId="70" fillId="0" borderId="36" xfId="103" applyNumberFormat="1" applyFont="1" applyBorder="1" applyAlignment="1">
      <alignment horizontal="right"/>
      <protection/>
    </xf>
    <xf numFmtId="3" fontId="16" fillId="49" borderId="49" xfId="104" applyNumberFormat="1" applyFont="1" applyFill="1" applyBorder="1" applyAlignment="1">
      <alignment horizontal="center" vertical="center" wrapText="1"/>
      <protection/>
    </xf>
    <xf numFmtId="3" fontId="15" fillId="0" borderId="46" xfId="104" applyNumberFormat="1" applyFont="1" applyFill="1" applyBorder="1" applyAlignment="1">
      <alignment vertical="center"/>
      <protection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0" fontId="11" fillId="0" borderId="0" xfId="104" applyFill="1">
      <alignment/>
      <protection/>
    </xf>
    <xf numFmtId="167" fontId="64" fillId="0" borderId="0" xfId="99" applyNumberFormat="1" applyFill="1" applyAlignment="1" applyProtection="1">
      <alignment vertical="center" wrapText="1"/>
      <protection/>
    </xf>
    <xf numFmtId="167" fontId="64" fillId="0" borderId="0" xfId="99" applyNumberFormat="1" applyFill="1" applyAlignment="1" applyProtection="1">
      <alignment horizontal="center" vertical="center" wrapText="1"/>
      <protection/>
    </xf>
    <xf numFmtId="167" fontId="38" fillId="0" borderId="0" xfId="99" applyNumberFormat="1" applyFont="1" applyFill="1" applyAlignment="1" applyProtection="1">
      <alignment horizontal="right"/>
      <protection/>
    </xf>
    <xf numFmtId="167" fontId="33" fillId="0" borderId="0" xfId="99" applyNumberFormat="1" applyFont="1" applyFill="1" applyAlignment="1" applyProtection="1">
      <alignment vertical="center"/>
      <protection/>
    </xf>
    <xf numFmtId="167" fontId="54" fillId="0" borderId="82" xfId="99" applyNumberFormat="1" applyFont="1" applyFill="1" applyBorder="1" applyAlignment="1" applyProtection="1">
      <alignment horizontal="center" vertical="center"/>
      <protection/>
    </xf>
    <xf numFmtId="167" fontId="54" fillId="0" borderId="57" xfId="99" applyNumberFormat="1" applyFont="1" applyFill="1" applyBorder="1" applyAlignment="1" applyProtection="1">
      <alignment horizontal="center" vertical="center" wrapText="1"/>
      <protection/>
    </xf>
    <xf numFmtId="167" fontId="33" fillId="0" borderId="0" xfId="99" applyNumberFormat="1" applyFont="1" applyFill="1" applyAlignment="1" applyProtection="1">
      <alignment horizontal="center" vertical="center"/>
      <protection/>
    </xf>
    <xf numFmtId="167" fontId="58" fillId="0" borderId="20" xfId="99" applyNumberFormat="1" applyFont="1" applyFill="1" applyBorder="1" applyAlignment="1" applyProtection="1">
      <alignment horizontal="center" vertical="center" wrapText="1"/>
      <protection/>
    </xf>
    <xf numFmtId="167" fontId="58" fillId="0" borderId="87" xfId="99" applyNumberFormat="1" applyFont="1" applyFill="1" applyBorder="1" applyAlignment="1" applyProtection="1">
      <alignment horizontal="center" vertical="center" wrapText="1"/>
      <protection/>
    </xf>
    <xf numFmtId="167" fontId="58" fillId="0" borderId="59" xfId="99" applyNumberFormat="1" applyFont="1" applyFill="1" applyBorder="1" applyAlignment="1" applyProtection="1">
      <alignment horizontal="center" vertical="center" wrapText="1"/>
      <protection/>
    </xf>
    <xf numFmtId="167" fontId="58" fillId="0" borderId="27" xfId="99" applyNumberFormat="1" applyFont="1" applyFill="1" applyBorder="1" applyAlignment="1" applyProtection="1">
      <alignment horizontal="center" vertical="center" wrapText="1"/>
      <protection/>
    </xf>
    <xf numFmtId="167" fontId="58" fillId="0" borderId="89" xfId="99" applyNumberFormat="1" applyFont="1" applyFill="1" applyBorder="1" applyAlignment="1" applyProtection="1">
      <alignment horizontal="center" vertical="center" wrapText="1"/>
      <protection/>
    </xf>
    <xf numFmtId="167" fontId="33" fillId="0" borderId="0" xfId="99" applyNumberFormat="1" applyFont="1" applyFill="1" applyAlignment="1" applyProtection="1">
      <alignment horizontal="center" vertical="center" wrapText="1"/>
      <protection/>
    </xf>
    <xf numFmtId="167" fontId="58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96" fillId="0" borderId="22" xfId="99" applyNumberFormat="1" applyFont="1" applyFill="1" applyBorder="1" applyAlignment="1" applyProtection="1">
      <alignment horizontal="center" vertical="center" wrapText="1"/>
      <protection locked="0"/>
    </xf>
    <xf numFmtId="167" fontId="96" fillId="0" borderId="87" xfId="99" applyNumberFormat="1" applyFont="1" applyFill="1" applyBorder="1" applyAlignment="1" applyProtection="1">
      <alignment vertical="center" wrapText="1"/>
      <protection/>
    </xf>
    <xf numFmtId="167" fontId="96" fillId="0" borderId="21" xfId="99" applyNumberFormat="1" applyFont="1" applyFill="1" applyBorder="1" applyAlignment="1" applyProtection="1">
      <alignment vertical="center" wrapText="1"/>
      <protection/>
    </xf>
    <xf numFmtId="167" fontId="96" fillId="0" borderId="22" xfId="99" applyNumberFormat="1" applyFont="1" applyFill="1" applyBorder="1" applyAlignment="1" applyProtection="1">
      <alignment vertical="center" wrapText="1"/>
      <protection/>
    </xf>
    <xf numFmtId="167" fontId="96" fillId="0" borderId="27" xfId="99" applyNumberFormat="1" applyFont="1" applyFill="1" applyBorder="1" applyAlignment="1" applyProtection="1">
      <alignment vertical="center" wrapText="1"/>
      <protection/>
    </xf>
    <xf numFmtId="167" fontId="49" fillId="0" borderId="87" xfId="99" applyNumberFormat="1" applyFont="1" applyFill="1" applyBorder="1" applyAlignment="1" applyProtection="1">
      <alignment vertical="center" wrapText="1"/>
      <protection/>
    </xf>
    <xf numFmtId="167" fontId="49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96" fillId="0" borderId="23" xfId="99" applyNumberFormat="1" applyFont="1" applyFill="1" applyBorder="1" applyAlignment="1" applyProtection="1">
      <alignment horizontal="center" vertical="center" wrapText="1"/>
      <protection locked="0"/>
    </xf>
    <xf numFmtId="167" fontId="96" fillId="0" borderId="88" xfId="99" applyNumberFormat="1" applyFont="1" applyFill="1" applyBorder="1" applyAlignment="1" applyProtection="1">
      <alignment vertical="center" wrapText="1"/>
      <protection locked="0"/>
    </xf>
    <xf numFmtId="167" fontId="96" fillId="0" borderId="34" xfId="99" applyNumberFormat="1" applyFont="1" applyFill="1" applyBorder="1" applyAlignment="1" applyProtection="1">
      <alignment vertical="center" wrapText="1"/>
      <protection locked="0"/>
    </xf>
    <xf numFmtId="167" fontId="96" fillId="0" borderId="23" xfId="99" applyNumberFormat="1" applyFont="1" applyFill="1" applyBorder="1" applyAlignment="1" applyProtection="1">
      <alignment vertical="center" wrapText="1"/>
      <protection locked="0"/>
    </xf>
    <xf numFmtId="167" fontId="96" fillId="0" borderId="33" xfId="99" applyNumberFormat="1" applyFont="1" applyFill="1" applyBorder="1" applyAlignment="1" applyProtection="1">
      <alignment vertical="center" wrapText="1"/>
      <protection locked="0"/>
    </xf>
    <xf numFmtId="167" fontId="49" fillId="0" borderId="88" xfId="99" applyNumberFormat="1" applyFont="1" applyFill="1" applyBorder="1" applyAlignment="1" applyProtection="1">
      <alignment vertical="center" wrapText="1"/>
      <protection/>
    </xf>
    <xf numFmtId="167" fontId="49" fillId="0" borderId="99" xfId="99" applyNumberFormat="1" applyFont="1" applyFill="1" applyBorder="1" applyAlignment="1" applyProtection="1">
      <alignment horizontal="left" vertical="center" wrapText="1" indent="1"/>
      <protection locked="0"/>
    </xf>
    <xf numFmtId="167" fontId="58" fillId="0" borderId="87" xfId="99" applyNumberFormat="1" applyFont="1" applyFill="1" applyBorder="1" applyAlignment="1" applyProtection="1">
      <alignment horizontal="left" vertical="center" wrapText="1" indent="1"/>
      <protection/>
    </xf>
    <xf numFmtId="167" fontId="49" fillId="0" borderId="100" xfId="99" applyNumberFormat="1" applyFont="1" applyFill="1" applyBorder="1" applyAlignment="1" applyProtection="1">
      <alignment horizontal="left" vertical="center" wrapText="1" indent="1"/>
      <protection locked="0"/>
    </xf>
    <xf numFmtId="49" fontId="96" fillId="0" borderId="24" xfId="99" applyNumberFormat="1" applyFont="1" applyFill="1" applyBorder="1" applyAlignment="1" applyProtection="1">
      <alignment horizontal="center" vertical="center" wrapText="1"/>
      <protection locked="0"/>
    </xf>
    <xf numFmtId="167" fontId="96" fillId="0" borderId="101" xfId="99" applyNumberFormat="1" applyFont="1" applyFill="1" applyBorder="1" applyAlignment="1" applyProtection="1">
      <alignment vertical="center" wrapText="1"/>
      <protection/>
    </xf>
    <xf numFmtId="167" fontId="96" fillId="0" borderId="24" xfId="99" applyNumberFormat="1" applyFont="1" applyFill="1" applyBorder="1" applyAlignment="1" applyProtection="1">
      <alignment vertical="center" wrapText="1"/>
      <protection/>
    </xf>
    <xf numFmtId="167" fontId="96" fillId="0" borderId="25" xfId="99" applyNumberFormat="1" applyFont="1" applyFill="1" applyBorder="1" applyAlignment="1" applyProtection="1">
      <alignment vertical="center" wrapText="1"/>
      <protection/>
    </xf>
    <xf numFmtId="167" fontId="96" fillId="0" borderId="38" xfId="99" applyNumberFormat="1" applyFont="1" applyFill="1" applyBorder="1" applyAlignment="1" applyProtection="1">
      <alignment vertical="center" wrapText="1"/>
      <protection/>
    </xf>
    <xf numFmtId="49" fontId="96" fillId="0" borderId="71" xfId="99" applyNumberFormat="1" applyFont="1" applyFill="1" applyBorder="1" applyAlignment="1" applyProtection="1">
      <alignment horizontal="center" vertical="center" wrapText="1"/>
      <protection locked="0"/>
    </xf>
    <xf numFmtId="167" fontId="96" fillId="0" borderId="96" xfId="99" applyNumberFormat="1" applyFont="1" applyFill="1" applyBorder="1" applyAlignment="1" applyProtection="1">
      <alignment vertical="center" wrapText="1"/>
      <protection locked="0"/>
    </xf>
    <xf numFmtId="167" fontId="96" fillId="0" borderId="35" xfId="99" applyNumberFormat="1" applyFont="1" applyFill="1" applyBorder="1" applyAlignment="1" applyProtection="1">
      <alignment vertical="center" wrapText="1"/>
      <protection locked="0"/>
    </xf>
    <xf numFmtId="167" fontId="96" fillId="0" borderId="36" xfId="99" applyNumberFormat="1" applyFont="1" applyFill="1" applyBorder="1" applyAlignment="1" applyProtection="1">
      <alignment vertical="center" wrapText="1"/>
      <protection locked="0"/>
    </xf>
    <xf numFmtId="167" fontId="96" fillId="0" borderId="57" xfId="99" applyNumberFormat="1" applyFont="1" applyFill="1" applyBorder="1" applyAlignment="1" applyProtection="1">
      <alignment vertical="center" wrapText="1"/>
      <protection locked="0"/>
    </xf>
    <xf numFmtId="167" fontId="49" fillId="0" borderId="96" xfId="99" applyNumberFormat="1" applyFont="1" applyFill="1" applyBorder="1" applyAlignment="1" applyProtection="1">
      <alignment vertical="center" wrapText="1"/>
      <protection/>
    </xf>
    <xf numFmtId="167" fontId="96" fillId="51" borderId="59" xfId="99" applyNumberFormat="1" applyFont="1" applyFill="1" applyBorder="1" applyAlignment="1" applyProtection="1">
      <alignment horizontal="left" vertical="center" wrapText="1" indent="2"/>
      <protection/>
    </xf>
    <xf numFmtId="167" fontId="49" fillId="0" borderId="89" xfId="99" applyNumberFormat="1" applyFont="1" applyFill="1" applyBorder="1" applyAlignment="1" applyProtection="1">
      <alignment vertical="center" wrapText="1"/>
      <protection/>
    </xf>
    <xf numFmtId="0" fontId="46" fillId="0" borderId="0" xfId="106" applyFont="1" applyFill="1" applyAlignment="1">
      <alignment vertical="center"/>
      <protection/>
    </xf>
    <xf numFmtId="3" fontId="7" fillId="0" borderId="37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3" fontId="117" fillId="0" borderId="34" xfId="0" applyNumberFormat="1" applyFont="1" applyFill="1" applyBorder="1" applyAlignment="1">
      <alignment horizontal="right" vertical="center"/>
    </xf>
    <xf numFmtId="3" fontId="29" fillId="52" borderId="23" xfId="105" applyNumberFormat="1" applyFont="1" applyFill="1" applyBorder="1" applyAlignment="1">
      <alignment vertical="top"/>
      <protection/>
    </xf>
    <xf numFmtId="167" fontId="58" fillId="0" borderId="101" xfId="99" applyNumberFormat="1" applyFont="1" applyFill="1" applyBorder="1" applyAlignment="1" applyProtection="1">
      <alignment horizontal="left" vertical="center" wrapText="1" indent="1"/>
      <protection/>
    </xf>
    <xf numFmtId="167" fontId="49" fillId="0" borderId="101" xfId="99" applyNumberFormat="1" applyFont="1" applyFill="1" applyBorder="1" applyAlignment="1" applyProtection="1">
      <alignment horizontal="left" vertical="center" wrapText="1" indent="1"/>
      <protection/>
    </xf>
    <xf numFmtId="49" fontId="96" fillId="0" borderId="25" xfId="99" applyNumberFormat="1" applyFont="1" applyFill="1" applyBorder="1" applyAlignment="1" applyProtection="1">
      <alignment horizontal="center" vertical="center" wrapText="1"/>
      <protection locked="0"/>
    </xf>
    <xf numFmtId="167" fontId="49" fillId="0" borderId="101" xfId="99" applyNumberFormat="1" applyFont="1" applyFill="1" applyBorder="1" applyAlignment="1" applyProtection="1">
      <alignment vertical="center" wrapText="1"/>
      <protection/>
    </xf>
    <xf numFmtId="167" fontId="58" fillId="0" borderId="99" xfId="99" applyNumberFormat="1" applyFont="1" applyFill="1" applyBorder="1" applyAlignment="1" applyProtection="1">
      <alignment horizontal="left" vertical="center" wrapText="1" indent="1"/>
      <protection/>
    </xf>
    <xf numFmtId="167" fontId="49" fillId="0" borderId="99" xfId="99" applyNumberFormat="1" applyFont="1" applyFill="1" applyBorder="1" applyAlignment="1" applyProtection="1">
      <alignment horizontal="left" vertical="center" wrapText="1" indent="1"/>
      <protection/>
    </xf>
    <xf numFmtId="49" fontId="96" fillId="0" borderId="42" xfId="99" applyNumberFormat="1" applyFont="1" applyFill="1" applyBorder="1" applyAlignment="1" applyProtection="1">
      <alignment horizontal="center" vertical="center" wrapText="1"/>
      <protection locked="0"/>
    </xf>
    <xf numFmtId="167" fontId="96" fillId="0" borderId="42" xfId="99" applyNumberFormat="1" applyFont="1" applyFill="1" applyBorder="1" applyAlignment="1" applyProtection="1">
      <alignment vertical="center" wrapText="1"/>
      <protection/>
    </xf>
    <xf numFmtId="167" fontId="96" fillId="0" borderId="64" xfId="99" applyNumberFormat="1" applyFont="1" applyFill="1" applyBorder="1" applyAlignment="1" applyProtection="1">
      <alignment vertical="center" wrapText="1"/>
      <protection/>
    </xf>
    <xf numFmtId="167" fontId="96" fillId="0" borderId="22" xfId="99" applyNumberFormat="1" applyFont="1" applyBorder="1" applyAlignment="1">
      <alignment vertical="center" wrapText="1"/>
      <protection/>
    </xf>
    <xf numFmtId="167" fontId="49" fillId="0" borderId="87" xfId="99" applyNumberFormat="1" applyFont="1" applyBorder="1" applyAlignment="1">
      <alignment vertical="center" wrapText="1"/>
      <protection/>
    </xf>
    <xf numFmtId="3" fontId="0" fillId="0" borderId="67" xfId="0" applyNumberFormat="1" applyFont="1" applyBorder="1" applyAlignment="1">
      <alignment/>
    </xf>
    <xf numFmtId="0" fontId="11" fillId="0" borderId="0" xfId="104" applyBorder="1" applyAlignment="1">
      <alignment vertical="center" wrapText="1"/>
      <protection/>
    </xf>
    <xf numFmtId="0" fontId="11" fillId="0" borderId="0" xfId="104" applyBorder="1">
      <alignment/>
      <protection/>
    </xf>
    <xf numFmtId="10" fontId="29" fillId="0" borderId="38" xfId="105" applyNumberFormat="1" applyFont="1" applyFill="1" applyBorder="1" applyAlignment="1">
      <alignment vertical="top"/>
      <protection/>
    </xf>
    <xf numFmtId="10" fontId="29" fillId="0" borderId="33" xfId="105" applyNumberFormat="1" applyFont="1" applyFill="1" applyBorder="1" applyAlignment="1">
      <alignment vertical="top"/>
      <protection/>
    </xf>
    <xf numFmtId="10" fontId="29" fillId="0" borderId="33" xfId="105" applyNumberFormat="1" applyFont="1" applyFill="1" applyBorder="1">
      <alignment/>
      <protection/>
    </xf>
    <xf numFmtId="3" fontId="29" fillId="52" borderId="23" xfId="105" applyNumberFormat="1" applyFont="1" applyFill="1" applyBorder="1">
      <alignment/>
      <protection/>
    </xf>
    <xf numFmtId="10" fontId="29" fillId="0" borderId="57" xfId="105" applyNumberFormat="1" applyFont="1" applyFill="1" applyBorder="1">
      <alignment/>
      <protection/>
    </xf>
    <xf numFmtId="3" fontId="25" fillId="0" borderId="27" xfId="105" applyNumberFormat="1" applyFont="1" applyBorder="1" applyAlignment="1">
      <alignment vertical="center"/>
      <protection/>
    </xf>
    <xf numFmtId="10" fontId="25" fillId="0" borderId="27" xfId="105" applyNumberFormat="1" applyFont="1" applyBorder="1" applyAlignment="1">
      <alignment vertical="center"/>
      <protection/>
    </xf>
    <xf numFmtId="3" fontId="29" fillId="0" borderId="33" xfId="105" applyNumberFormat="1" applyFont="1" applyFill="1" applyBorder="1" applyAlignment="1">
      <alignment vertical="top"/>
      <protection/>
    </xf>
    <xf numFmtId="3" fontId="29" fillId="0" borderId="33" xfId="105" applyNumberFormat="1" applyFont="1" applyFill="1" applyBorder="1">
      <alignment/>
      <protection/>
    </xf>
    <xf numFmtId="3" fontId="29" fillId="0" borderId="57" xfId="105" applyNumberFormat="1" applyFont="1" applyFill="1" applyBorder="1">
      <alignment/>
      <protection/>
    </xf>
    <xf numFmtId="3" fontId="29" fillId="0" borderId="54" xfId="105" applyNumberFormat="1" applyFont="1" applyFill="1" applyBorder="1">
      <alignment/>
      <protection/>
    </xf>
    <xf numFmtId="3" fontId="29" fillId="0" borderId="55" xfId="105" applyNumberFormat="1" applyFont="1" applyFill="1" applyBorder="1">
      <alignment/>
      <protection/>
    </xf>
    <xf numFmtId="0" fontId="12" fillId="0" borderId="19" xfId="104" applyFont="1" applyBorder="1" applyAlignment="1">
      <alignment horizontal="right" vertical="center"/>
      <protection/>
    </xf>
    <xf numFmtId="0" fontId="1" fillId="0" borderId="32" xfId="102" applyFont="1" applyFill="1" applyBorder="1" applyAlignment="1">
      <alignment wrapText="1"/>
      <protection/>
    </xf>
    <xf numFmtId="3" fontId="5" fillId="0" borderId="0" xfId="0" applyNumberFormat="1" applyFont="1" applyFill="1" applyAlignment="1">
      <alignment horizontal="right"/>
    </xf>
    <xf numFmtId="0" fontId="19" fillId="0" borderId="0" xfId="104" applyFont="1" applyAlignment="1">
      <alignment horizontal="right"/>
      <protection/>
    </xf>
    <xf numFmtId="3" fontId="72" fillId="0" borderId="0" xfId="107" applyNumberFormat="1" applyFont="1" applyFill="1" applyAlignment="1" applyProtection="1">
      <alignment horizontal="center"/>
      <protection locked="0"/>
    </xf>
    <xf numFmtId="0" fontId="73" fillId="0" borderId="0" xfId="103" applyFont="1" applyFill="1" applyAlignment="1">
      <alignment horizontal="right" vertical="center"/>
      <protection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wrapText="1"/>
    </xf>
    <xf numFmtId="49" fontId="43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47" fillId="0" borderId="23" xfId="106" applyFont="1" applyFill="1" applyBorder="1" applyAlignment="1">
      <alignment horizontal="left"/>
      <protection/>
    </xf>
    <xf numFmtId="0" fontId="47" fillId="0" borderId="36" xfId="106" applyFont="1" applyFill="1" applyBorder="1" applyAlignment="1">
      <alignment horizontal="left"/>
      <protection/>
    </xf>
    <xf numFmtId="0" fontId="35" fillId="0" borderId="70" xfId="106" applyFont="1" applyFill="1" applyBorder="1" applyAlignment="1" applyProtection="1">
      <alignment horizontal="left" vertical="center" wrapText="1"/>
      <protection/>
    </xf>
    <xf numFmtId="0" fontId="35" fillId="0" borderId="45" xfId="106" applyFont="1" applyFill="1" applyBorder="1" applyAlignment="1" applyProtection="1">
      <alignment horizontal="left" vertical="center" wrapText="1"/>
      <protection/>
    </xf>
    <xf numFmtId="0" fontId="35" fillId="0" borderId="98" xfId="106" applyFont="1" applyFill="1" applyBorder="1" applyAlignment="1" applyProtection="1">
      <alignment horizontal="left" vertical="center" wrapText="1"/>
      <protection/>
    </xf>
    <xf numFmtId="0" fontId="35" fillId="0" borderId="82" xfId="106" applyFont="1" applyFill="1" applyBorder="1" applyAlignment="1" applyProtection="1">
      <alignment horizontal="left" vertical="center" wrapText="1"/>
      <protection/>
    </xf>
    <xf numFmtId="0" fontId="35" fillId="0" borderId="77" xfId="106" applyFont="1" applyFill="1" applyBorder="1" applyAlignment="1" applyProtection="1">
      <alignment horizontal="left" vertical="center" wrapText="1"/>
      <protection/>
    </xf>
    <xf numFmtId="0" fontId="35" fillId="0" borderId="102" xfId="106" applyFont="1" applyFill="1" applyBorder="1" applyAlignment="1" applyProtection="1">
      <alignment horizontal="left" vertical="center" wrapText="1"/>
      <protection/>
    </xf>
    <xf numFmtId="0" fontId="33" fillId="0" borderId="25" xfId="106" applyFont="1" applyFill="1" applyBorder="1" applyAlignment="1">
      <alignment horizontal="left"/>
      <protection/>
    </xf>
    <xf numFmtId="0" fontId="35" fillId="0" borderId="23" xfId="106" applyFont="1" applyFill="1" applyBorder="1" applyAlignment="1">
      <alignment horizontal="left"/>
      <protection/>
    </xf>
    <xf numFmtId="0" fontId="50" fillId="0" borderId="0" xfId="106" applyFont="1" applyFill="1" applyAlignment="1">
      <alignment horizontal="center" wrapText="1"/>
      <protection/>
    </xf>
    <xf numFmtId="0" fontId="50" fillId="0" borderId="0" xfId="106" applyFont="1" applyFill="1" applyBorder="1" applyAlignment="1">
      <alignment horizontal="center" wrapText="1"/>
      <protection/>
    </xf>
    <xf numFmtId="0" fontId="65" fillId="0" borderId="0" xfId="106" applyFont="1" applyFill="1" applyBorder="1" applyAlignment="1">
      <alignment horizontal="left"/>
      <protection/>
    </xf>
    <xf numFmtId="0" fontId="69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7" fontId="46" fillId="0" borderId="0" xfId="106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7" fontId="65" fillId="0" borderId="19" xfId="106" applyNumberFormat="1" applyFont="1" applyFill="1" applyBorder="1" applyAlignment="1" applyProtection="1">
      <alignment horizontal="left" vertical="center"/>
      <protection/>
    </xf>
    <xf numFmtId="0" fontId="35" fillId="0" borderId="81" xfId="106" applyFont="1" applyFill="1" applyBorder="1" applyAlignment="1" applyProtection="1">
      <alignment horizontal="left" vertical="center" wrapText="1"/>
      <protection/>
    </xf>
    <xf numFmtId="0" fontId="35" fillId="0" borderId="19" xfId="106" applyFont="1" applyFill="1" applyBorder="1" applyAlignment="1" applyProtection="1">
      <alignment horizontal="left" vertical="center" wrapText="1"/>
      <protection/>
    </xf>
    <xf numFmtId="0" fontId="35" fillId="0" borderId="103" xfId="106" applyFont="1" applyFill="1" applyBorder="1" applyAlignment="1" applyProtection="1">
      <alignment horizontal="left" vertical="center" wrapText="1"/>
      <protection/>
    </xf>
    <xf numFmtId="0" fontId="35" fillId="0" borderId="68" xfId="106" applyFont="1" applyFill="1" applyBorder="1" applyAlignment="1" applyProtection="1">
      <alignment horizontal="left" vertical="center" wrapText="1"/>
      <protection/>
    </xf>
    <xf numFmtId="0" fontId="35" fillId="0" borderId="60" xfId="106" applyFont="1" applyFill="1" applyBorder="1" applyAlignment="1" applyProtection="1">
      <alignment horizontal="left" vertical="center" wrapText="1"/>
      <protection/>
    </xf>
    <xf numFmtId="0" fontId="35" fillId="0" borderId="104" xfId="106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50" fillId="0" borderId="0" xfId="106" applyFont="1" applyFill="1" applyAlignment="1">
      <alignment horizontal="center"/>
      <protection/>
    </xf>
    <xf numFmtId="49" fontId="7" fillId="0" borderId="45" xfId="0" applyNumberFormat="1" applyFont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167" fontId="65" fillId="0" borderId="0" xfId="106" applyNumberFormat="1" applyFont="1" applyFill="1" applyBorder="1" applyAlignment="1" applyProtection="1">
      <alignment horizontal="left" vertical="center"/>
      <protection/>
    </xf>
    <xf numFmtId="0" fontId="7" fillId="0" borderId="45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left" vertical="center" wrapText="1"/>
    </xf>
    <xf numFmtId="0" fontId="33" fillId="0" borderId="59" xfId="106" applyFont="1" applyFill="1" applyBorder="1" applyAlignment="1" applyProtection="1">
      <alignment horizontal="left" vertical="center" wrapText="1"/>
      <protection/>
    </xf>
    <xf numFmtId="0" fontId="33" fillId="0" borderId="49" xfId="106" applyFont="1" applyFill="1" applyBorder="1" applyAlignment="1" applyProtection="1">
      <alignment horizontal="left" vertical="center" wrapText="1"/>
      <protection/>
    </xf>
    <xf numFmtId="0" fontId="33" fillId="0" borderId="26" xfId="106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14" fillId="0" borderId="0" xfId="104" applyFont="1" applyAlignment="1">
      <alignment horizontal="center" vertical="center"/>
      <protection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49" xfId="104" applyFont="1" applyBorder="1" applyAlignment="1">
      <alignment horizontal="center" vertical="center"/>
      <protection/>
    </xf>
    <xf numFmtId="0" fontId="12" fillId="0" borderId="26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27" xfId="104" applyFont="1" applyFill="1" applyBorder="1" applyAlignment="1">
      <alignment horizontal="center" vertical="center"/>
      <protection/>
    </xf>
    <xf numFmtId="3" fontId="22" fillId="0" borderId="21" xfId="105" applyNumberFormat="1" applyFont="1" applyBorder="1" applyAlignment="1">
      <alignment horizontal="center" vertical="center" wrapText="1"/>
      <protection/>
    </xf>
    <xf numFmtId="3" fontId="22" fillId="0" borderId="22" xfId="105" applyNumberFormat="1" applyFont="1" applyBorder="1" applyAlignment="1">
      <alignment horizontal="center" vertical="center" wrapText="1"/>
      <protection/>
    </xf>
    <xf numFmtId="3" fontId="22" fillId="0" borderId="27" xfId="105" applyNumberFormat="1" applyFont="1" applyBorder="1" applyAlignment="1">
      <alignment horizontal="center" vertical="center" wrapText="1"/>
      <protection/>
    </xf>
    <xf numFmtId="166" fontId="22" fillId="0" borderId="49" xfId="105" applyNumberFormat="1" applyFont="1" applyBorder="1" applyAlignment="1">
      <alignment horizontal="center" vertical="center" wrapText="1"/>
      <protection/>
    </xf>
    <xf numFmtId="0" fontId="23" fillId="0" borderId="68" xfId="105" applyFont="1" applyFill="1" applyBorder="1" applyAlignment="1">
      <alignment horizontal="left" wrapText="1"/>
      <protection/>
    </xf>
    <xf numFmtId="0" fontId="23" fillId="0" borderId="60" xfId="105" applyFont="1" applyFill="1" applyBorder="1" applyAlignment="1">
      <alignment horizontal="left" wrapText="1"/>
      <protection/>
    </xf>
    <xf numFmtId="166" fontId="23" fillId="0" borderId="66" xfId="105" applyNumberFormat="1" applyFont="1" applyBorder="1" applyAlignment="1">
      <alignment horizontal="left" wrapText="1"/>
      <protection/>
    </xf>
    <xf numFmtId="0" fontId="0" fillId="0" borderId="48" xfId="0" applyBorder="1" applyAlignment="1">
      <alignment horizontal="left" wrapText="1"/>
    </xf>
    <xf numFmtId="0" fontId="23" fillId="0" borderId="45" xfId="105" applyFont="1" applyFill="1" applyBorder="1" applyAlignment="1">
      <alignment horizontal="left"/>
      <protection/>
    </xf>
    <xf numFmtId="166" fontId="23" fillId="0" borderId="45" xfId="105" applyNumberFormat="1" applyFont="1" applyBorder="1" applyAlignment="1">
      <alignment horizontal="left" wrapText="1"/>
      <protection/>
    </xf>
    <xf numFmtId="0" fontId="25" fillId="0" borderId="49" xfId="105" applyFont="1" applyBorder="1" applyAlignment="1">
      <alignment horizontal="center" vertical="center" wrapText="1"/>
      <protection/>
    </xf>
    <xf numFmtId="166" fontId="23" fillId="0" borderId="82" xfId="105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51" fillId="0" borderId="0" xfId="104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0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105" xfId="104" applyFont="1" applyFill="1" applyBorder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2" xfId="104" applyFont="1" applyFill="1" applyBorder="1" applyAlignment="1">
      <alignment horizontal="center" vertical="center" wrapText="1"/>
      <protection/>
    </xf>
    <xf numFmtId="0" fontId="28" fillId="50" borderId="39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6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0" fontId="31" fillId="0" borderId="19" xfId="104" applyFont="1" applyBorder="1" applyAlignment="1">
      <alignment horizontal="left" vertical="center" wrapText="1"/>
      <protection/>
    </xf>
    <xf numFmtId="0" fontId="31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5" xfId="104" applyFont="1" applyFill="1" applyBorder="1" applyAlignment="1">
      <alignment horizontal="center" vertical="center"/>
      <protection/>
    </xf>
    <xf numFmtId="0" fontId="12" fillId="1" borderId="98" xfId="104" applyFont="1" applyFill="1" applyBorder="1" applyAlignment="1">
      <alignment horizontal="center" vertical="center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12" fillId="1" borderId="23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5" xfId="104" applyFont="1" applyFill="1" applyBorder="1" applyAlignment="1">
      <alignment horizontal="center" vertical="center"/>
      <protection/>
    </xf>
    <xf numFmtId="0" fontId="12" fillId="1" borderId="38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wrapText="1"/>
      <protection/>
    </xf>
    <xf numFmtId="0" fontId="12" fillId="1" borderId="56" xfId="104" applyFont="1" applyFill="1" applyBorder="1" applyAlignment="1">
      <alignment horizontal="center" vertical="center" wrapText="1"/>
      <protection/>
    </xf>
    <xf numFmtId="0" fontId="12" fillId="1" borderId="37" xfId="104" applyFont="1" applyFill="1" applyBorder="1" applyAlignment="1">
      <alignment horizontal="center" vertical="center" wrapText="1"/>
      <protection/>
    </xf>
    <xf numFmtId="0" fontId="19" fillId="0" borderId="0" xfId="104" applyFont="1" applyAlignment="1">
      <alignment horizontal="right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7" fillId="0" borderId="19" xfId="104" applyFont="1" applyBorder="1" applyAlignment="1">
      <alignment horizontal="right"/>
      <protection/>
    </xf>
    <xf numFmtId="0" fontId="46" fillId="0" borderId="0" xfId="106" applyFont="1" applyFill="1" applyAlignment="1">
      <alignment horizontal="right"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50" fillId="0" borderId="24" xfId="106" applyFont="1" applyFill="1" applyBorder="1" applyAlignment="1">
      <alignment horizontal="center" vertical="center" wrapText="1"/>
      <protection/>
    </xf>
    <xf numFmtId="0" fontId="50" fillId="0" borderId="43" xfId="106" applyFont="1" applyFill="1" applyBorder="1" applyAlignment="1">
      <alignment horizontal="center" vertical="center" wrapText="1"/>
      <protection/>
    </xf>
    <xf numFmtId="0" fontId="50" fillId="0" borderId="25" xfId="106" applyFont="1" applyFill="1" applyBorder="1" applyAlignment="1">
      <alignment horizontal="center" vertical="center" wrapText="1"/>
      <protection/>
    </xf>
    <xf numFmtId="0" fontId="50" fillId="0" borderId="42" xfId="106" applyFont="1" applyFill="1" applyBorder="1" applyAlignment="1">
      <alignment horizontal="center" vertical="center" wrapText="1"/>
      <protection/>
    </xf>
    <xf numFmtId="167" fontId="78" fillId="0" borderId="0" xfId="106" applyNumberFormat="1" applyFont="1" applyFill="1" applyBorder="1" applyAlignment="1" applyProtection="1">
      <alignment horizontal="center" vertical="center" wrapText="1"/>
      <protection/>
    </xf>
    <xf numFmtId="0" fontId="50" fillId="0" borderId="68" xfId="106" applyFont="1" applyFill="1" applyBorder="1" applyAlignment="1">
      <alignment horizontal="center" vertical="center" wrapText="1"/>
      <protection/>
    </xf>
    <xf numFmtId="0" fontId="50" fillId="0" borderId="60" xfId="106" applyFont="1" applyFill="1" applyBorder="1" applyAlignment="1">
      <alignment horizontal="center" vertical="center" wrapText="1"/>
      <protection/>
    </xf>
    <xf numFmtId="0" fontId="50" fillId="0" borderId="83" xfId="106" applyFont="1" applyFill="1" applyBorder="1" applyAlignment="1">
      <alignment horizontal="center" vertical="center" wrapText="1"/>
      <protection/>
    </xf>
    <xf numFmtId="0" fontId="50" fillId="0" borderId="21" xfId="106" applyFont="1" applyFill="1" applyBorder="1" applyAlignment="1" applyProtection="1">
      <alignment horizontal="left" vertical="center"/>
      <protection/>
    </xf>
    <xf numFmtId="0" fontId="50" fillId="0" borderId="22" xfId="106" applyFont="1" applyFill="1" applyBorder="1" applyAlignment="1" applyProtection="1">
      <alignment horizontal="left" vertical="center"/>
      <protection/>
    </xf>
    <xf numFmtId="0" fontId="49" fillId="0" borderId="67" xfId="106" applyFont="1" applyFill="1" applyBorder="1" applyAlignment="1">
      <alignment horizontal="justify" vertical="center" wrapText="1"/>
      <protection/>
    </xf>
    <xf numFmtId="167" fontId="80" fillId="0" borderId="0" xfId="106" applyNumberFormat="1" applyFont="1" applyFill="1" applyBorder="1" applyAlignment="1" applyProtection="1">
      <alignment horizontal="center" vertical="center" wrapText="1"/>
      <protection/>
    </xf>
    <xf numFmtId="3" fontId="72" fillId="0" borderId="0" xfId="107" applyNumberFormat="1" applyFont="1" applyFill="1" applyAlignment="1" applyProtection="1">
      <alignment horizontal="center"/>
      <protection locked="0"/>
    </xf>
    <xf numFmtId="3" fontId="50" fillId="0" borderId="0" xfId="107" applyNumberFormat="1" applyFont="1" applyFill="1" applyAlignment="1" applyProtection="1">
      <alignment horizontal="center" wrapText="1"/>
      <protection/>
    </xf>
    <xf numFmtId="3" fontId="50" fillId="0" borderId="0" xfId="107" applyNumberFormat="1" applyFont="1" applyFill="1" applyAlignment="1" applyProtection="1">
      <alignment horizontal="center"/>
      <protection/>
    </xf>
    <xf numFmtId="3" fontId="65" fillId="0" borderId="59" xfId="107" applyNumberFormat="1" applyFont="1" applyFill="1" applyBorder="1" applyAlignment="1" applyProtection="1">
      <alignment horizontal="left" vertical="center" indent="1"/>
      <protection/>
    </xf>
    <xf numFmtId="3" fontId="65" fillId="0" borderId="49" xfId="107" applyNumberFormat="1" applyFont="1" applyFill="1" applyBorder="1" applyAlignment="1" applyProtection="1">
      <alignment horizontal="left" vertical="center" indent="1"/>
      <protection/>
    </xf>
    <xf numFmtId="3" fontId="65" fillId="0" borderId="58" xfId="107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73" fillId="0" borderId="0" xfId="103" applyFont="1" applyFill="1" applyAlignment="1">
      <alignment horizontal="right" vertical="center"/>
      <protection/>
    </xf>
    <xf numFmtId="167" fontId="63" fillId="0" borderId="61" xfId="99" applyNumberFormat="1" applyFont="1" applyFill="1" applyBorder="1" applyAlignment="1" applyProtection="1">
      <alignment horizontal="center" textRotation="180" wrapText="1"/>
      <protection/>
    </xf>
    <xf numFmtId="167" fontId="54" fillId="0" borderId="20" xfId="99" applyNumberFormat="1" applyFont="1" applyFill="1" applyBorder="1" applyAlignment="1" applyProtection="1">
      <alignment horizontal="left" vertical="center" wrapText="1" indent="2"/>
      <protection/>
    </xf>
    <xf numFmtId="167" fontId="54" fillId="0" borderId="58" xfId="99" applyNumberFormat="1" applyFont="1" applyFill="1" applyBorder="1" applyAlignment="1" applyProtection="1">
      <alignment horizontal="left" vertical="center" wrapText="1" indent="2"/>
      <protection/>
    </xf>
    <xf numFmtId="167" fontId="50" fillId="0" borderId="0" xfId="99" applyNumberFormat="1" applyFont="1" applyFill="1" applyAlignment="1" applyProtection="1">
      <alignment horizontal="center" vertical="center" wrapText="1"/>
      <protection/>
    </xf>
    <xf numFmtId="167" fontId="54" fillId="0" borderId="111" xfId="99" applyNumberFormat="1" applyFont="1" applyFill="1" applyBorder="1" applyAlignment="1" applyProtection="1">
      <alignment horizontal="center" vertical="center" wrapText="1"/>
      <protection/>
    </xf>
    <xf numFmtId="167" fontId="54" fillId="0" borderId="112" xfId="99" applyNumberFormat="1" applyFont="1" applyFill="1" applyBorder="1" applyAlignment="1" applyProtection="1">
      <alignment horizontal="center" vertical="center" wrapText="1"/>
      <protection/>
    </xf>
    <xf numFmtId="167" fontId="54" fillId="0" borderId="111" xfId="99" applyNumberFormat="1" applyFont="1" applyFill="1" applyBorder="1" applyAlignment="1" applyProtection="1">
      <alignment horizontal="center" vertical="center"/>
      <protection/>
    </xf>
    <xf numFmtId="167" fontId="54" fillId="0" borderId="112" xfId="99" applyNumberFormat="1" applyFont="1" applyFill="1" applyBorder="1" applyAlignment="1" applyProtection="1">
      <alignment horizontal="center" vertical="center"/>
      <protection/>
    </xf>
    <xf numFmtId="49" fontId="54" fillId="0" borderId="111" xfId="99" applyNumberFormat="1" applyFont="1" applyFill="1" applyBorder="1" applyAlignment="1" applyProtection="1">
      <alignment horizontal="center" vertical="center" wrapText="1"/>
      <protection/>
    </xf>
    <xf numFmtId="49" fontId="54" fillId="0" borderId="112" xfId="99" applyNumberFormat="1" applyFont="1" applyFill="1" applyBorder="1" applyAlignment="1" applyProtection="1">
      <alignment horizontal="center" vertical="center" wrapText="1"/>
      <protection/>
    </xf>
    <xf numFmtId="167" fontId="54" fillId="0" borderId="95" xfId="99" applyNumberFormat="1" applyFont="1" applyFill="1" applyBorder="1" applyAlignment="1" applyProtection="1">
      <alignment horizontal="center" vertical="center"/>
      <protection/>
    </xf>
    <xf numFmtId="167" fontId="54" fillId="0" borderId="60" xfId="99" applyNumberFormat="1" applyFont="1" applyFill="1" applyBorder="1" applyAlignment="1" applyProtection="1">
      <alignment horizontal="center" vertical="center"/>
      <protection/>
    </xf>
    <xf numFmtId="167" fontId="54" fillId="0" borderId="83" xfId="99" applyNumberFormat="1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67" fontId="6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54" fillId="0" borderId="5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6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64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1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99" fillId="0" borderId="0" xfId="104" applyNumberFormat="1" applyFont="1" applyAlignment="1">
      <alignment horizontal="right"/>
      <protection/>
    </xf>
    <xf numFmtId="3" fontId="99" fillId="0" borderId="0" xfId="104" applyNumberFormat="1" applyFont="1" applyAlignment="1">
      <alignment horizontal="right" vertical="center"/>
      <protection/>
    </xf>
    <xf numFmtId="0" fontId="46" fillId="0" borderId="0" xfId="106" applyFont="1" applyFill="1" applyAlignment="1">
      <alignment horizontal="right" vertical="center"/>
      <protection/>
    </xf>
    <xf numFmtId="0" fontId="46" fillId="0" borderId="0" xfId="106" applyFont="1" applyFill="1" applyAlignment="1">
      <alignment horizontal="right" vertical="center"/>
      <protection/>
    </xf>
    <xf numFmtId="3" fontId="72" fillId="0" borderId="0" xfId="107" applyNumberFormat="1" applyFont="1" applyFill="1" applyAlignment="1" applyProtection="1">
      <alignment horizontal="right"/>
      <protection locked="0"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zoomScale="75" zoomScaleNormal="75" workbookViewId="0" topLeftCell="A1">
      <selection activeCell="J2" sqref="J2:S2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5" bestFit="1" customWidth="1"/>
    <col min="6" max="6" width="14.57421875" style="375" customWidth="1"/>
    <col min="7" max="7" width="14.57421875" style="375" hidden="1" customWidth="1"/>
    <col min="8" max="8" width="15.28125" style="375" hidden="1" customWidth="1"/>
    <col min="9" max="9" width="10.8515625" style="375" hidden="1" customWidth="1"/>
    <col min="10" max="10" width="13.140625" style="375" hidden="1" customWidth="1"/>
    <col min="11" max="11" width="17.28125" style="376" bestFit="1" customWidth="1"/>
    <col min="12" max="12" width="14.57421875" style="376" customWidth="1"/>
    <col min="13" max="13" width="14.57421875" style="376" hidden="1" customWidth="1"/>
    <col min="14" max="14" width="14.28125" style="376" hidden="1" customWidth="1"/>
    <col min="15" max="16" width="10.8515625" style="376" hidden="1" customWidth="1"/>
    <col min="17" max="17" width="12.8515625" style="377" customWidth="1"/>
    <col min="18" max="18" width="15.57421875" style="376" customWidth="1"/>
    <col min="19" max="19" width="13.421875" style="376" hidden="1" customWidth="1"/>
    <col min="20" max="20" width="14.8515625" style="376" hidden="1" customWidth="1"/>
    <col min="21" max="21" width="12.7109375" style="377" hidden="1" customWidth="1"/>
    <col min="22" max="22" width="11.8515625" style="377" hidden="1" customWidth="1"/>
    <col min="23" max="16384" width="9.140625" style="377" customWidth="1"/>
  </cols>
  <sheetData>
    <row r="1" spans="5:19" ht="12.75"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 t="s">
        <v>479</v>
      </c>
      <c r="P1" s="1334"/>
      <c r="Q1" s="1334"/>
      <c r="R1" s="1334"/>
      <c r="S1" s="1334"/>
    </row>
    <row r="2" spans="5:19" ht="12.75">
      <c r="E2" s="1335"/>
      <c r="F2" s="1335"/>
      <c r="G2" s="1335"/>
      <c r="H2" s="1335"/>
      <c r="I2" s="1335"/>
      <c r="J2" s="1335" t="s">
        <v>480</v>
      </c>
      <c r="K2" s="1335"/>
      <c r="L2" s="1335"/>
      <c r="M2" s="1335"/>
      <c r="N2" s="1335"/>
      <c r="O2" s="1335"/>
      <c r="P2" s="1335"/>
      <c r="Q2" s="1335"/>
      <c r="R2" s="1335"/>
      <c r="S2" s="1335"/>
    </row>
    <row r="3" spans="1:19" ht="12.75">
      <c r="A3" s="122"/>
      <c r="B3" s="122"/>
      <c r="C3" s="122"/>
      <c r="D3" s="123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</row>
    <row r="4" spans="1:20" s="379" customFormat="1" ht="34.5" customHeight="1">
      <c r="A4" s="1106" t="s">
        <v>450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278"/>
      <c r="S4" s="378"/>
      <c r="T4" s="378"/>
    </row>
    <row r="5" spans="1:17" ht="13.5" thickBot="1">
      <c r="A5" s="124"/>
      <c r="B5" s="124"/>
      <c r="C5" s="124"/>
      <c r="D5" s="120"/>
      <c r="K5" s="96"/>
      <c r="L5" s="96"/>
      <c r="M5" s="96"/>
      <c r="N5" s="96"/>
      <c r="O5" s="96"/>
      <c r="P5" s="96"/>
      <c r="Q5" s="53" t="s">
        <v>371</v>
      </c>
    </row>
    <row r="6" spans="1:22" ht="45.75" customHeight="1" thickBot="1">
      <c r="A6" s="1107" t="s">
        <v>5</v>
      </c>
      <c r="B6" s="1108"/>
      <c r="C6" s="1108"/>
      <c r="D6" s="387" t="s">
        <v>8</v>
      </c>
      <c r="E6" s="1110" t="s">
        <v>4</v>
      </c>
      <c r="F6" s="1111"/>
      <c r="G6" s="1111"/>
      <c r="H6" s="1111"/>
      <c r="I6" s="1111"/>
      <c r="J6" s="1112"/>
      <c r="K6" s="1110" t="s">
        <v>64</v>
      </c>
      <c r="L6" s="1111"/>
      <c r="M6" s="1111"/>
      <c r="N6" s="1111"/>
      <c r="O6" s="1111"/>
      <c r="P6" s="1112"/>
      <c r="Q6" s="1110" t="s">
        <v>65</v>
      </c>
      <c r="R6" s="1111"/>
      <c r="S6" s="1111"/>
      <c r="T6" s="1111"/>
      <c r="U6" s="1111"/>
      <c r="V6" s="1112"/>
    </row>
    <row r="7" spans="1:22" ht="45.75" customHeight="1" thickBot="1">
      <c r="A7" s="345"/>
      <c r="B7" s="346"/>
      <c r="C7" s="346"/>
      <c r="D7" s="387"/>
      <c r="E7" s="421" t="s">
        <v>70</v>
      </c>
      <c r="F7" s="422" t="s">
        <v>187</v>
      </c>
      <c r="G7" s="422" t="s">
        <v>193</v>
      </c>
      <c r="H7" s="422" t="s">
        <v>196</v>
      </c>
      <c r="I7" s="422" t="s">
        <v>212</v>
      </c>
      <c r="J7" s="423" t="s">
        <v>244</v>
      </c>
      <c r="K7" s="421" t="s">
        <v>70</v>
      </c>
      <c r="L7" s="422" t="s">
        <v>187</v>
      </c>
      <c r="M7" s="422" t="s">
        <v>193</v>
      </c>
      <c r="N7" s="422" t="s">
        <v>196</v>
      </c>
      <c r="O7" s="422" t="s">
        <v>212</v>
      </c>
      <c r="P7" s="423" t="s">
        <v>244</v>
      </c>
      <c r="Q7" s="421" t="s">
        <v>70</v>
      </c>
      <c r="R7" s="422" t="s">
        <v>187</v>
      </c>
      <c r="S7" s="422" t="s">
        <v>193</v>
      </c>
      <c r="T7" s="422" t="s">
        <v>196</v>
      </c>
      <c r="U7" s="422" t="s">
        <v>212</v>
      </c>
      <c r="V7" s="423" t="s">
        <v>244</v>
      </c>
    </row>
    <row r="8" spans="1:22" s="7" customFormat="1" ht="21.75" customHeight="1" thickBot="1">
      <c r="A8" s="135"/>
      <c r="B8" s="1109"/>
      <c r="C8" s="1109"/>
      <c r="D8" s="1109"/>
      <c r="E8" s="424"/>
      <c r="F8" s="324"/>
      <c r="G8" s="324"/>
      <c r="H8" s="324"/>
      <c r="I8" s="324"/>
      <c r="J8" s="980"/>
      <c r="K8" s="424"/>
      <c r="L8" s="324"/>
      <c r="M8" s="324"/>
      <c r="N8" s="324"/>
      <c r="O8" s="324"/>
      <c r="P8" s="980"/>
      <c r="Q8" s="424"/>
      <c r="R8" s="324"/>
      <c r="S8" s="324"/>
      <c r="T8" s="324"/>
      <c r="U8" s="324"/>
      <c r="V8" s="980"/>
    </row>
    <row r="9" spans="1:22" s="7" customFormat="1" ht="21.75" customHeight="1" thickBot="1">
      <c r="A9" s="135" t="s">
        <v>25</v>
      </c>
      <c r="B9" s="1109" t="s">
        <v>277</v>
      </c>
      <c r="C9" s="1109"/>
      <c r="D9" s="1109"/>
      <c r="E9" s="424">
        <f>E10+E15+E18+E19+E22</f>
        <v>1490156</v>
      </c>
      <c r="F9" s="324">
        <f>F10+F15+F18+F19+F22</f>
        <v>1221482</v>
      </c>
      <c r="G9" s="324">
        <f>G10+G15+G18+G19+G22</f>
        <v>0</v>
      </c>
      <c r="H9" s="324">
        <f>H10+H15+H18+H19+H22</f>
        <v>0</v>
      </c>
      <c r="I9" s="324">
        <f aca="true" t="shared" si="0" ref="I9:P9">I10+I15+I18</f>
        <v>0</v>
      </c>
      <c r="J9" s="980">
        <f t="shared" si="0"/>
        <v>0</v>
      </c>
      <c r="K9" s="424">
        <f>K10+K15+K18+K19+K22</f>
        <v>797612</v>
      </c>
      <c r="L9" s="324">
        <f>L10+L15+L18+L19+L22</f>
        <v>528938</v>
      </c>
      <c r="M9" s="324">
        <f>M10+M15+M18+M19+M22</f>
        <v>5920000</v>
      </c>
      <c r="N9" s="324">
        <f>N10+N15+N18+N19+N22</f>
        <v>5920000</v>
      </c>
      <c r="O9" s="324">
        <f t="shared" si="0"/>
        <v>0</v>
      </c>
      <c r="P9" s="980">
        <f t="shared" si="0"/>
        <v>0</v>
      </c>
      <c r="Q9" s="424">
        <f aca="true" t="shared" si="1" ref="Q9:V9">Q10+Q15+Q18+Q19+Q22</f>
        <v>692544</v>
      </c>
      <c r="R9" s="324">
        <f t="shared" si="1"/>
        <v>692544</v>
      </c>
      <c r="S9" s="324">
        <f t="shared" si="1"/>
        <v>-5920000</v>
      </c>
      <c r="T9" s="324">
        <f>T10+T15+T18+T19+T22</f>
        <v>-5920000</v>
      </c>
      <c r="U9" s="324" t="e">
        <f t="shared" si="1"/>
        <v>#DIV/0!</v>
      </c>
      <c r="V9" s="980">
        <f t="shared" si="1"/>
        <v>-5546004</v>
      </c>
    </row>
    <row r="10" spans="1:22" ht="21.75" customHeight="1">
      <c r="A10" s="854"/>
      <c r="B10" s="280" t="s">
        <v>33</v>
      </c>
      <c r="C10" s="1102" t="s">
        <v>278</v>
      </c>
      <c r="D10" s="1102"/>
      <c r="E10" s="538">
        <f aca="true" t="shared" si="2" ref="E10:P10">SUM(E11:E14)</f>
        <v>1084572</v>
      </c>
      <c r="F10" s="539">
        <f t="shared" si="2"/>
        <v>1084572</v>
      </c>
      <c r="G10" s="539">
        <f t="shared" si="2"/>
        <v>0</v>
      </c>
      <c r="H10" s="539">
        <f t="shared" si="2"/>
        <v>0</v>
      </c>
      <c r="I10" s="539">
        <f t="shared" si="2"/>
        <v>0</v>
      </c>
      <c r="J10" s="981">
        <f t="shared" si="2"/>
        <v>0</v>
      </c>
      <c r="K10" s="538">
        <f t="shared" si="2"/>
        <v>497612</v>
      </c>
      <c r="L10" s="539">
        <f t="shared" si="2"/>
        <v>892029</v>
      </c>
      <c r="M10" s="539">
        <f t="shared" si="2"/>
        <v>6420000</v>
      </c>
      <c r="N10" s="539">
        <f t="shared" si="2"/>
        <v>6420000</v>
      </c>
      <c r="O10" s="539">
        <f t="shared" si="2"/>
        <v>0</v>
      </c>
      <c r="P10" s="981">
        <f t="shared" si="2"/>
        <v>0</v>
      </c>
      <c r="Q10" s="538">
        <f aca="true" t="shared" si="3" ref="Q10:V10">SUM(Q11:Q14)</f>
        <v>586960</v>
      </c>
      <c r="R10" s="539">
        <f t="shared" si="3"/>
        <v>192543</v>
      </c>
      <c r="S10" s="539">
        <f t="shared" si="3"/>
        <v>-6420000</v>
      </c>
      <c r="T10" s="539">
        <f>SUM(T11:T14)</f>
        <v>-6420000</v>
      </c>
      <c r="U10" s="539" t="e">
        <f t="shared" si="3"/>
        <v>#DIV/0!</v>
      </c>
      <c r="V10" s="981">
        <f t="shared" si="3"/>
        <v>-6046009</v>
      </c>
    </row>
    <row r="11" spans="1:22" ht="21.75" customHeight="1">
      <c r="A11" s="132"/>
      <c r="B11" s="128"/>
      <c r="C11" s="128" t="s">
        <v>283</v>
      </c>
      <c r="D11" s="388" t="s">
        <v>279</v>
      </c>
      <c r="E11" s="426">
        <f>'3.sz.m Önk  bev.'!E10</f>
        <v>0</v>
      </c>
      <c r="F11" s="326">
        <f>'3.sz.m Önk  bev.'!F10</f>
        <v>0</v>
      </c>
      <c r="G11" s="326">
        <f>'3.sz.m Önk  bev.'!G10</f>
        <v>0</v>
      </c>
      <c r="H11" s="326">
        <f>'3.sz.m Önk  bev.'!H10</f>
        <v>0</v>
      </c>
      <c r="I11" s="326"/>
      <c r="J11" s="982"/>
      <c r="K11" s="426">
        <f>'3.sz.m Önk  bev.'!K10</f>
        <v>0</v>
      </c>
      <c r="L11" s="326">
        <f>'3.sz.m Önk  bev.'!L10</f>
        <v>0</v>
      </c>
      <c r="M11" s="326">
        <f>'3.sz.m Önk  bev.'!M10</f>
        <v>0</v>
      </c>
      <c r="N11" s="326">
        <f>'3.sz.m Önk  bev.'!N10</f>
        <v>0</v>
      </c>
      <c r="O11" s="326"/>
      <c r="P11" s="982"/>
      <c r="Q11" s="426">
        <f>'3.sz.m Önk  bev.'!Q10</f>
        <v>0</v>
      </c>
      <c r="R11" s="326">
        <f>'3.sz.m Önk  bev.'!R10</f>
        <v>0</v>
      </c>
      <c r="S11" s="326">
        <f>'3.sz.m Önk  bev.'!S10</f>
        <v>0</v>
      </c>
      <c r="T11" s="326">
        <f>'3.sz.m Önk  bev.'!T10</f>
        <v>0</v>
      </c>
      <c r="U11" s="326">
        <f>'3.sz.m Önk  bev.'!U10</f>
        <v>0</v>
      </c>
      <c r="V11" s="982">
        <f>'3.sz.m Önk  bev.'!V10</f>
        <v>0</v>
      </c>
    </row>
    <row r="12" spans="1:22" ht="21.75" customHeight="1">
      <c r="A12" s="132"/>
      <c r="B12" s="128"/>
      <c r="C12" s="128" t="s">
        <v>284</v>
      </c>
      <c r="D12" s="388" t="s">
        <v>268</v>
      </c>
      <c r="E12" s="426">
        <f>'3.sz.m Önk  bev.'!E11</f>
        <v>1084572</v>
      </c>
      <c r="F12" s="326">
        <f>'3.sz.m Önk  bev.'!F11</f>
        <v>1084572</v>
      </c>
      <c r="G12" s="326">
        <f>'3.sz.m Önk  bev.'!G11</f>
        <v>0</v>
      </c>
      <c r="H12" s="326">
        <f>'3.sz.m Önk  bev.'!H11</f>
        <v>0</v>
      </c>
      <c r="I12" s="326"/>
      <c r="J12" s="982"/>
      <c r="K12" s="426">
        <f>'3.sz.m Önk  bev.'!K11</f>
        <v>497612</v>
      </c>
      <c r="L12" s="326">
        <f>'3.sz.m Önk  bev.'!L11</f>
        <v>892029</v>
      </c>
      <c r="M12" s="326">
        <f>'3.sz.m Önk  bev.'!M11</f>
        <v>6420000</v>
      </c>
      <c r="N12" s="326">
        <f>'3.sz.m Önk  bev.'!N11</f>
        <v>6420000</v>
      </c>
      <c r="O12" s="326"/>
      <c r="P12" s="982"/>
      <c r="Q12" s="426">
        <f>'3.sz.m Önk  bev.'!Q11</f>
        <v>586960</v>
      </c>
      <c r="R12" s="326">
        <f>'3.sz.m Önk  bev.'!R11</f>
        <v>192543</v>
      </c>
      <c r="S12" s="326">
        <f>'3.sz.m Önk  bev.'!S11</f>
        <v>-6420000</v>
      </c>
      <c r="T12" s="326">
        <f>'3.sz.m Önk  bev.'!T11</f>
        <v>-6420000</v>
      </c>
      <c r="U12" s="326" t="e">
        <f>'3.sz.m Önk  bev.'!U11</f>
        <v>#DIV/0!</v>
      </c>
      <c r="V12" s="982">
        <f>'3.sz.m Önk  bev.'!V11</f>
        <v>-6046009</v>
      </c>
    </row>
    <row r="13" spans="1:22" ht="21.75" customHeight="1">
      <c r="A13" s="132"/>
      <c r="B13" s="128"/>
      <c r="C13" s="128" t="s">
        <v>285</v>
      </c>
      <c r="D13" s="388" t="s">
        <v>267</v>
      </c>
      <c r="E13" s="426">
        <f>'3.sz.m Önk  bev.'!E12</f>
        <v>0</v>
      </c>
      <c r="F13" s="326">
        <f>'3.sz.m Önk  bev.'!F12</f>
        <v>0</v>
      </c>
      <c r="G13" s="326">
        <f>'3.sz.m Önk  bev.'!G12</f>
        <v>0</v>
      </c>
      <c r="H13" s="326">
        <f>'3.sz.m Önk  bev.'!H12</f>
        <v>0</v>
      </c>
      <c r="I13" s="326"/>
      <c r="J13" s="982"/>
      <c r="K13" s="426">
        <f>'3.sz.m Önk  bev.'!K12</f>
        <v>0</v>
      </c>
      <c r="L13" s="326">
        <f>'3.sz.m Önk  bev.'!L12</f>
        <v>0</v>
      </c>
      <c r="M13" s="326">
        <f>'3.sz.m Önk  bev.'!M12</f>
        <v>0</v>
      </c>
      <c r="N13" s="326">
        <f>'3.sz.m Önk  bev.'!N12</f>
        <v>0</v>
      </c>
      <c r="O13" s="326"/>
      <c r="P13" s="982"/>
      <c r="Q13" s="426">
        <f>'3.sz.m Önk  bev.'!Q12</f>
        <v>0</v>
      </c>
      <c r="R13" s="326">
        <f>'3.sz.m Önk  bev.'!R12</f>
        <v>0</v>
      </c>
      <c r="S13" s="326">
        <f>'3.sz.m Önk  bev.'!S12</f>
        <v>0</v>
      </c>
      <c r="T13" s="326">
        <f>'3.sz.m Önk  bev.'!T12</f>
        <v>0</v>
      </c>
      <c r="U13" s="326">
        <f>'3.sz.m Önk  bev.'!U12</f>
        <v>0</v>
      </c>
      <c r="V13" s="982">
        <f>'3.sz.m Önk  bev.'!V12</f>
        <v>0</v>
      </c>
    </row>
    <row r="14" spans="1:32" ht="21.75" customHeight="1" hidden="1">
      <c r="A14" s="132"/>
      <c r="B14" s="128"/>
      <c r="C14" s="128"/>
      <c r="D14" s="388"/>
      <c r="E14" s="426"/>
      <c r="F14" s="326"/>
      <c r="G14" s="326"/>
      <c r="H14" s="326"/>
      <c r="I14" s="326"/>
      <c r="J14" s="982"/>
      <c r="K14" s="426"/>
      <c r="L14" s="326"/>
      <c r="M14" s="326"/>
      <c r="N14" s="326"/>
      <c r="O14" s="326"/>
      <c r="P14" s="982"/>
      <c r="Q14" s="426"/>
      <c r="R14" s="326"/>
      <c r="S14" s="326"/>
      <c r="T14" s="326"/>
      <c r="U14" s="326"/>
      <c r="V14" s="982"/>
      <c r="AF14" s="377" t="s">
        <v>209</v>
      </c>
    </row>
    <row r="15" spans="1:22" ht="21.75" customHeight="1">
      <c r="A15" s="132"/>
      <c r="B15" s="128" t="s">
        <v>34</v>
      </c>
      <c r="C15" s="1105" t="s">
        <v>280</v>
      </c>
      <c r="D15" s="1105"/>
      <c r="E15" s="426">
        <f>SUM(E16:E17)</f>
        <v>0</v>
      </c>
      <c r="F15" s="326">
        <f>SUM(F16:F17)</f>
        <v>0</v>
      </c>
      <c r="G15" s="326">
        <f>SUM(G16:G17)</f>
        <v>0</v>
      </c>
      <c r="H15" s="326">
        <f>SUM(H16:H17)</f>
        <v>0</v>
      </c>
      <c r="I15" s="326"/>
      <c r="J15" s="982"/>
      <c r="K15" s="426">
        <f>SUM(K16:K17)</f>
        <v>0</v>
      </c>
      <c r="L15" s="326">
        <f>SUM(L16:L17)</f>
        <v>0</v>
      </c>
      <c r="M15" s="326">
        <f>SUM(M16:M17)</f>
        <v>0</v>
      </c>
      <c r="N15" s="326">
        <f>SUM(N16:N17)</f>
        <v>0</v>
      </c>
      <c r="O15" s="326"/>
      <c r="P15" s="982"/>
      <c r="Q15" s="426">
        <f aca="true" t="shared" si="4" ref="Q15:V15">SUM(Q16:Q17)</f>
        <v>0</v>
      </c>
      <c r="R15" s="326">
        <f t="shared" si="4"/>
        <v>0</v>
      </c>
      <c r="S15" s="326">
        <f t="shared" si="4"/>
        <v>0</v>
      </c>
      <c r="T15" s="326">
        <f>SUM(T16:T17)</f>
        <v>0</v>
      </c>
      <c r="U15" s="326">
        <f t="shared" si="4"/>
        <v>0</v>
      </c>
      <c r="V15" s="982">
        <f t="shared" si="4"/>
        <v>0</v>
      </c>
    </row>
    <row r="16" spans="1:22" ht="21.75" customHeight="1">
      <c r="A16" s="132"/>
      <c r="B16" s="128"/>
      <c r="C16" s="128" t="s">
        <v>281</v>
      </c>
      <c r="D16" s="706" t="s">
        <v>286</v>
      </c>
      <c r="E16" s="426">
        <f>'3.sz.m Önk  bev.'!E15</f>
        <v>0</v>
      </c>
      <c r="F16" s="326">
        <f>'3.sz.m Önk  bev.'!F15</f>
        <v>0</v>
      </c>
      <c r="G16" s="326">
        <f>'3.sz.m Önk  bev.'!G15</f>
        <v>0</v>
      </c>
      <c r="H16" s="326">
        <f>'3.sz.m Önk  bev.'!H15</f>
        <v>0</v>
      </c>
      <c r="I16" s="326"/>
      <c r="J16" s="982"/>
      <c r="K16" s="426">
        <f>'3.sz.m Önk  bev.'!K15</f>
        <v>0</v>
      </c>
      <c r="L16" s="326">
        <f>'3.sz.m Önk  bev.'!L15</f>
        <v>0</v>
      </c>
      <c r="M16" s="326">
        <f>'3.sz.m Önk  bev.'!M15</f>
        <v>0</v>
      </c>
      <c r="N16" s="326">
        <f>'3.sz.m Önk  bev.'!N15</f>
        <v>0</v>
      </c>
      <c r="O16" s="326"/>
      <c r="P16" s="982"/>
      <c r="Q16" s="426">
        <f>'3.sz.m Önk  bev.'!Q15</f>
        <v>0</v>
      </c>
      <c r="R16" s="326">
        <f>'3.sz.m Önk  bev.'!R15</f>
        <v>0</v>
      </c>
      <c r="S16" s="326">
        <f>'3.sz.m Önk  bev.'!S15</f>
        <v>0</v>
      </c>
      <c r="T16" s="326">
        <f>'3.sz.m Önk  bev.'!T15</f>
        <v>0</v>
      </c>
      <c r="U16" s="326">
        <f>'3.sz.m Önk  bev.'!U15</f>
        <v>0</v>
      </c>
      <c r="V16" s="982">
        <f>'3.sz.m Önk  bev.'!V15</f>
        <v>0</v>
      </c>
    </row>
    <row r="17" spans="1:22" ht="21.75" customHeight="1">
      <c r="A17" s="132"/>
      <c r="B17" s="128"/>
      <c r="C17" s="128" t="s">
        <v>282</v>
      </c>
      <c r="D17" s="706" t="s">
        <v>287</v>
      </c>
      <c r="E17" s="426">
        <f>'3.sz.m Önk  bev.'!E16</f>
        <v>0</v>
      </c>
      <c r="F17" s="326">
        <f>'3.sz.m Önk  bev.'!F16</f>
        <v>0</v>
      </c>
      <c r="G17" s="326">
        <f>'3.sz.m Önk  bev.'!G16</f>
        <v>0</v>
      </c>
      <c r="H17" s="326">
        <f>'3.sz.m Önk  bev.'!H16</f>
        <v>0</v>
      </c>
      <c r="I17" s="326"/>
      <c r="J17" s="982"/>
      <c r="K17" s="426">
        <f>'3.sz.m Önk  bev.'!K16</f>
        <v>0</v>
      </c>
      <c r="L17" s="326">
        <f>'3.sz.m Önk  bev.'!L16</f>
        <v>0</v>
      </c>
      <c r="M17" s="326">
        <f>'3.sz.m Önk  bev.'!M16</f>
        <v>0</v>
      </c>
      <c r="N17" s="326">
        <f>'3.sz.m Önk  bev.'!N16</f>
        <v>0</v>
      </c>
      <c r="O17" s="326"/>
      <c r="P17" s="982"/>
      <c r="Q17" s="426">
        <f>'3.sz.m Önk  bev.'!Q16</f>
        <v>0</v>
      </c>
      <c r="R17" s="326">
        <f>'3.sz.m Önk  bev.'!R16</f>
        <v>0</v>
      </c>
      <c r="S17" s="326">
        <f>'3.sz.m Önk  bev.'!S16</f>
        <v>0</v>
      </c>
      <c r="T17" s="326">
        <f>'3.sz.m Önk  bev.'!T16</f>
        <v>0</v>
      </c>
      <c r="U17" s="326">
        <f>'3.sz.m Önk  bev.'!U16</f>
        <v>0</v>
      </c>
      <c r="V17" s="982">
        <f>'3.sz.m Önk  bev.'!V16</f>
        <v>0</v>
      </c>
    </row>
    <row r="18" spans="1:22" ht="21.75" customHeight="1">
      <c r="A18" s="132"/>
      <c r="B18" s="128" t="s">
        <v>112</v>
      </c>
      <c r="C18" s="1105" t="s">
        <v>288</v>
      </c>
      <c r="D18" s="1105"/>
      <c r="E18" s="426">
        <f>'3.sz.m Önk  bev.'!E17</f>
        <v>300000</v>
      </c>
      <c r="F18" s="326">
        <f>'3.sz.m Önk  bev.'!F17</f>
        <v>31326</v>
      </c>
      <c r="G18" s="326">
        <f>'3.sz.m Önk  bev.'!G17</f>
        <v>0</v>
      </c>
      <c r="H18" s="326">
        <f>'3.sz.m Önk  bev.'!H17</f>
        <v>0</v>
      </c>
      <c r="I18" s="855"/>
      <c r="J18" s="998"/>
      <c r="K18" s="426">
        <f>'3.sz.m Önk  bev.'!K17</f>
        <v>300000</v>
      </c>
      <c r="L18" s="326">
        <f>'3.sz.m Önk  bev.'!L17</f>
        <v>31326</v>
      </c>
      <c r="M18" s="326">
        <f>'3.sz.m Önk  bev.'!M17</f>
        <v>0</v>
      </c>
      <c r="N18" s="326">
        <f>'3.sz.m Önk  bev.'!N17</f>
        <v>0</v>
      </c>
      <c r="O18" s="855"/>
      <c r="P18" s="998"/>
      <c r="Q18" s="426">
        <f>'3.sz.m Önk  bev.'!Q17</f>
        <v>0</v>
      </c>
      <c r="R18" s="326">
        <f>'3.sz.m Önk  bev.'!R17</f>
        <v>0</v>
      </c>
      <c r="S18" s="326">
        <f>'3.sz.m Önk  bev.'!S17</f>
        <v>0</v>
      </c>
      <c r="T18" s="326">
        <f>'3.sz.m Önk  bev.'!T17</f>
        <v>0</v>
      </c>
      <c r="U18" s="326">
        <f>'3.sz.m Önk  bev.'!U17</f>
        <v>0</v>
      </c>
      <c r="V18" s="982">
        <f>'3.sz.m Önk  bev.'!V17</f>
        <v>0</v>
      </c>
    </row>
    <row r="19" spans="1:22" ht="21.75" customHeight="1">
      <c r="A19" s="132"/>
      <c r="B19" s="128" t="s">
        <v>48</v>
      </c>
      <c r="C19" s="1125" t="s">
        <v>289</v>
      </c>
      <c r="D19" s="1126"/>
      <c r="E19" s="426">
        <f>SUM(E20:E21)</f>
        <v>0</v>
      </c>
      <c r="F19" s="326">
        <f>SUM(F20:F21)</f>
        <v>0</v>
      </c>
      <c r="G19" s="326">
        <f>SUM(G20:G21)</f>
        <v>0</v>
      </c>
      <c r="H19" s="326">
        <f>SUM(H20:H21)</f>
        <v>0</v>
      </c>
      <c r="I19" s="855"/>
      <c r="J19" s="998"/>
      <c r="K19" s="426">
        <f>SUM(K20:K21)</f>
        <v>0</v>
      </c>
      <c r="L19" s="326">
        <f>SUM(L20:L21)</f>
        <v>0</v>
      </c>
      <c r="M19" s="326">
        <f>SUM(M20:M21)</f>
        <v>0</v>
      </c>
      <c r="N19" s="326">
        <f>SUM(N20:N21)</f>
        <v>0</v>
      </c>
      <c r="O19" s="855"/>
      <c r="P19" s="998"/>
      <c r="Q19" s="426">
        <f aca="true" t="shared" si="5" ref="Q19:V19">SUM(Q20:Q21)</f>
        <v>0</v>
      </c>
      <c r="R19" s="326">
        <f t="shared" si="5"/>
        <v>0</v>
      </c>
      <c r="S19" s="326">
        <f t="shared" si="5"/>
        <v>0</v>
      </c>
      <c r="T19" s="326">
        <f>SUM(T20:T21)</f>
        <v>0</v>
      </c>
      <c r="U19" s="326">
        <f t="shared" si="5"/>
        <v>0</v>
      </c>
      <c r="V19" s="982">
        <f t="shared" si="5"/>
        <v>0</v>
      </c>
    </row>
    <row r="20" spans="1:22" ht="21.75" customHeight="1">
      <c r="A20" s="132"/>
      <c r="B20" s="128"/>
      <c r="C20" s="128" t="s">
        <v>290</v>
      </c>
      <c r="D20" s="706" t="s">
        <v>292</v>
      </c>
      <c r="E20" s="426">
        <f>'3.sz.m Önk  bev.'!E19</f>
        <v>0</v>
      </c>
      <c r="F20" s="326">
        <f>'3.sz.m Önk  bev.'!F19</f>
        <v>0</v>
      </c>
      <c r="G20" s="326">
        <f>'3.sz.m Önk  bev.'!G19</f>
        <v>0</v>
      </c>
      <c r="H20" s="326">
        <f>'3.sz.m Önk  bev.'!H19</f>
        <v>0</v>
      </c>
      <c r="I20" s="855"/>
      <c r="J20" s="998"/>
      <c r="K20" s="426">
        <f>'3.sz.m Önk  bev.'!K19</f>
        <v>0</v>
      </c>
      <c r="L20" s="326">
        <f>'3.sz.m Önk  bev.'!L19</f>
        <v>0</v>
      </c>
      <c r="M20" s="326">
        <f>'3.sz.m Önk  bev.'!M19</f>
        <v>0</v>
      </c>
      <c r="N20" s="326">
        <f>'3.sz.m Önk  bev.'!N19</f>
        <v>0</v>
      </c>
      <c r="O20" s="855"/>
      <c r="P20" s="998"/>
      <c r="Q20" s="426">
        <f>'3.sz.m Önk  bev.'!Q19</f>
        <v>0</v>
      </c>
      <c r="R20" s="326">
        <f>'3.sz.m Önk  bev.'!R19</f>
        <v>0</v>
      </c>
      <c r="S20" s="326">
        <f>'3.sz.m Önk  bev.'!S19</f>
        <v>0</v>
      </c>
      <c r="T20" s="326">
        <f>'3.sz.m Önk  bev.'!T19</f>
        <v>0</v>
      </c>
      <c r="U20" s="326">
        <f>'3.sz.m Önk  bev.'!U19</f>
        <v>0</v>
      </c>
      <c r="V20" s="982">
        <f>'3.sz.m Önk  bev.'!V19</f>
        <v>0</v>
      </c>
    </row>
    <row r="21" spans="1:22" ht="21.75" customHeight="1">
      <c r="A21" s="132"/>
      <c r="B21" s="128"/>
      <c r="C21" s="128" t="s">
        <v>291</v>
      </c>
      <c r="D21" s="706" t="s">
        <v>269</v>
      </c>
      <c r="E21" s="426">
        <f>'3.sz.m Önk  bev.'!E20</f>
        <v>0</v>
      </c>
      <c r="F21" s="326">
        <f>'3.sz.m Önk  bev.'!F20</f>
        <v>0</v>
      </c>
      <c r="G21" s="326">
        <f>'3.sz.m Önk  bev.'!G20</f>
        <v>0</v>
      </c>
      <c r="H21" s="326">
        <f>'3.sz.m Önk  bev.'!H20</f>
        <v>0</v>
      </c>
      <c r="I21" s="855"/>
      <c r="J21" s="998"/>
      <c r="K21" s="426">
        <f>'3.sz.m Önk  bev.'!K20</f>
        <v>0</v>
      </c>
      <c r="L21" s="326">
        <f>'3.sz.m Önk  bev.'!L20</f>
        <v>0</v>
      </c>
      <c r="M21" s="326">
        <f>'3.sz.m Önk  bev.'!M20</f>
        <v>0</v>
      </c>
      <c r="N21" s="326">
        <f>'3.sz.m Önk  bev.'!N20</f>
        <v>0</v>
      </c>
      <c r="O21" s="855"/>
      <c r="P21" s="998"/>
      <c r="Q21" s="426">
        <f>'3.sz.m Önk  bev.'!Q20</f>
        <v>0</v>
      </c>
      <c r="R21" s="326">
        <f>'3.sz.m Önk  bev.'!R20</f>
        <v>0</v>
      </c>
      <c r="S21" s="326">
        <f>'3.sz.m Önk  bev.'!S20</f>
        <v>0</v>
      </c>
      <c r="T21" s="326">
        <f>'3.sz.m Önk  bev.'!T20</f>
        <v>0</v>
      </c>
      <c r="U21" s="326">
        <f>'3.sz.m Önk  bev.'!U20</f>
        <v>0</v>
      </c>
      <c r="V21" s="982">
        <f>'3.sz.m Önk  bev.'!V20</f>
        <v>0</v>
      </c>
    </row>
    <row r="22" spans="1:22" ht="21.75" customHeight="1" thickBot="1">
      <c r="A22" s="541"/>
      <c r="B22" s="856" t="s">
        <v>49</v>
      </c>
      <c r="C22" s="1127" t="s">
        <v>293</v>
      </c>
      <c r="D22" s="1128"/>
      <c r="E22" s="426">
        <f>'3.sz.m Önk  bev.'!E21</f>
        <v>105584</v>
      </c>
      <c r="F22" s="326">
        <f>'3.sz.m Önk  bev.'!F21</f>
        <v>105584</v>
      </c>
      <c r="G22" s="326">
        <f>'3.sz.m Önk  bev.'!G21</f>
        <v>0</v>
      </c>
      <c r="H22" s="326">
        <f>'3.sz.m Önk  bev.'!H21</f>
        <v>0</v>
      </c>
      <c r="I22" s="857"/>
      <c r="J22" s="999"/>
      <c r="K22" s="426">
        <f>'3.sz.m Önk  bev.'!K21</f>
        <v>0</v>
      </c>
      <c r="L22" s="326">
        <f>'3.sz.m Önk  bev.'!L21</f>
        <v>-394417</v>
      </c>
      <c r="M22" s="326">
        <f>'3.sz.m Önk  bev.'!M21</f>
        <v>-500000</v>
      </c>
      <c r="N22" s="326">
        <f>'3.sz.m Önk  bev.'!N21</f>
        <v>-500000</v>
      </c>
      <c r="O22" s="857"/>
      <c r="P22" s="999"/>
      <c r="Q22" s="426">
        <f>'3.sz.m Önk  bev.'!Q21</f>
        <v>105584</v>
      </c>
      <c r="R22" s="326">
        <f>'3.sz.m Önk  bev.'!R21</f>
        <v>500001</v>
      </c>
      <c r="S22" s="326">
        <f>'3.sz.m Önk  bev.'!S21</f>
        <v>500000</v>
      </c>
      <c r="T22" s="326">
        <f>'3.sz.m Önk  bev.'!T21</f>
        <v>500000</v>
      </c>
      <c r="U22" s="326">
        <f>'3.sz.m Önk  bev.'!U21</f>
        <v>500004</v>
      </c>
      <c r="V22" s="982">
        <f>'3.sz.m Önk  bev.'!V21</f>
        <v>500005</v>
      </c>
    </row>
    <row r="23" spans="1:22" ht="21.75" customHeight="1" thickBot="1">
      <c r="A23" s="135" t="s">
        <v>294</v>
      </c>
      <c r="B23" s="1109" t="s">
        <v>295</v>
      </c>
      <c r="C23" s="1109"/>
      <c r="D23" s="1109"/>
      <c r="E23" s="424">
        <f>E24+E25+E26+E30+E31+E32+E33</f>
        <v>22806</v>
      </c>
      <c r="F23" s="324">
        <f>F24+F25+F26+F30+F31+F32+F33</f>
        <v>143025</v>
      </c>
      <c r="G23" s="324">
        <f>G24+G25+G26+G30+G31+G32+G33</f>
        <v>0</v>
      </c>
      <c r="H23" s="324">
        <f>H24+H25+H26+H30+H31+H32+H33</f>
        <v>0</v>
      </c>
      <c r="I23" s="474">
        <f aca="true" t="shared" si="6" ref="I23:P23">SUM(I24:I33)</f>
        <v>0</v>
      </c>
      <c r="J23" s="1000">
        <f t="shared" si="6"/>
        <v>0</v>
      </c>
      <c r="K23" s="424">
        <f>K24+K25+K26+K30+K31+K32+K33</f>
        <v>22806</v>
      </c>
      <c r="L23" s="324">
        <f>L24+L25+L26+L30+L31+L32+L33</f>
        <v>143025</v>
      </c>
      <c r="M23" s="324">
        <f>M24+M25+M26+M30+M31+M32+M33</f>
        <v>0</v>
      </c>
      <c r="N23" s="324">
        <f>N24+N25+N26+N30+N31+N32+N33</f>
        <v>0</v>
      </c>
      <c r="O23" s="474">
        <f t="shared" si="6"/>
        <v>0</v>
      </c>
      <c r="P23" s="1000">
        <f t="shared" si="6"/>
        <v>0</v>
      </c>
      <c r="Q23" s="424">
        <f aca="true" t="shared" si="7" ref="Q23:V23">Q24+Q25+Q26+Q30+Q31+Q32+Q33</f>
        <v>0</v>
      </c>
      <c r="R23" s="324">
        <f t="shared" si="7"/>
        <v>0</v>
      </c>
      <c r="S23" s="324">
        <f t="shared" si="7"/>
        <v>0</v>
      </c>
      <c r="T23" s="324">
        <f>T24+T25+T26+T30+T31+T32+T33</f>
        <v>0</v>
      </c>
      <c r="U23" s="324">
        <f t="shared" si="7"/>
        <v>0</v>
      </c>
      <c r="V23" s="980">
        <f t="shared" si="7"/>
        <v>0</v>
      </c>
    </row>
    <row r="24" spans="1:22" ht="21.75" customHeight="1">
      <c r="A24" s="133"/>
      <c r="B24" s="134" t="s">
        <v>36</v>
      </c>
      <c r="C24" s="1115" t="s">
        <v>296</v>
      </c>
      <c r="D24" s="1115"/>
      <c r="E24" s="425">
        <f>'3.sz.m Önk  bev.'!E23+'üres lap3'!D9</f>
        <v>0</v>
      </c>
      <c r="F24" s="325">
        <f>'3.sz.m Önk  bev.'!F23+'üres lap3'!E9</f>
        <v>80000</v>
      </c>
      <c r="G24" s="325">
        <f>'3.sz.m Önk  bev.'!G23+'üres lap3'!F9</f>
        <v>0</v>
      </c>
      <c r="H24" s="325">
        <f>'3.sz.m Önk  bev.'!H23+'üres lap3'!G9</f>
        <v>0</v>
      </c>
      <c r="I24" s="475"/>
      <c r="J24" s="1001"/>
      <c r="K24" s="425">
        <f>'3.sz.m Önk  bev.'!K23+'üres lap3'!J9</f>
        <v>0</v>
      </c>
      <c r="L24" s="325">
        <f>'3.sz.m Önk  bev.'!L23+'üres lap3'!K9</f>
        <v>80000</v>
      </c>
      <c r="M24" s="325">
        <f>'3.sz.m Önk  bev.'!M23+'üres lap3'!L9</f>
        <v>0</v>
      </c>
      <c r="N24" s="325">
        <f>'3.sz.m Önk  bev.'!N23+'üres lap3'!M9</f>
        <v>0</v>
      </c>
      <c r="O24" s="475"/>
      <c r="P24" s="1001"/>
      <c r="Q24" s="425">
        <f>'3.sz.m Önk  bev.'!Q23+'üres lap3'!P9</f>
        <v>0</v>
      </c>
      <c r="R24" s="325">
        <f>'3.sz.m Önk  bev.'!R23+'üres lap3'!Q9</f>
        <v>0</v>
      </c>
      <c r="S24" s="325">
        <f>'3.sz.m Önk  bev.'!S23+'üres lap3'!R9</f>
        <v>0</v>
      </c>
      <c r="T24" s="325">
        <f>'3.sz.m Önk  bev.'!T23+'üres lap3'!S9</f>
        <v>0</v>
      </c>
      <c r="U24" s="325">
        <f>'3.sz.m Önk  bev.'!U23+'üres lap3'!T9</f>
        <v>0</v>
      </c>
      <c r="V24" s="983">
        <f>'3.sz.m Önk  bev.'!V23+'üres lap3'!U9</f>
        <v>0</v>
      </c>
    </row>
    <row r="25" spans="1:22" ht="21.75" customHeight="1">
      <c r="A25" s="132"/>
      <c r="B25" s="128" t="s">
        <v>37</v>
      </c>
      <c r="C25" s="1103" t="s">
        <v>297</v>
      </c>
      <c r="D25" s="1103"/>
      <c r="E25" s="430">
        <f>'3.sz.m Önk  bev.'!E24</f>
        <v>0</v>
      </c>
      <c r="F25" s="328">
        <f>'3.sz.m Önk  bev.'!F24</f>
        <v>0</v>
      </c>
      <c r="G25" s="328">
        <f>'3.sz.m Önk  bev.'!G24</f>
        <v>0</v>
      </c>
      <c r="H25" s="328">
        <f>'3.sz.m Önk  bev.'!H24</f>
        <v>0</v>
      </c>
      <c r="I25" s="328"/>
      <c r="J25" s="707"/>
      <c r="K25" s="430">
        <f>'3.sz.m Önk  bev.'!K24</f>
        <v>0</v>
      </c>
      <c r="L25" s="328">
        <f>'3.sz.m Önk  bev.'!L24</f>
        <v>0</v>
      </c>
      <c r="M25" s="328">
        <f>'3.sz.m Önk  bev.'!M24</f>
        <v>0</v>
      </c>
      <c r="N25" s="328">
        <f>'3.sz.m Önk  bev.'!N24</f>
        <v>0</v>
      </c>
      <c r="O25" s="328"/>
      <c r="P25" s="707"/>
      <c r="Q25" s="430">
        <f>'3.sz.m Önk  bev.'!Q24</f>
        <v>0</v>
      </c>
      <c r="R25" s="328">
        <f>'3.sz.m Önk  bev.'!R24</f>
        <v>0</v>
      </c>
      <c r="S25" s="328">
        <f>'3.sz.m Önk  bev.'!S24</f>
        <v>0</v>
      </c>
      <c r="T25" s="328">
        <f>'3.sz.m Önk  bev.'!T24</f>
        <v>0</v>
      </c>
      <c r="U25" s="328">
        <f>'3.sz.m Önk  bev.'!U24</f>
        <v>0</v>
      </c>
      <c r="V25" s="707">
        <f>'3.sz.m Önk  bev.'!V24</f>
        <v>0</v>
      </c>
    </row>
    <row r="26" spans="1:22" ht="21.75" customHeight="1">
      <c r="A26" s="132"/>
      <c r="B26" s="128" t="s">
        <v>38</v>
      </c>
      <c r="C26" s="1103" t="s">
        <v>298</v>
      </c>
      <c r="D26" s="1103"/>
      <c r="E26" s="430">
        <f>SUM(E27:E29)</f>
        <v>17806</v>
      </c>
      <c r="F26" s="328">
        <f>SUM(F27:F29)</f>
        <v>17806</v>
      </c>
      <c r="G26" s="328">
        <f>SUM(G27:G29)</f>
        <v>0</v>
      </c>
      <c r="H26" s="328">
        <f>SUM(H27:H29)</f>
        <v>0</v>
      </c>
      <c r="I26" s="328"/>
      <c r="J26" s="707"/>
      <c r="K26" s="430">
        <f>SUM(K27:K29)</f>
        <v>17806</v>
      </c>
      <c r="L26" s="328">
        <f>SUM(L27:L29)</f>
        <v>17806</v>
      </c>
      <c r="M26" s="328">
        <f>SUM(M27:M29)</f>
        <v>0</v>
      </c>
      <c r="N26" s="328">
        <f>SUM(N27:N29)</f>
        <v>0</v>
      </c>
      <c r="O26" s="328"/>
      <c r="P26" s="707"/>
      <c r="Q26" s="430">
        <f aca="true" t="shared" si="8" ref="Q26:V26">SUM(Q27:Q29)</f>
        <v>0</v>
      </c>
      <c r="R26" s="328">
        <f t="shared" si="8"/>
        <v>0</v>
      </c>
      <c r="S26" s="328">
        <f t="shared" si="8"/>
        <v>0</v>
      </c>
      <c r="T26" s="328">
        <f>SUM(T27:T29)</f>
        <v>0</v>
      </c>
      <c r="U26" s="328">
        <f t="shared" si="8"/>
        <v>0</v>
      </c>
      <c r="V26" s="707">
        <f t="shared" si="8"/>
        <v>0</v>
      </c>
    </row>
    <row r="27" spans="1:22" ht="43.5" customHeight="1">
      <c r="A27" s="132"/>
      <c r="B27" s="128"/>
      <c r="C27" s="128" t="s">
        <v>102</v>
      </c>
      <c r="D27" s="388" t="s">
        <v>432</v>
      </c>
      <c r="E27" s="430">
        <f>'3.sz.m Önk  bev.'!E26</f>
        <v>0</v>
      </c>
      <c r="F27" s="328">
        <f>'3.sz.m Önk  bev.'!F26</f>
        <v>0</v>
      </c>
      <c r="G27" s="328">
        <f>'3.sz.m Önk  bev.'!G26</f>
        <v>0</v>
      </c>
      <c r="H27" s="328">
        <f>'3.sz.m Önk  bev.'!H26</f>
        <v>0</v>
      </c>
      <c r="I27" s="328"/>
      <c r="J27" s="707"/>
      <c r="K27" s="430">
        <f>'3.sz.m Önk  bev.'!K26</f>
        <v>0</v>
      </c>
      <c r="L27" s="328">
        <f>'3.sz.m Önk  bev.'!L26</f>
        <v>0</v>
      </c>
      <c r="M27" s="328">
        <f>'3.sz.m Önk  bev.'!M26</f>
        <v>0</v>
      </c>
      <c r="N27" s="328">
        <f>'3.sz.m Önk  bev.'!N26</f>
        <v>0</v>
      </c>
      <c r="O27" s="328"/>
      <c r="P27" s="707"/>
      <c r="Q27" s="430">
        <f>'3.sz.m Önk  bev.'!Q26</f>
        <v>0</v>
      </c>
      <c r="R27" s="328">
        <f>'3.sz.m Önk  bev.'!R26</f>
        <v>0</v>
      </c>
      <c r="S27" s="328">
        <f>'3.sz.m Önk  bev.'!S26</f>
        <v>0</v>
      </c>
      <c r="T27" s="328">
        <f>'3.sz.m Önk  bev.'!T26</f>
        <v>0</v>
      </c>
      <c r="U27" s="328">
        <f>'3.sz.m Önk  bev.'!U26</f>
        <v>0</v>
      </c>
      <c r="V27" s="707">
        <f>'3.sz.m Önk  bev.'!V26</f>
        <v>0</v>
      </c>
    </row>
    <row r="28" spans="1:22" ht="41.25" customHeight="1">
      <c r="A28" s="132"/>
      <c r="B28" s="128"/>
      <c r="C28" s="128" t="s">
        <v>103</v>
      </c>
      <c r="D28" s="388" t="s">
        <v>299</v>
      </c>
      <c r="E28" s="430">
        <f>'3.sz.m Önk  bev.'!E27</f>
        <v>17806</v>
      </c>
      <c r="F28" s="328">
        <f>'3.sz.m Önk  bev.'!F27</f>
        <v>17806</v>
      </c>
      <c r="G28" s="328">
        <f>'3.sz.m Önk  bev.'!G27</f>
        <v>0</v>
      </c>
      <c r="H28" s="328">
        <f>'3.sz.m Önk  bev.'!H27</f>
        <v>0</v>
      </c>
      <c r="I28" s="328"/>
      <c r="J28" s="707"/>
      <c r="K28" s="430">
        <f>'3.sz.m Önk  bev.'!K27</f>
        <v>17806</v>
      </c>
      <c r="L28" s="328">
        <f>'3.sz.m Önk  bev.'!L27</f>
        <v>17806</v>
      </c>
      <c r="M28" s="328">
        <f>'3.sz.m Önk  bev.'!M27</f>
        <v>0</v>
      </c>
      <c r="N28" s="328">
        <f>'3.sz.m Önk  bev.'!N27</f>
        <v>0</v>
      </c>
      <c r="O28" s="328"/>
      <c r="P28" s="707"/>
      <c r="Q28" s="430">
        <f>'3.sz.m Önk  bev.'!Q27</f>
        <v>0</v>
      </c>
      <c r="R28" s="328">
        <f>'3.sz.m Önk  bev.'!R27</f>
        <v>0</v>
      </c>
      <c r="S28" s="328">
        <f>'3.sz.m Önk  bev.'!S27</f>
        <v>0</v>
      </c>
      <c r="T28" s="328">
        <f>'3.sz.m Önk  bev.'!T27</f>
        <v>0</v>
      </c>
      <c r="U28" s="328">
        <f>'3.sz.m Önk  bev.'!U27</f>
        <v>0</v>
      </c>
      <c r="V28" s="707">
        <f>'3.sz.m Önk  bev.'!V27</f>
        <v>0</v>
      </c>
    </row>
    <row r="29" spans="1:22" ht="21.75" customHeight="1">
      <c r="A29" s="132"/>
      <c r="B29" s="128"/>
      <c r="C29" s="128" t="s">
        <v>104</v>
      </c>
      <c r="D29" s="388" t="s">
        <v>300</v>
      </c>
      <c r="E29" s="430">
        <f>'3.sz.m Önk  bev.'!E28</f>
        <v>0</v>
      </c>
      <c r="F29" s="328">
        <f>'3.sz.m Önk  bev.'!F28</f>
        <v>0</v>
      </c>
      <c r="G29" s="328">
        <f>'3.sz.m Önk  bev.'!G28</f>
        <v>0</v>
      </c>
      <c r="H29" s="328">
        <f>'3.sz.m Önk  bev.'!H28</f>
        <v>0</v>
      </c>
      <c r="I29" s="328"/>
      <c r="J29" s="707"/>
      <c r="K29" s="430">
        <f>'3.sz.m Önk  bev.'!K28</f>
        <v>0</v>
      </c>
      <c r="L29" s="328">
        <f>'3.sz.m Önk  bev.'!L28</f>
        <v>0</v>
      </c>
      <c r="M29" s="328">
        <f>'3.sz.m Önk  bev.'!M28</f>
        <v>0</v>
      </c>
      <c r="N29" s="328">
        <f>'3.sz.m Önk  bev.'!N28</f>
        <v>0</v>
      </c>
      <c r="O29" s="328"/>
      <c r="P29" s="707"/>
      <c r="Q29" s="430">
        <f>'3.sz.m Önk  bev.'!Q28</f>
        <v>0</v>
      </c>
      <c r="R29" s="328">
        <f>'3.sz.m Önk  bev.'!R28</f>
        <v>0</v>
      </c>
      <c r="S29" s="328">
        <f>'3.sz.m Önk  bev.'!S28</f>
        <v>0</v>
      </c>
      <c r="T29" s="328">
        <f>'3.sz.m Önk  bev.'!T28</f>
        <v>0</v>
      </c>
      <c r="U29" s="328">
        <f>'3.sz.m Önk  bev.'!U28</f>
        <v>0</v>
      </c>
      <c r="V29" s="707">
        <f>'3.sz.m Önk  bev.'!V28</f>
        <v>0</v>
      </c>
    </row>
    <row r="30" spans="1:22" ht="21.75" customHeight="1">
      <c r="A30" s="132"/>
      <c r="B30" s="128" t="s">
        <v>270</v>
      </c>
      <c r="C30" s="1103" t="s">
        <v>301</v>
      </c>
      <c r="D30" s="1103"/>
      <c r="E30" s="430">
        <f>'3.sz.m Önk  bev.'!E29</f>
        <v>0</v>
      </c>
      <c r="F30" s="328">
        <f>'3.sz.m Önk  bev.'!F29</f>
        <v>0</v>
      </c>
      <c r="G30" s="328">
        <f>'3.sz.m Önk  bev.'!G29</f>
        <v>0</v>
      </c>
      <c r="H30" s="328">
        <f>'3.sz.m Önk  bev.'!H29</f>
        <v>0</v>
      </c>
      <c r="I30" s="328"/>
      <c r="J30" s="707"/>
      <c r="K30" s="430">
        <f>'3.sz.m Önk  bev.'!K29</f>
        <v>0</v>
      </c>
      <c r="L30" s="328">
        <f>'3.sz.m Önk  bev.'!L29</f>
        <v>0</v>
      </c>
      <c r="M30" s="328">
        <f>'3.sz.m Önk  bev.'!M29</f>
        <v>0</v>
      </c>
      <c r="N30" s="328">
        <f>'3.sz.m Önk  bev.'!N29</f>
        <v>0</v>
      </c>
      <c r="O30" s="328"/>
      <c r="P30" s="707"/>
      <c r="Q30" s="430">
        <f>'3.sz.m Önk  bev.'!Q29</f>
        <v>0</v>
      </c>
      <c r="R30" s="328">
        <f>'3.sz.m Önk  bev.'!R29</f>
        <v>0</v>
      </c>
      <c r="S30" s="328">
        <f>'3.sz.m Önk  bev.'!S29</f>
        <v>0</v>
      </c>
      <c r="T30" s="328">
        <f>'3.sz.m Önk  bev.'!T29</f>
        <v>0</v>
      </c>
      <c r="U30" s="328">
        <f>'3.sz.m Önk  bev.'!U29</f>
        <v>0</v>
      </c>
      <c r="V30" s="707">
        <f>'3.sz.m Önk  bev.'!V29</f>
        <v>0</v>
      </c>
    </row>
    <row r="31" spans="1:22" ht="21.75" customHeight="1">
      <c r="A31" s="136"/>
      <c r="B31" s="137" t="s">
        <v>302</v>
      </c>
      <c r="C31" s="1103" t="s">
        <v>303</v>
      </c>
      <c r="D31" s="1116"/>
      <c r="E31" s="430">
        <f>'3.sz.m Önk  bev.'!E30</f>
        <v>0</v>
      </c>
      <c r="F31" s="328">
        <f>'3.sz.m Önk  bev.'!F30</f>
        <v>0</v>
      </c>
      <c r="G31" s="328">
        <f>'3.sz.m Önk  bev.'!G30</f>
        <v>0</v>
      </c>
      <c r="H31" s="328">
        <f>'3.sz.m Önk  bev.'!H30</f>
        <v>0</v>
      </c>
      <c r="I31" s="328"/>
      <c r="J31" s="707"/>
      <c r="K31" s="430">
        <f>'3.sz.m Önk  bev.'!K30</f>
        <v>0</v>
      </c>
      <c r="L31" s="328">
        <f>'3.sz.m Önk  bev.'!L30</f>
        <v>0</v>
      </c>
      <c r="M31" s="328">
        <f>'3.sz.m Önk  bev.'!M30</f>
        <v>0</v>
      </c>
      <c r="N31" s="328">
        <f>'3.sz.m Önk  bev.'!N30</f>
        <v>0</v>
      </c>
      <c r="O31" s="328"/>
      <c r="P31" s="707"/>
      <c r="Q31" s="430">
        <f>'3.sz.m Önk  bev.'!Q30</f>
        <v>0</v>
      </c>
      <c r="R31" s="328">
        <f>'3.sz.m Önk  bev.'!R30</f>
        <v>0</v>
      </c>
      <c r="S31" s="328">
        <f>'3.sz.m Önk  bev.'!S30</f>
        <v>0</v>
      </c>
      <c r="T31" s="328">
        <f>'3.sz.m Önk  bev.'!T30</f>
        <v>0</v>
      </c>
      <c r="U31" s="328">
        <f>'3.sz.m Önk  bev.'!U30</f>
        <v>0</v>
      </c>
      <c r="V31" s="707">
        <f>'3.sz.m Önk  bev.'!V30</f>
        <v>0</v>
      </c>
    </row>
    <row r="32" spans="1:22" ht="21.75" customHeight="1">
      <c r="A32" s="136"/>
      <c r="B32" s="137" t="s">
        <v>304</v>
      </c>
      <c r="C32" s="1103" t="s">
        <v>305</v>
      </c>
      <c r="D32" s="1116"/>
      <c r="E32" s="430">
        <f>'3.sz.m Önk  bev.'!E31</f>
        <v>0</v>
      </c>
      <c r="F32" s="328">
        <f>'3.sz.m Önk  bev.'!F31</f>
        <v>1000</v>
      </c>
      <c r="G32" s="328">
        <f>'3.sz.m Önk  bev.'!G31</f>
        <v>0</v>
      </c>
      <c r="H32" s="328">
        <f>'3.sz.m Önk  bev.'!H31</f>
        <v>0</v>
      </c>
      <c r="I32" s="328"/>
      <c r="J32" s="707"/>
      <c r="K32" s="430">
        <f>'3.sz.m Önk  bev.'!K31</f>
        <v>0</v>
      </c>
      <c r="L32" s="328">
        <f>'3.sz.m Önk  bev.'!L31</f>
        <v>1000</v>
      </c>
      <c r="M32" s="328">
        <f>'3.sz.m Önk  bev.'!M31</f>
        <v>0</v>
      </c>
      <c r="N32" s="328">
        <f>'3.sz.m Önk  bev.'!N31</f>
        <v>0</v>
      </c>
      <c r="O32" s="328"/>
      <c r="P32" s="707"/>
      <c r="Q32" s="430">
        <f>'3.sz.m Önk  bev.'!Q31</f>
        <v>0</v>
      </c>
      <c r="R32" s="328">
        <f>'3.sz.m Önk  bev.'!R31</f>
        <v>0</v>
      </c>
      <c r="S32" s="328">
        <f>'3.sz.m Önk  bev.'!S31</f>
        <v>0</v>
      </c>
      <c r="T32" s="328">
        <f>'3.sz.m Önk  bev.'!T31</f>
        <v>0</v>
      </c>
      <c r="U32" s="328">
        <f>'3.sz.m Önk  bev.'!U31</f>
        <v>0</v>
      </c>
      <c r="V32" s="707">
        <f>'3.sz.m Önk  bev.'!V31</f>
        <v>0</v>
      </c>
    </row>
    <row r="33" spans="1:22" ht="21.75" customHeight="1" thickBot="1">
      <c r="A33" s="136"/>
      <c r="B33" s="137" t="s">
        <v>75</v>
      </c>
      <c r="C33" s="1104" t="s">
        <v>76</v>
      </c>
      <c r="D33" s="1104"/>
      <c r="E33" s="430">
        <f>'3.sz.m Önk  bev.'!E32</f>
        <v>5000</v>
      </c>
      <c r="F33" s="328">
        <f>'3.sz.m Önk  bev.'!F32</f>
        <v>44219</v>
      </c>
      <c r="G33" s="328">
        <f>'3.sz.m Önk  bev.'!G32</f>
        <v>0</v>
      </c>
      <c r="H33" s="328">
        <f>'3.sz.m Önk  bev.'!H32</f>
        <v>0</v>
      </c>
      <c r="I33" s="328"/>
      <c r="J33" s="707"/>
      <c r="K33" s="430">
        <f>'3.sz.m Önk  bev.'!K32</f>
        <v>5000</v>
      </c>
      <c r="L33" s="328">
        <f>'3.sz.m Önk  bev.'!L32</f>
        <v>44219</v>
      </c>
      <c r="M33" s="328">
        <f>'3.sz.m Önk  bev.'!M32</f>
        <v>0</v>
      </c>
      <c r="N33" s="328">
        <f>'3.sz.m Önk  bev.'!N32</f>
        <v>0</v>
      </c>
      <c r="O33" s="328"/>
      <c r="P33" s="707"/>
      <c r="Q33" s="430">
        <f>'3.sz.m Önk  bev.'!Q32</f>
        <v>0</v>
      </c>
      <c r="R33" s="328">
        <f>'3.sz.m Önk  bev.'!R32</f>
        <v>0</v>
      </c>
      <c r="S33" s="328">
        <f>'3.sz.m Önk  bev.'!S32</f>
        <v>0</v>
      </c>
      <c r="T33" s="328">
        <f>'3.sz.m Önk  bev.'!T32</f>
        <v>0</v>
      </c>
      <c r="U33" s="328">
        <f>'3.sz.m Önk  bev.'!U32</f>
        <v>0</v>
      </c>
      <c r="V33" s="707">
        <f>'3.sz.m Önk  bev.'!V32</f>
        <v>0</v>
      </c>
    </row>
    <row r="34" spans="1:22" ht="21.75" customHeight="1" thickBot="1">
      <c r="A34" s="139" t="s">
        <v>9</v>
      </c>
      <c r="B34" s="1109" t="s">
        <v>306</v>
      </c>
      <c r="C34" s="1109"/>
      <c r="D34" s="1109"/>
      <c r="E34" s="419">
        <f>SUM(E35:E38)</f>
        <v>24146553</v>
      </c>
      <c r="F34" s="142">
        <f>SUM(F35:F38)</f>
        <v>25203613</v>
      </c>
      <c r="G34" s="142">
        <f>SUM(G35:G38)</f>
        <v>0</v>
      </c>
      <c r="H34" s="142">
        <f>SUM(H35:H38)</f>
        <v>0</v>
      </c>
      <c r="I34" s="142"/>
      <c r="J34" s="984"/>
      <c r="K34" s="419">
        <f>SUM(K35:K38)</f>
        <v>17266553</v>
      </c>
      <c r="L34" s="142">
        <f>SUM(L35:L38)</f>
        <v>18323613</v>
      </c>
      <c r="M34" s="142">
        <f>SUM(M35:M38)</f>
        <v>0</v>
      </c>
      <c r="N34" s="142">
        <f>SUM(N35:N38)</f>
        <v>0</v>
      </c>
      <c r="O34" s="142"/>
      <c r="P34" s="984"/>
      <c r="Q34" s="419">
        <f aca="true" t="shared" si="9" ref="Q34:V34">SUM(Q35:Q38)</f>
        <v>6880000</v>
      </c>
      <c r="R34" s="142">
        <f t="shared" si="9"/>
        <v>6880000</v>
      </c>
      <c r="S34" s="142">
        <f t="shared" si="9"/>
        <v>6880000</v>
      </c>
      <c r="T34" s="142">
        <f>SUM(T35:T38)</f>
        <v>6880000</v>
      </c>
      <c r="U34" s="142">
        <f t="shared" si="9"/>
        <v>6880003</v>
      </c>
      <c r="V34" s="984">
        <f t="shared" si="9"/>
        <v>6880004</v>
      </c>
    </row>
    <row r="35" spans="1:22" ht="21.75" customHeight="1">
      <c r="A35" s="133"/>
      <c r="B35" s="137" t="s">
        <v>39</v>
      </c>
      <c r="C35" s="1113" t="s">
        <v>307</v>
      </c>
      <c r="D35" s="1114"/>
      <c r="E35" s="430">
        <f>'3.sz.m Önk  bev.'!E34</f>
        <v>16265380</v>
      </c>
      <c r="F35" s="328">
        <f>'3.sz.m Önk  bev.'!F34</f>
        <v>16534064</v>
      </c>
      <c r="G35" s="328">
        <f>'3.sz.m Önk  bev.'!G34</f>
        <v>0</v>
      </c>
      <c r="H35" s="328">
        <f>'3.sz.m Önk  bev.'!H34</f>
        <v>0</v>
      </c>
      <c r="I35" s="860"/>
      <c r="J35" s="985"/>
      <c r="K35" s="430">
        <f>'3.sz.m Önk  bev.'!K34</f>
        <v>16265380</v>
      </c>
      <c r="L35" s="328">
        <f>'3.sz.m Önk  bev.'!L34</f>
        <v>16534064</v>
      </c>
      <c r="M35" s="328">
        <f>'3.sz.m Önk  bev.'!M34</f>
        <v>0</v>
      </c>
      <c r="N35" s="328">
        <f>'3.sz.m Önk  bev.'!N34</f>
        <v>0</v>
      </c>
      <c r="O35" s="860"/>
      <c r="P35" s="985"/>
      <c r="Q35" s="430">
        <f>'3.sz.m Önk  bev.'!Q34</f>
        <v>0</v>
      </c>
      <c r="R35" s="328">
        <f>'3.sz.m Önk  bev.'!R34</f>
        <v>0</v>
      </c>
      <c r="S35" s="328">
        <f>'3.sz.m Önk  bev.'!S34</f>
        <v>0</v>
      </c>
      <c r="T35" s="328">
        <f>'3.sz.m Önk  bev.'!T34</f>
        <v>0</v>
      </c>
      <c r="U35" s="328">
        <f>'3.sz.m Önk  bev.'!U34</f>
        <v>0</v>
      </c>
      <c r="V35" s="707">
        <f>'3.sz.m Önk  bev.'!V34</f>
        <v>0</v>
      </c>
    </row>
    <row r="36" spans="1:22" ht="21.75" customHeight="1">
      <c r="A36" s="132"/>
      <c r="B36" s="137" t="s">
        <v>40</v>
      </c>
      <c r="C36" s="1103" t="s">
        <v>377</v>
      </c>
      <c r="D36" s="1116"/>
      <c r="E36" s="430">
        <f>'3.sz.m Önk  bev.'!E35</f>
        <v>0</v>
      </c>
      <c r="F36" s="328">
        <f>'3.sz.m Önk  bev.'!F35</f>
        <v>0</v>
      </c>
      <c r="G36" s="328">
        <f>'3.sz.m Önk  bev.'!G35</f>
        <v>0</v>
      </c>
      <c r="H36" s="328">
        <f>'3.sz.m Önk  bev.'!H35</f>
        <v>0</v>
      </c>
      <c r="I36" s="862"/>
      <c r="J36" s="986"/>
      <c r="K36" s="430">
        <f>'3.sz.m Önk  bev.'!K35</f>
        <v>0</v>
      </c>
      <c r="L36" s="328">
        <f>'3.sz.m Önk  bev.'!L35</f>
        <v>0</v>
      </c>
      <c r="M36" s="328">
        <f>'3.sz.m Önk  bev.'!M35</f>
        <v>0</v>
      </c>
      <c r="N36" s="328">
        <f>'3.sz.m Önk  bev.'!N35</f>
        <v>0</v>
      </c>
      <c r="O36" s="862"/>
      <c r="P36" s="986"/>
      <c r="Q36" s="430">
        <f>'3.sz.m Önk  bev.'!Q35</f>
        <v>0</v>
      </c>
      <c r="R36" s="328">
        <f>'3.sz.m Önk  bev.'!R35</f>
        <v>0</v>
      </c>
      <c r="S36" s="328">
        <f>'3.sz.m Önk  bev.'!S35</f>
        <v>0</v>
      </c>
      <c r="T36" s="328">
        <f>'3.sz.m Önk  bev.'!T35</f>
        <v>0</v>
      </c>
      <c r="U36" s="328">
        <f>'3.sz.m Önk  bev.'!U35</f>
        <v>0</v>
      </c>
      <c r="V36" s="707">
        <f>'3.sz.m Önk  bev.'!V35</f>
        <v>0</v>
      </c>
    </row>
    <row r="37" spans="1:22" ht="21.75" customHeight="1">
      <c r="A37" s="132"/>
      <c r="B37" s="137" t="s">
        <v>73</v>
      </c>
      <c r="C37" s="1103" t="s">
        <v>308</v>
      </c>
      <c r="D37" s="1116"/>
      <c r="E37" s="430">
        <f>'3.sz.m Önk  bev.'!E36</f>
        <v>0</v>
      </c>
      <c r="F37" s="328">
        <f>'3.sz.m Önk  bev.'!F36</f>
        <v>0</v>
      </c>
      <c r="G37" s="328">
        <f>'3.sz.m Önk  bev.'!G36</f>
        <v>0</v>
      </c>
      <c r="H37" s="328">
        <f>'3.sz.m Önk  bev.'!H36</f>
        <v>0</v>
      </c>
      <c r="I37" s="862"/>
      <c r="J37" s="986"/>
      <c r="K37" s="430">
        <f>'3.sz.m Önk  bev.'!K36</f>
        <v>0</v>
      </c>
      <c r="L37" s="328">
        <f>'3.sz.m Önk  bev.'!L36</f>
        <v>0</v>
      </c>
      <c r="M37" s="328">
        <f>'3.sz.m Önk  bev.'!M36</f>
        <v>0</v>
      </c>
      <c r="N37" s="328">
        <f>'3.sz.m Önk  bev.'!N36</f>
        <v>0</v>
      </c>
      <c r="O37" s="862"/>
      <c r="P37" s="986"/>
      <c r="Q37" s="430">
        <f>'3.sz.m Önk  bev.'!Q36</f>
        <v>0</v>
      </c>
      <c r="R37" s="328">
        <f>'3.sz.m Önk  bev.'!R36</f>
        <v>0</v>
      </c>
      <c r="S37" s="328">
        <f>'3.sz.m Önk  bev.'!S36</f>
        <v>0</v>
      </c>
      <c r="T37" s="328">
        <f>'3.sz.m Önk  bev.'!T36</f>
        <v>0</v>
      </c>
      <c r="U37" s="328">
        <f>'3.sz.m Önk  bev.'!U36</f>
        <v>0</v>
      </c>
      <c r="V37" s="707">
        <f>'3.sz.m Önk  bev.'!V36</f>
        <v>0</v>
      </c>
    </row>
    <row r="38" spans="1:22" ht="21.75" customHeight="1">
      <c r="A38" s="132"/>
      <c r="B38" s="137" t="s">
        <v>74</v>
      </c>
      <c r="C38" s="1103" t="s">
        <v>309</v>
      </c>
      <c r="D38" s="1116"/>
      <c r="E38" s="430">
        <f>SUM(E39:E41)</f>
        <v>7881173</v>
      </c>
      <c r="F38" s="328">
        <f>SUM(F39:F41)</f>
        <v>8669549</v>
      </c>
      <c r="G38" s="328">
        <f>SUM(G39:G41)</f>
        <v>0</v>
      </c>
      <c r="H38" s="328">
        <f>SUM(H39:H41)</f>
        <v>0</v>
      </c>
      <c r="I38" s="862"/>
      <c r="J38" s="986"/>
      <c r="K38" s="430">
        <f>SUM(K39:K41)</f>
        <v>1001173</v>
      </c>
      <c r="L38" s="328">
        <f>SUM(L39:L41)</f>
        <v>1789549</v>
      </c>
      <c r="M38" s="328">
        <f>SUM(M39:M41)</f>
        <v>0</v>
      </c>
      <c r="N38" s="328">
        <f>SUM(N39:N41)</f>
        <v>0</v>
      </c>
      <c r="O38" s="862"/>
      <c r="P38" s="986"/>
      <c r="Q38" s="430">
        <f aca="true" t="shared" si="10" ref="Q38:V38">SUM(Q39:Q41)</f>
        <v>6880000</v>
      </c>
      <c r="R38" s="328">
        <f t="shared" si="10"/>
        <v>6880000</v>
      </c>
      <c r="S38" s="328">
        <f t="shared" si="10"/>
        <v>6880000</v>
      </c>
      <c r="T38" s="328">
        <f>SUM(T39:T41)</f>
        <v>6880000</v>
      </c>
      <c r="U38" s="328">
        <f t="shared" si="10"/>
        <v>6880003</v>
      </c>
      <c r="V38" s="707">
        <f t="shared" si="10"/>
        <v>6880004</v>
      </c>
    </row>
    <row r="39" spans="1:22" ht="21.75" customHeight="1">
      <c r="A39" s="132"/>
      <c r="B39" s="137"/>
      <c r="C39" s="134" t="s">
        <v>310</v>
      </c>
      <c r="D39" s="858" t="s">
        <v>29</v>
      </c>
      <c r="E39" s="430">
        <f>'3.sz.m Önk  bev.'!E38</f>
        <v>0</v>
      </c>
      <c r="F39" s="328">
        <f>'3.sz.m Önk  bev.'!F38</f>
        <v>0</v>
      </c>
      <c r="G39" s="328">
        <f>'3.sz.m Önk  bev.'!G38</f>
        <v>0</v>
      </c>
      <c r="H39" s="328">
        <f>'3.sz.m Önk  bev.'!H38</f>
        <v>0</v>
      </c>
      <c r="I39" s="862"/>
      <c r="J39" s="986"/>
      <c r="K39" s="430">
        <f>'3.sz.m Önk  bev.'!K38</f>
        <v>0</v>
      </c>
      <c r="L39" s="328">
        <f>'3.sz.m Önk  bev.'!L38</f>
        <v>0</v>
      </c>
      <c r="M39" s="328">
        <f>'3.sz.m Önk  bev.'!M38</f>
        <v>0</v>
      </c>
      <c r="N39" s="328">
        <f>'3.sz.m Önk  bev.'!N38</f>
        <v>0</v>
      </c>
      <c r="O39" s="862"/>
      <c r="P39" s="986"/>
      <c r="Q39" s="430">
        <f>'3.sz.m Önk  bev.'!Q38</f>
        <v>0</v>
      </c>
      <c r="R39" s="328">
        <f>'3.sz.m Önk  bev.'!R38</f>
        <v>0</v>
      </c>
      <c r="S39" s="328">
        <f>'3.sz.m Önk  bev.'!S38</f>
        <v>0</v>
      </c>
      <c r="T39" s="328">
        <f>'3.sz.m Önk  bev.'!T38</f>
        <v>0</v>
      </c>
      <c r="U39" s="328">
        <f>'3.sz.m Önk  bev.'!U38</f>
        <v>0</v>
      </c>
      <c r="V39" s="707">
        <f>'3.sz.m Önk  bev.'!V38</f>
        <v>0</v>
      </c>
    </row>
    <row r="40" spans="1:22" ht="21.75" customHeight="1">
      <c r="A40" s="132"/>
      <c r="B40" s="137"/>
      <c r="C40" s="128" t="s">
        <v>311</v>
      </c>
      <c r="D40" s="388" t="s">
        <v>28</v>
      </c>
      <c r="E40" s="430">
        <f>'3.sz.m Önk  bev.'!E39+'üres lap3'!D12</f>
        <v>7030000</v>
      </c>
      <c r="F40" s="328">
        <f>'3.sz.m Önk  bev.'!F39+'üres lap3'!E12</f>
        <v>7793376</v>
      </c>
      <c r="G40" s="328">
        <f>'3.sz.m Önk  bev.'!G39+'üres lap3'!F12</f>
        <v>0</v>
      </c>
      <c r="H40" s="328">
        <f>'3.sz.m Önk  bev.'!H39+'üres lap3'!G12</f>
        <v>0</v>
      </c>
      <c r="I40" s="862"/>
      <c r="J40" s="986"/>
      <c r="K40" s="430">
        <f>'3.sz.m Önk  bev.'!K39+'üres lap3'!J12</f>
        <v>150000</v>
      </c>
      <c r="L40" s="328">
        <f>'3.sz.m Önk  bev.'!L39+'üres lap3'!K12</f>
        <v>913376</v>
      </c>
      <c r="M40" s="328">
        <f>'3.sz.m Önk  bev.'!M39+'üres lap3'!L12</f>
        <v>0</v>
      </c>
      <c r="N40" s="328">
        <f>'3.sz.m Önk  bev.'!N39+'üres lap3'!M12</f>
        <v>0</v>
      </c>
      <c r="O40" s="862"/>
      <c r="P40" s="986"/>
      <c r="Q40" s="430">
        <f>'3.sz.m Önk  bev.'!Q39+'üres lap3'!P12</f>
        <v>6880000</v>
      </c>
      <c r="R40" s="328">
        <f>'3.sz.m Önk  bev.'!R39+'üres lap3'!Q12</f>
        <v>6880000</v>
      </c>
      <c r="S40" s="328">
        <f>'3.sz.m Önk  bev.'!S39+'üres lap3'!R12</f>
        <v>6880000</v>
      </c>
      <c r="T40" s="328">
        <f>'3.sz.m Önk  bev.'!T39+'üres lap3'!S12</f>
        <v>6880000</v>
      </c>
      <c r="U40" s="328">
        <f>'3.sz.m Önk  bev.'!U39+'üres lap3'!T12</f>
        <v>6880003</v>
      </c>
      <c r="V40" s="707">
        <f>'3.sz.m Önk  bev.'!V39+'üres lap3'!U12</f>
        <v>6880004</v>
      </c>
    </row>
    <row r="41" spans="1:22" ht="21.75" customHeight="1" thickBot="1">
      <c r="A41" s="132"/>
      <c r="B41" s="137"/>
      <c r="C41" s="128" t="s">
        <v>312</v>
      </c>
      <c r="D41" s="388" t="s">
        <v>30</v>
      </c>
      <c r="E41" s="430">
        <f>'3.sz.m Önk  bev.'!E40</f>
        <v>851173</v>
      </c>
      <c r="F41" s="328">
        <f>'3.sz.m Önk  bev.'!F40</f>
        <v>876173</v>
      </c>
      <c r="G41" s="328">
        <f>'3.sz.m Önk  bev.'!G40</f>
        <v>0</v>
      </c>
      <c r="H41" s="328">
        <f>'3.sz.m Önk  bev.'!H40</f>
        <v>0</v>
      </c>
      <c r="I41" s="864"/>
      <c r="J41" s="987"/>
      <c r="K41" s="430">
        <f>'3.sz.m Önk  bev.'!K40</f>
        <v>851173</v>
      </c>
      <c r="L41" s="328">
        <f>'3.sz.m Önk  bev.'!L40</f>
        <v>876173</v>
      </c>
      <c r="M41" s="328">
        <f>'3.sz.m Önk  bev.'!M40</f>
        <v>0</v>
      </c>
      <c r="N41" s="328">
        <f>'3.sz.m Önk  bev.'!N40</f>
        <v>0</v>
      </c>
      <c r="O41" s="864"/>
      <c r="P41" s="987"/>
      <c r="Q41" s="430">
        <f>'3.sz.m Önk  bev.'!Q40</f>
        <v>0</v>
      </c>
      <c r="R41" s="328">
        <f>'3.sz.m Önk  bev.'!R40</f>
        <v>0</v>
      </c>
      <c r="S41" s="328">
        <f>'3.sz.m Önk  bev.'!S40</f>
        <v>0</v>
      </c>
      <c r="T41" s="328">
        <f>'3.sz.m Önk  bev.'!T40</f>
        <v>0</v>
      </c>
      <c r="U41" s="328">
        <f>'3.sz.m Önk  bev.'!U40</f>
        <v>0</v>
      </c>
      <c r="V41" s="707">
        <f>'3.sz.m Önk  bev.'!V40</f>
        <v>0</v>
      </c>
    </row>
    <row r="42" spans="1:22" ht="21.75" customHeight="1" thickBot="1">
      <c r="A42" s="139" t="s">
        <v>10</v>
      </c>
      <c r="B42" s="1122" t="s">
        <v>313</v>
      </c>
      <c r="C42" s="1122"/>
      <c r="D42" s="1122"/>
      <c r="E42" s="419">
        <f>SUM(E43:E44)</f>
        <v>2980000</v>
      </c>
      <c r="F42" s="142">
        <f>SUM(F43:F44)</f>
        <v>2980000</v>
      </c>
      <c r="G42" s="142">
        <f>SUM(G43:G44)</f>
        <v>0</v>
      </c>
      <c r="H42" s="142">
        <f>SUM(H43:H44)</f>
        <v>0</v>
      </c>
      <c r="I42" s="142">
        <f>SUM(I43:I47)</f>
        <v>0</v>
      </c>
      <c r="J42" s="984">
        <f>SUM(J43:J49)</f>
        <v>0</v>
      </c>
      <c r="K42" s="419">
        <f>SUM(K43:K44)</f>
        <v>2980000</v>
      </c>
      <c r="L42" s="142">
        <f>SUM(L43:L44)</f>
        <v>2980000</v>
      </c>
      <c r="M42" s="142">
        <f>SUM(M43:M44)</f>
        <v>0</v>
      </c>
      <c r="N42" s="142">
        <f>SUM(N43:N44)</f>
        <v>0</v>
      </c>
      <c r="O42" s="142">
        <f>SUM(O43:O47)</f>
        <v>0</v>
      </c>
      <c r="P42" s="984">
        <f>SUM(P43:P49)</f>
        <v>0</v>
      </c>
      <c r="Q42" s="419">
        <f aca="true" t="shared" si="11" ref="Q42:V42">SUM(Q43:Q44)</f>
        <v>0</v>
      </c>
      <c r="R42" s="142">
        <f t="shared" si="11"/>
        <v>0</v>
      </c>
      <c r="S42" s="142">
        <f t="shared" si="11"/>
        <v>0</v>
      </c>
      <c r="T42" s="142">
        <f>SUM(T43:T44)</f>
        <v>0</v>
      </c>
      <c r="U42" s="142">
        <f t="shared" si="11"/>
        <v>3</v>
      </c>
      <c r="V42" s="984">
        <f t="shared" si="11"/>
        <v>4</v>
      </c>
    </row>
    <row r="43" spans="1:22" ht="21.75" customHeight="1">
      <c r="A43" s="133"/>
      <c r="B43" s="140" t="s">
        <v>314</v>
      </c>
      <c r="C43" s="1115" t="s">
        <v>316</v>
      </c>
      <c r="D43" s="1115"/>
      <c r="E43" s="430">
        <f>'3.sz.m Önk  bev.'!E42</f>
        <v>0</v>
      </c>
      <c r="F43" s="430">
        <f>'3.sz.m Önk  bev.'!F42</f>
        <v>0</v>
      </c>
      <c r="G43" s="430">
        <f>'3.sz.m Önk  bev.'!G42</f>
        <v>0</v>
      </c>
      <c r="H43" s="430">
        <f>'3.sz.m Önk  bev.'!H42</f>
        <v>0</v>
      </c>
      <c r="I43" s="430">
        <f>'3.sz.m Önk  bev.'!I42</f>
        <v>0</v>
      </c>
      <c r="J43" s="430">
        <f>'3.sz.m Önk  bev.'!J42</f>
        <v>0</v>
      </c>
      <c r="K43" s="430">
        <f>+'3.sz.m Önk  bev.'!K42</f>
        <v>0</v>
      </c>
      <c r="L43" s="430">
        <f>'3.sz.m Önk  bev.'!L42</f>
        <v>0</v>
      </c>
      <c r="M43" s="430">
        <f>'3.sz.m Önk  bev.'!M42</f>
        <v>0</v>
      </c>
      <c r="N43" s="430">
        <f>'3.sz.m Önk  bev.'!N42</f>
        <v>0</v>
      </c>
      <c r="O43" s="430">
        <f>'3.sz.m Önk  bev.'!O42</f>
        <v>0</v>
      </c>
      <c r="P43" s="430">
        <f>'3.sz.m Önk  bev.'!P42</f>
        <v>0</v>
      </c>
      <c r="Q43" s="430">
        <f>'3.sz.m Önk  bev.'!Q42</f>
        <v>0</v>
      </c>
      <c r="R43" s="328">
        <f>'3.sz.m Önk  bev.'!R42</f>
        <v>0</v>
      </c>
      <c r="S43" s="328">
        <f>'3.sz.m Önk  bev.'!S42</f>
        <v>0</v>
      </c>
      <c r="T43" s="328">
        <f>'3.sz.m Önk  bev.'!T42</f>
        <v>0</v>
      </c>
      <c r="U43" s="328">
        <f>'3.sz.m Önk  bev.'!U42</f>
        <v>0</v>
      </c>
      <c r="V43" s="707">
        <f>'3.sz.m Önk  bev.'!V42</f>
        <v>0</v>
      </c>
    </row>
    <row r="44" spans="1:22" ht="21.75" customHeight="1">
      <c r="A44" s="132"/>
      <c r="B44" s="129" t="s">
        <v>315</v>
      </c>
      <c r="C44" s="1103" t="s">
        <v>317</v>
      </c>
      <c r="D44" s="1103"/>
      <c r="E44" s="430">
        <f>SUM(E45:E47)</f>
        <v>2980000</v>
      </c>
      <c r="F44" s="328">
        <f>SUM(F45:F47)</f>
        <v>2980000</v>
      </c>
      <c r="G44" s="328">
        <f>SUM(G45:G47)</f>
        <v>0</v>
      </c>
      <c r="H44" s="328">
        <f>SUM(H45:H47)</f>
        <v>0</v>
      </c>
      <c r="I44" s="328"/>
      <c r="J44" s="707"/>
      <c r="K44" s="430">
        <f>SUM(K45:K47)</f>
        <v>2980000</v>
      </c>
      <c r="L44" s="328">
        <f>SUM(L45:L47)</f>
        <v>2980000</v>
      </c>
      <c r="M44" s="328">
        <f>SUM(M45:M47)</f>
        <v>0</v>
      </c>
      <c r="N44" s="328">
        <f>SUM(N45:N47)</f>
        <v>0</v>
      </c>
      <c r="O44" s="328"/>
      <c r="P44" s="707"/>
      <c r="Q44" s="430">
        <f aca="true" t="shared" si="12" ref="Q44:V44">SUM(Q45:Q47)</f>
        <v>0</v>
      </c>
      <c r="R44" s="328">
        <f t="shared" si="12"/>
        <v>0</v>
      </c>
      <c r="S44" s="328">
        <f t="shared" si="12"/>
        <v>0</v>
      </c>
      <c r="T44" s="328">
        <f>SUM(T45:T47)</f>
        <v>0</v>
      </c>
      <c r="U44" s="328">
        <f t="shared" si="12"/>
        <v>3</v>
      </c>
      <c r="V44" s="707">
        <f t="shared" si="12"/>
        <v>4</v>
      </c>
    </row>
    <row r="45" spans="1:22" ht="21.75" customHeight="1">
      <c r="A45" s="132"/>
      <c r="B45" s="140"/>
      <c r="C45" s="134" t="s">
        <v>318</v>
      </c>
      <c r="D45" s="858" t="s">
        <v>29</v>
      </c>
      <c r="E45" s="430">
        <f>'3.sz.m Önk  bev.'!E44</f>
        <v>0</v>
      </c>
      <c r="F45" s="328">
        <f>'3.sz.m Önk  bev.'!F44</f>
        <v>0</v>
      </c>
      <c r="G45" s="328">
        <f>'3.sz.m Önk  bev.'!G44</f>
        <v>0</v>
      </c>
      <c r="H45" s="328">
        <f>'3.sz.m Önk  bev.'!H44</f>
        <v>0</v>
      </c>
      <c r="I45" s="328"/>
      <c r="J45" s="707"/>
      <c r="K45" s="430">
        <f>'3.sz.m Önk  bev.'!K44</f>
        <v>0</v>
      </c>
      <c r="L45" s="328">
        <f>'3.sz.m Önk  bev.'!L44</f>
        <v>0</v>
      </c>
      <c r="M45" s="328">
        <f>'3.sz.m Önk  bev.'!M44</f>
        <v>0</v>
      </c>
      <c r="N45" s="328">
        <f>'3.sz.m Önk  bev.'!N44</f>
        <v>0</v>
      </c>
      <c r="O45" s="328"/>
      <c r="P45" s="707"/>
      <c r="Q45" s="430">
        <f>'3.sz.m Önk  bev.'!Q44</f>
        <v>0</v>
      </c>
      <c r="R45" s="328">
        <f>'3.sz.m Önk  bev.'!R44</f>
        <v>0</v>
      </c>
      <c r="S45" s="328">
        <f>'3.sz.m Önk  bev.'!S44</f>
        <v>0</v>
      </c>
      <c r="T45" s="328">
        <f>'3.sz.m Önk  bev.'!T44</f>
        <v>0</v>
      </c>
      <c r="U45" s="328">
        <f>'3.sz.m Önk  bev.'!U44</f>
        <v>0</v>
      </c>
      <c r="V45" s="707">
        <f>'3.sz.m Önk  bev.'!V44</f>
        <v>0</v>
      </c>
    </row>
    <row r="46" spans="1:22" ht="21.75" customHeight="1">
      <c r="A46" s="132"/>
      <c r="B46" s="129"/>
      <c r="C46" s="128" t="s">
        <v>319</v>
      </c>
      <c r="D46" s="858" t="s">
        <v>28</v>
      </c>
      <c r="E46" s="430">
        <f>'3.sz.m Önk  bev.'!E45</f>
        <v>80000</v>
      </c>
      <c r="F46" s="328">
        <f>'3.sz.m Önk  bev.'!F45</f>
        <v>80000</v>
      </c>
      <c r="G46" s="328">
        <f>'3.sz.m Önk  bev.'!G45</f>
        <v>0</v>
      </c>
      <c r="H46" s="328">
        <f>'3.sz.m Önk  bev.'!H45</f>
        <v>0</v>
      </c>
      <c r="I46" s="328"/>
      <c r="J46" s="707"/>
      <c r="K46" s="430">
        <f>'3.sz.m Önk  bev.'!K45</f>
        <v>80000</v>
      </c>
      <c r="L46" s="328">
        <f>'3.sz.m Önk  bev.'!L45</f>
        <v>80000</v>
      </c>
      <c r="M46" s="328">
        <f>'3.sz.m Önk  bev.'!M45</f>
        <v>0</v>
      </c>
      <c r="N46" s="328">
        <f>'3.sz.m Önk  bev.'!N45</f>
        <v>0</v>
      </c>
      <c r="O46" s="328"/>
      <c r="P46" s="707"/>
      <c r="Q46" s="430">
        <f>'3.sz.m Önk  bev.'!Q45</f>
        <v>0</v>
      </c>
      <c r="R46" s="328">
        <f>'3.sz.m Önk  bev.'!R45</f>
        <v>0</v>
      </c>
      <c r="S46" s="328">
        <f>'3.sz.m Önk  bev.'!S45</f>
        <v>0</v>
      </c>
      <c r="T46" s="328">
        <f>'3.sz.m Önk  bev.'!T45</f>
        <v>0</v>
      </c>
      <c r="U46" s="328">
        <f>'3.sz.m Önk  bev.'!U45</f>
        <v>0</v>
      </c>
      <c r="V46" s="707">
        <f>'3.sz.m Önk  bev.'!V45</f>
        <v>0</v>
      </c>
    </row>
    <row r="47" spans="1:22" ht="21.75" customHeight="1" thickBot="1">
      <c r="A47" s="136"/>
      <c r="B47" s="140"/>
      <c r="C47" s="134" t="s">
        <v>320</v>
      </c>
      <c r="D47" s="858" t="s">
        <v>321</v>
      </c>
      <c r="E47" s="430">
        <f>'3.sz.m Önk  bev.'!E46</f>
        <v>2900000</v>
      </c>
      <c r="F47" s="328">
        <f>'3.sz.m Önk  bev.'!F46</f>
        <v>2900000</v>
      </c>
      <c r="G47" s="328">
        <f>'3.sz.m Önk  bev.'!G46</f>
        <v>0</v>
      </c>
      <c r="H47" s="328">
        <f>'3.sz.m Önk  bev.'!H46</f>
        <v>0</v>
      </c>
      <c r="I47" s="328"/>
      <c r="J47" s="707"/>
      <c r="K47" s="430">
        <f>'3.sz.m Önk  bev.'!K46</f>
        <v>2900000</v>
      </c>
      <c r="L47" s="328">
        <f>'3.sz.m Önk  bev.'!L46</f>
        <v>2900000</v>
      </c>
      <c r="M47" s="328">
        <f>'3.sz.m Önk  bev.'!M46</f>
        <v>0</v>
      </c>
      <c r="N47" s="328">
        <f>'3.sz.m Önk  bev.'!N46</f>
        <v>0</v>
      </c>
      <c r="O47" s="328"/>
      <c r="P47" s="707"/>
      <c r="Q47" s="430">
        <f>'3.sz.m Önk  bev.'!Q46</f>
        <v>0</v>
      </c>
      <c r="R47" s="328">
        <f>'3.sz.m Önk  bev.'!R46</f>
        <v>0</v>
      </c>
      <c r="S47" s="328">
        <f>'3.sz.m Önk  bev.'!S46</f>
        <v>0</v>
      </c>
      <c r="T47" s="328">
        <v>0</v>
      </c>
      <c r="U47" s="328">
        <f>'3.sz.m Önk  bev.'!U46</f>
        <v>3</v>
      </c>
      <c r="V47" s="707">
        <f>'3.sz.m Önk  bev.'!V46</f>
        <v>4</v>
      </c>
    </row>
    <row r="48" spans="1:22" ht="21.75" customHeight="1" hidden="1">
      <c r="A48" s="437"/>
      <c r="B48" s="129"/>
      <c r="C48" s="1103"/>
      <c r="D48" s="1116"/>
      <c r="E48" s="430"/>
      <c r="F48" s="328"/>
      <c r="G48" s="328"/>
      <c r="H48" s="328"/>
      <c r="I48" s="328"/>
      <c r="J48" s="707"/>
      <c r="K48" s="430"/>
      <c r="L48" s="328"/>
      <c r="M48" s="328"/>
      <c r="N48" s="328"/>
      <c r="O48" s="328"/>
      <c r="P48" s="707"/>
      <c r="Q48" s="430"/>
      <c r="R48" s="328"/>
      <c r="S48" s="328"/>
      <c r="T48" s="328"/>
      <c r="U48" s="328"/>
      <c r="V48" s="707"/>
    </row>
    <row r="49" spans="1:22" ht="21.75" customHeight="1" hidden="1" thickBot="1">
      <c r="A49" s="437"/>
      <c r="B49" s="140"/>
      <c r="C49" s="1123"/>
      <c r="D49" s="1124"/>
      <c r="E49" s="708"/>
      <c r="F49" s="709"/>
      <c r="G49" s="709"/>
      <c r="H49" s="709"/>
      <c r="I49" s="709"/>
      <c r="J49" s="710"/>
      <c r="K49" s="708"/>
      <c r="L49" s="709"/>
      <c r="M49" s="709"/>
      <c r="N49" s="709"/>
      <c r="O49" s="709"/>
      <c r="P49" s="710"/>
      <c r="Q49" s="708"/>
      <c r="R49" s="709"/>
      <c r="S49" s="709"/>
      <c r="T49" s="709"/>
      <c r="U49" s="709"/>
      <c r="V49" s="710"/>
    </row>
    <row r="50" spans="1:22" ht="21.75" customHeight="1" thickBot="1">
      <c r="A50" s="139" t="s">
        <v>11</v>
      </c>
      <c r="B50" s="1109" t="s">
        <v>80</v>
      </c>
      <c r="C50" s="1109"/>
      <c r="D50" s="1109"/>
      <c r="E50" s="419">
        <f aca="true" t="shared" si="13" ref="E50:P50">E51+E52</f>
        <v>0</v>
      </c>
      <c r="F50" s="142">
        <f t="shared" si="13"/>
        <v>0</v>
      </c>
      <c r="G50" s="142">
        <f t="shared" si="13"/>
        <v>0</v>
      </c>
      <c r="H50" s="142">
        <f t="shared" si="13"/>
        <v>0</v>
      </c>
      <c r="I50" s="142">
        <f t="shared" si="13"/>
        <v>0</v>
      </c>
      <c r="J50" s="984">
        <f t="shared" si="13"/>
        <v>0</v>
      </c>
      <c r="K50" s="419">
        <f t="shared" si="13"/>
        <v>0</v>
      </c>
      <c r="L50" s="142">
        <f t="shared" si="13"/>
        <v>0</v>
      </c>
      <c r="M50" s="142">
        <f t="shared" si="13"/>
        <v>0</v>
      </c>
      <c r="N50" s="142">
        <f t="shared" si="13"/>
        <v>0</v>
      </c>
      <c r="O50" s="142">
        <f t="shared" si="13"/>
        <v>0</v>
      </c>
      <c r="P50" s="984">
        <f t="shared" si="13"/>
        <v>0</v>
      </c>
      <c r="Q50" s="419">
        <f aca="true" t="shared" si="14" ref="Q50:V50">Q51+Q52</f>
        <v>0</v>
      </c>
      <c r="R50" s="142">
        <f t="shared" si="14"/>
        <v>0</v>
      </c>
      <c r="S50" s="142">
        <f t="shared" si="14"/>
        <v>0</v>
      </c>
      <c r="T50" s="142">
        <f>T51+T52</f>
        <v>0</v>
      </c>
      <c r="U50" s="142">
        <f t="shared" si="14"/>
        <v>0</v>
      </c>
      <c r="V50" s="984">
        <f t="shared" si="14"/>
        <v>0</v>
      </c>
    </row>
    <row r="51" spans="1:22" s="7" customFormat="1" ht="21.75" customHeight="1">
      <c r="A51" s="141"/>
      <c r="B51" s="140" t="s">
        <v>41</v>
      </c>
      <c r="C51" s="1115" t="s">
        <v>78</v>
      </c>
      <c r="D51" s="1115"/>
      <c r="E51" s="430">
        <f>'3.sz.m Önk  bev.'!E50</f>
        <v>0</v>
      </c>
      <c r="F51" s="328">
        <f>'3.sz.m Önk  bev.'!F50</f>
        <v>0</v>
      </c>
      <c r="G51" s="328">
        <f>'3.sz.m Önk  bev.'!G50</f>
        <v>0</v>
      </c>
      <c r="H51" s="328">
        <f>'3.sz.m Önk  bev.'!H50</f>
        <v>0</v>
      </c>
      <c r="I51" s="327"/>
      <c r="J51" s="988"/>
      <c r="K51" s="430">
        <f>'3.sz.m Önk  bev.'!K50</f>
        <v>0</v>
      </c>
      <c r="L51" s="328">
        <f>'3.sz.m Önk  bev.'!L50</f>
        <v>0</v>
      </c>
      <c r="M51" s="328">
        <f>'3.sz.m Önk  bev.'!M50</f>
        <v>0</v>
      </c>
      <c r="N51" s="328">
        <f>'3.sz.m Önk  bev.'!N50</f>
        <v>0</v>
      </c>
      <c r="O51" s="327"/>
      <c r="P51" s="988"/>
      <c r="Q51" s="430">
        <f>'3.sz.m Önk  bev.'!Q50</f>
        <v>0</v>
      </c>
      <c r="R51" s="328">
        <f>'3.sz.m Önk  bev.'!R50</f>
        <v>0</v>
      </c>
      <c r="S51" s="328">
        <f>'3.sz.m Önk  bev.'!S50</f>
        <v>0</v>
      </c>
      <c r="T51" s="328">
        <f>'3.sz.m Önk  bev.'!T50</f>
        <v>0</v>
      </c>
      <c r="U51" s="328">
        <f>'3.sz.m Önk  bev.'!U50</f>
        <v>0</v>
      </c>
      <c r="V51" s="707">
        <f>'3.sz.m Önk  bev.'!V50</f>
        <v>0</v>
      </c>
    </row>
    <row r="52" spans="1:22" ht="21.75" customHeight="1" thickBot="1">
      <c r="A52" s="132"/>
      <c r="B52" s="128" t="s">
        <v>42</v>
      </c>
      <c r="C52" s="1103" t="s">
        <v>79</v>
      </c>
      <c r="D52" s="1103"/>
      <c r="E52" s="430">
        <f>'3.sz.m Önk  bev.'!E51</f>
        <v>0</v>
      </c>
      <c r="F52" s="328">
        <f>'3.sz.m Önk  bev.'!F51</f>
        <v>0</v>
      </c>
      <c r="G52" s="328">
        <f>'3.sz.m Önk  bev.'!G51</f>
        <v>0</v>
      </c>
      <c r="H52" s="328">
        <f>'3.sz.m Önk  bev.'!H51</f>
        <v>0</v>
      </c>
      <c r="I52" s="329"/>
      <c r="J52" s="989"/>
      <c r="K52" s="430">
        <f>'3.sz.m Önk  bev.'!K51</f>
        <v>0</v>
      </c>
      <c r="L52" s="328">
        <f>'3.sz.m Önk  bev.'!L51</f>
        <v>0</v>
      </c>
      <c r="M52" s="328">
        <f>'3.sz.m Önk  bev.'!M51</f>
        <v>0</v>
      </c>
      <c r="N52" s="328">
        <f>'3.sz.m Önk  bev.'!N51</f>
        <v>0</v>
      </c>
      <c r="O52" s="329"/>
      <c r="P52" s="989"/>
      <c r="Q52" s="430">
        <f>'3.sz.m Önk  bev.'!Q51</f>
        <v>0</v>
      </c>
      <c r="R52" s="328">
        <f>'3.sz.m Önk  bev.'!R51</f>
        <v>0</v>
      </c>
      <c r="S52" s="328">
        <f>'3.sz.m Önk  bev.'!S51</f>
        <v>0</v>
      </c>
      <c r="T52" s="328">
        <f>'3.sz.m Önk  bev.'!T51</f>
        <v>0</v>
      </c>
      <c r="U52" s="328">
        <f>'3.sz.m Önk  bev.'!U51</f>
        <v>0</v>
      </c>
      <c r="V52" s="707">
        <f>'3.sz.m Önk  bev.'!V51</f>
        <v>0</v>
      </c>
    </row>
    <row r="53" spans="1:22" ht="21.75" customHeight="1" thickBot="1">
      <c r="A53" s="139" t="s">
        <v>12</v>
      </c>
      <c r="B53" s="1109" t="s">
        <v>322</v>
      </c>
      <c r="C53" s="1109"/>
      <c r="D53" s="1109"/>
      <c r="E53" s="414">
        <f aca="true" t="shared" si="15" ref="E53:P53">SUM(E54:E55)</f>
        <v>0</v>
      </c>
      <c r="F53" s="331">
        <f t="shared" si="15"/>
        <v>0</v>
      </c>
      <c r="G53" s="331">
        <f t="shared" si="15"/>
        <v>0</v>
      </c>
      <c r="H53" s="331">
        <f t="shared" si="15"/>
        <v>0</v>
      </c>
      <c r="I53" s="331">
        <f t="shared" si="15"/>
        <v>0</v>
      </c>
      <c r="J53" s="990">
        <f t="shared" si="15"/>
        <v>0</v>
      </c>
      <c r="K53" s="414">
        <f t="shared" si="15"/>
        <v>0</v>
      </c>
      <c r="L53" s="331">
        <f t="shared" si="15"/>
        <v>0</v>
      </c>
      <c r="M53" s="331">
        <f t="shared" si="15"/>
        <v>0</v>
      </c>
      <c r="N53" s="331">
        <f t="shared" si="15"/>
        <v>0</v>
      </c>
      <c r="O53" s="331">
        <f t="shared" si="15"/>
        <v>0</v>
      </c>
      <c r="P53" s="990">
        <f t="shared" si="15"/>
        <v>0</v>
      </c>
      <c r="Q53" s="414">
        <f aca="true" t="shared" si="16" ref="Q53:V53">SUM(Q54:Q55)</f>
        <v>0</v>
      </c>
      <c r="R53" s="331">
        <f t="shared" si="16"/>
        <v>0</v>
      </c>
      <c r="S53" s="331">
        <f t="shared" si="16"/>
        <v>0</v>
      </c>
      <c r="T53" s="331">
        <f>SUM(T54:T55)</f>
        <v>0</v>
      </c>
      <c r="U53" s="331">
        <f t="shared" si="16"/>
        <v>3</v>
      </c>
      <c r="V53" s="990">
        <f t="shared" si="16"/>
        <v>4</v>
      </c>
    </row>
    <row r="54" spans="1:22" s="7" customFormat="1" ht="21.75" customHeight="1">
      <c r="A54" s="141"/>
      <c r="B54" s="134" t="s">
        <v>43</v>
      </c>
      <c r="C54" s="1115" t="s">
        <v>324</v>
      </c>
      <c r="D54" s="1115"/>
      <c r="E54" s="415">
        <f>'3.sz.m Önk  bev.'!E53</f>
        <v>0</v>
      </c>
      <c r="F54" s="333">
        <f>'3.sz.m Önk  bev.'!F53</f>
        <v>0</v>
      </c>
      <c r="G54" s="333">
        <f>'3.sz.m Önk  bev.'!G53</f>
        <v>0</v>
      </c>
      <c r="H54" s="333">
        <f>'3.sz.m Önk  bev.'!H53</f>
        <v>0</v>
      </c>
      <c r="I54" s="333">
        <v>0</v>
      </c>
      <c r="J54" s="995">
        <v>0</v>
      </c>
      <c r="K54" s="415">
        <f>'3.sz.m Önk  bev.'!K53</f>
        <v>0</v>
      </c>
      <c r="L54" s="333">
        <f>'3.sz.m Önk  bev.'!L53</f>
        <v>0</v>
      </c>
      <c r="M54" s="333">
        <f>'3.sz.m Önk  bev.'!M53</f>
        <v>0</v>
      </c>
      <c r="N54" s="333">
        <f>'3.sz.m Önk  bev.'!N53</f>
        <v>0</v>
      </c>
      <c r="O54" s="332">
        <v>0</v>
      </c>
      <c r="P54" s="991">
        <v>0</v>
      </c>
      <c r="Q54" s="433">
        <f>'3.sz.m Önk  bev.'!Q53</f>
        <v>0</v>
      </c>
      <c r="R54" s="332">
        <f>'3.sz.m Önk  bev.'!R53</f>
        <v>0</v>
      </c>
      <c r="S54" s="332">
        <f>'3.sz.m Önk  bev.'!S53</f>
        <v>0</v>
      </c>
      <c r="T54" s="332">
        <f>'3.sz.m Önk  bev.'!T53</f>
        <v>0</v>
      </c>
      <c r="U54" s="332">
        <f>'3.sz.m Önk  bev.'!U53</f>
        <v>0</v>
      </c>
      <c r="V54" s="991">
        <f>'3.sz.m Önk  bev.'!V53</f>
        <v>0</v>
      </c>
    </row>
    <row r="55" spans="1:22" ht="21.75" customHeight="1" thickBot="1">
      <c r="A55" s="136"/>
      <c r="B55" s="137" t="s">
        <v>323</v>
      </c>
      <c r="C55" s="1104" t="s">
        <v>325</v>
      </c>
      <c r="D55" s="1104"/>
      <c r="E55" s="431">
        <v>0</v>
      </c>
      <c r="F55" s="432">
        <v>0</v>
      </c>
      <c r="G55" s="432">
        <v>0</v>
      </c>
      <c r="H55" s="432">
        <v>0</v>
      </c>
      <c r="I55" s="432">
        <v>0</v>
      </c>
      <c r="J55" s="992">
        <v>0</v>
      </c>
      <c r="K55" s="431">
        <v>0</v>
      </c>
      <c r="L55" s="432">
        <v>0</v>
      </c>
      <c r="M55" s="432">
        <v>0</v>
      </c>
      <c r="N55" s="432">
        <v>0</v>
      </c>
      <c r="O55" s="432">
        <v>0</v>
      </c>
      <c r="P55" s="992">
        <v>0</v>
      </c>
      <c r="Q55" s="431">
        <v>0</v>
      </c>
      <c r="R55" s="432">
        <v>0</v>
      </c>
      <c r="S55" s="432">
        <v>0</v>
      </c>
      <c r="T55" s="432">
        <v>0</v>
      </c>
      <c r="U55" s="432">
        <v>3</v>
      </c>
      <c r="V55" s="992">
        <v>4</v>
      </c>
    </row>
    <row r="56" spans="1:22" ht="21.75" customHeight="1" thickBot="1">
      <c r="A56" s="139" t="s">
        <v>13</v>
      </c>
      <c r="B56" s="1119" t="s">
        <v>82</v>
      </c>
      <c r="C56" s="1119"/>
      <c r="D56" s="1119"/>
      <c r="E56" s="414">
        <f>E9+E23+E42+E50+E53+E34</f>
        <v>28639515</v>
      </c>
      <c r="F56" s="331">
        <f>F9+F23+F42+F50+F53+F34</f>
        <v>29548120</v>
      </c>
      <c r="G56" s="331">
        <f>G9+G23+G42+G50+G53+G34</f>
        <v>0</v>
      </c>
      <c r="H56" s="331">
        <f>H9+H23+H42+H50+H53+H34</f>
        <v>0</v>
      </c>
      <c r="I56" s="331">
        <f aca="true" t="shared" si="17" ref="I56:P56">I9+I23+I42+I50+I53+I34</f>
        <v>0</v>
      </c>
      <c r="J56" s="990">
        <f t="shared" si="17"/>
        <v>0</v>
      </c>
      <c r="K56" s="414">
        <f>K9+K23+K42+K50+K53+K34</f>
        <v>21066971</v>
      </c>
      <c r="L56" s="331">
        <f>L9+L23+L42+L50+L53+L34</f>
        <v>21975576</v>
      </c>
      <c r="M56" s="331">
        <f>M9+M23+M42+M50+M53+M34</f>
        <v>5920000</v>
      </c>
      <c r="N56" s="331">
        <f>N9+N23+N42+N50+N53+N34</f>
        <v>5920000</v>
      </c>
      <c r="O56" s="331">
        <f t="shared" si="17"/>
        <v>0</v>
      </c>
      <c r="P56" s="990">
        <f t="shared" si="17"/>
        <v>0</v>
      </c>
      <c r="Q56" s="414">
        <f aca="true" t="shared" si="18" ref="Q56:V56">Q9+Q23+Q42+Q50+Q53+Q34</f>
        <v>7572544</v>
      </c>
      <c r="R56" s="331">
        <f t="shared" si="18"/>
        <v>7572544</v>
      </c>
      <c r="S56" s="331">
        <f t="shared" si="18"/>
        <v>960000</v>
      </c>
      <c r="T56" s="331">
        <f>T9+T23+T42+T50+T53+T34</f>
        <v>960000</v>
      </c>
      <c r="U56" s="331" t="e">
        <f t="shared" si="18"/>
        <v>#DIV/0!</v>
      </c>
      <c r="V56" s="990">
        <f t="shared" si="18"/>
        <v>1334008</v>
      </c>
    </row>
    <row r="57" spans="1:22" ht="24" customHeight="1" thickBot="1">
      <c r="A57" s="135" t="s">
        <v>56</v>
      </c>
      <c r="B57" s="1109" t="s">
        <v>326</v>
      </c>
      <c r="C57" s="1109"/>
      <c r="D57" s="1109"/>
      <c r="E57" s="414">
        <f>SUM(E58:E60)</f>
        <v>38488264</v>
      </c>
      <c r="F57" s="331">
        <f>SUM(F58:F60)</f>
        <v>38488264</v>
      </c>
      <c r="G57" s="331">
        <f>SUM(G58:G60)</f>
        <v>0</v>
      </c>
      <c r="H57" s="331">
        <f>SUM(H58:H60)</f>
        <v>0</v>
      </c>
      <c r="I57" s="331">
        <f aca="true" t="shared" si="19" ref="I57:P57">SUM(I58:I60)</f>
        <v>0</v>
      </c>
      <c r="J57" s="990">
        <f t="shared" si="19"/>
        <v>0</v>
      </c>
      <c r="K57" s="414">
        <f>SUM(K58:K60)</f>
        <v>38488264</v>
      </c>
      <c r="L57" s="331">
        <f>SUM(L58:L60)</f>
        <v>38488264</v>
      </c>
      <c r="M57" s="331">
        <f>SUM(M58:M60)</f>
        <v>0</v>
      </c>
      <c r="N57" s="331">
        <f>SUM(N58:N60)</f>
        <v>0</v>
      </c>
      <c r="O57" s="331">
        <f t="shared" si="19"/>
        <v>0</v>
      </c>
      <c r="P57" s="990">
        <f t="shared" si="19"/>
        <v>0</v>
      </c>
      <c r="Q57" s="414">
        <f aca="true" t="shared" si="20" ref="Q57:V57">SUM(Q58:Q60)</f>
        <v>0</v>
      </c>
      <c r="R57" s="331">
        <f t="shared" si="20"/>
        <v>0</v>
      </c>
      <c r="S57" s="331">
        <f t="shared" si="20"/>
        <v>0</v>
      </c>
      <c r="T57" s="331">
        <f>SUM(T58:T60)</f>
        <v>0</v>
      </c>
      <c r="U57" s="331">
        <f t="shared" si="20"/>
        <v>0</v>
      </c>
      <c r="V57" s="990">
        <f t="shared" si="20"/>
        <v>0</v>
      </c>
    </row>
    <row r="58" spans="1:22" ht="21.75" customHeight="1">
      <c r="A58" s="133"/>
      <c r="B58" s="134" t="s">
        <v>44</v>
      </c>
      <c r="C58" s="1115" t="s">
        <v>327</v>
      </c>
      <c r="D58" s="1115"/>
      <c r="E58" s="430">
        <f>'3.sz.m Önk  bev.'!E57</f>
        <v>1700000</v>
      </c>
      <c r="F58" s="328">
        <f>'3.sz.m Önk  bev.'!F57</f>
        <v>1700000</v>
      </c>
      <c r="G58" s="328">
        <f>'3.sz.m Önk  bev.'!G57</f>
        <v>0</v>
      </c>
      <c r="H58" s="328">
        <f>'3.sz.m Önk  bev.'!H57</f>
        <v>0</v>
      </c>
      <c r="I58" s="332"/>
      <c r="J58" s="991"/>
      <c r="K58" s="430">
        <f>'3.sz.m Önk  bev.'!K57</f>
        <v>1700000</v>
      </c>
      <c r="L58" s="328">
        <f>'3.sz.m Önk  bev.'!L57</f>
        <v>1700000</v>
      </c>
      <c r="M58" s="328">
        <f>'3.sz.m Önk  bev.'!M57</f>
        <v>0</v>
      </c>
      <c r="N58" s="328">
        <f>'3.sz.m Önk  bev.'!N57</f>
        <v>0</v>
      </c>
      <c r="O58" s="332"/>
      <c r="P58" s="991"/>
      <c r="Q58" s="430">
        <f>'3.sz.m Önk  bev.'!Q57</f>
        <v>0</v>
      </c>
      <c r="R58" s="328">
        <f>'3.sz.m Önk  bev.'!R57</f>
        <v>0</v>
      </c>
      <c r="S58" s="328">
        <f>'3.sz.m Önk  bev.'!S57</f>
        <v>0</v>
      </c>
      <c r="T58" s="328">
        <f>'3.sz.m Önk  bev.'!T57</f>
        <v>0</v>
      </c>
      <c r="U58" s="328">
        <f>'3.sz.m Önk  bev.'!U57</f>
        <v>0</v>
      </c>
      <c r="V58" s="707">
        <f>'3.sz.m Önk  bev.'!V57</f>
        <v>0</v>
      </c>
    </row>
    <row r="59" spans="1:22" ht="21.75" customHeight="1">
      <c r="A59" s="132"/>
      <c r="B59" s="129" t="s">
        <v>45</v>
      </c>
      <c r="C59" s="1115" t="s">
        <v>396</v>
      </c>
      <c r="D59" s="1115"/>
      <c r="E59" s="430">
        <f>'3.sz.m Önk  bev.'!E58</f>
        <v>0</v>
      </c>
      <c r="F59" s="328">
        <f>'3.sz.m Önk  bev.'!F58</f>
        <v>0</v>
      </c>
      <c r="G59" s="328">
        <f>'3.sz.m Önk  bev.'!G58</f>
        <v>0</v>
      </c>
      <c r="H59" s="328">
        <f>'3.sz.m Önk  bev.'!H58</f>
        <v>0</v>
      </c>
      <c r="I59" s="330"/>
      <c r="J59" s="993"/>
      <c r="K59" s="430">
        <f>'3.sz.m Önk  bev.'!K58</f>
        <v>0</v>
      </c>
      <c r="L59" s="328">
        <f>'3.sz.m Önk  bev.'!L58</f>
        <v>0</v>
      </c>
      <c r="M59" s="328">
        <f>'3.sz.m Önk  bev.'!M58</f>
        <v>0</v>
      </c>
      <c r="N59" s="328">
        <f>'3.sz.m Önk  bev.'!N58</f>
        <v>0</v>
      </c>
      <c r="O59" s="330"/>
      <c r="P59" s="993"/>
      <c r="Q59" s="430">
        <f>'3.sz.m Önk  bev.'!Q58</f>
        <v>0</v>
      </c>
      <c r="R59" s="328">
        <f>'3.sz.m Önk  bev.'!R58</f>
        <v>0</v>
      </c>
      <c r="S59" s="328">
        <f>'3.sz.m Önk  bev.'!S58</f>
        <v>0</v>
      </c>
      <c r="T59" s="328">
        <f>'3.sz.m Önk  bev.'!T58</f>
        <v>0</v>
      </c>
      <c r="U59" s="328">
        <f>'3.sz.m Önk  bev.'!U58</f>
        <v>0</v>
      </c>
      <c r="V59" s="707">
        <f>'3.sz.m Önk  bev.'!V58</f>
        <v>0</v>
      </c>
    </row>
    <row r="60" spans="1:22" ht="21.75" customHeight="1" thickBot="1">
      <c r="A60" s="132"/>
      <c r="B60" s="129" t="s">
        <v>81</v>
      </c>
      <c r="C60" s="1115" t="s">
        <v>328</v>
      </c>
      <c r="D60" s="1115"/>
      <c r="E60" s="430">
        <f>'3.sz.m Önk  bev.'!E59+'üres lap2'!D22+'üres lap3'!D21</f>
        <v>36788264</v>
      </c>
      <c r="F60" s="328">
        <f>'3.sz.m Önk  bev.'!F59+'üres lap2'!E22+'üres lap3'!E21</f>
        <v>36788264</v>
      </c>
      <c r="G60" s="328">
        <f>'3.sz.m Önk  bev.'!G59+'üres lap2'!F22+'üres lap3'!F21</f>
        <v>0</v>
      </c>
      <c r="H60" s="328">
        <f>'3.sz.m Önk  bev.'!H59+'üres lap2'!G22+'üres lap3'!G21</f>
        <v>0</v>
      </c>
      <c r="I60" s="330"/>
      <c r="J60" s="993"/>
      <c r="K60" s="430">
        <f>'3.sz.m Önk  bev.'!K59+'üres lap2'!J22+'üres lap3'!J21</f>
        <v>36788264</v>
      </c>
      <c r="L60" s="328">
        <f>'3.sz.m Önk  bev.'!L59+'üres lap2'!K22+'üres lap3'!K21</f>
        <v>36788264</v>
      </c>
      <c r="M60" s="328">
        <f>'3.sz.m Önk  bev.'!M59+'üres lap2'!L22+'üres lap3'!L21</f>
        <v>0</v>
      </c>
      <c r="N60" s="328">
        <f>'3.sz.m Önk  bev.'!N59+'üres lap2'!M22+'üres lap3'!M21</f>
        <v>0</v>
      </c>
      <c r="O60" s="330"/>
      <c r="P60" s="993"/>
      <c r="Q60" s="430">
        <f>'3.sz.m Önk  bev.'!Q59+'üres lap2'!P22+'üres lap3'!P21</f>
        <v>0</v>
      </c>
      <c r="R60" s="328">
        <f>'3.sz.m Önk  bev.'!R59+'üres lap2'!Q22+'üres lap3'!Q21</f>
        <v>0</v>
      </c>
      <c r="S60" s="328">
        <f>'3.sz.m Önk  bev.'!S59+'üres lap2'!R22+'üres lap3'!R21</f>
        <v>0</v>
      </c>
      <c r="T60" s="328">
        <f>'3.sz.m Önk  bev.'!T59+'üres lap2'!S22+'üres lap3'!S21</f>
        <v>0</v>
      </c>
      <c r="U60" s="328">
        <f>'3.sz.m Önk  bev.'!U59+'üres lap2'!T22+'üres lap3'!T21</f>
        <v>0</v>
      </c>
      <c r="V60" s="707">
        <f>'3.sz.m Önk  bev.'!V59+'üres lap2'!U22+'üres lap3'!U21</f>
        <v>0</v>
      </c>
    </row>
    <row r="61" spans="1:22" ht="35.25" customHeight="1" thickBot="1">
      <c r="A61" s="139" t="s">
        <v>57</v>
      </c>
      <c r="B61" s="1118" t="s">
        <v>83</v>
      </c>
      <c r="C61" s="1118"/>
      <c r="D61" s="1118"/>
      <c r="E61" s="416">
        <f>E56+E57</f>
        <v>67127779</v>
      </c>
      <c r="F61" s="92">
        <f>F56+F57</f>
        <v>68036384</v>
      </c>
      <c r="G61" s="92">
        <f>G56+G57</f>
        <v>0</v>
      </c>
      <c r="H61" s="92">
        <f>H56+H57</f>
        <v>0</v>
      </c>
      <c r="I61" s="92">
        <f aca="true" t="shared" si="21" ref="I61:P61">I56+I57</f>
        <v>0</v>
      </c>
      <c r="J61" s="994">
        <f t="shared" si="21"/>
        <v>0</v>
      </c>
      <c r="K61" s="416">
        <f>K56+K57</f>
        <v>59555235</v>
      </c>
      <c r="L61" s="92">
        <f>L56+L57</f>
        <v>60463840</v>
      </c>
      <c r="M61" s="92">
        <f>M56+M57</f>
        <v>5920000</v>
      </c>
      <c r="N61" s="92">
        <f>N56+N57</f>
        <v>5920000</v>
      </c>
      <c r="O61" s="92">
        <f t="shared" si="21"/>
        <v>0</v>
      </c>
      <c r="P61" s="994">
        <f t="shared" si="21"/>
        <v>0</v>
      </c>
      <c r="Q61" s="416">
        <f aca="true" t="shared" si="22" ref="Q61:V61">Q56+Q57</f>
        <v>7572544</v>
      </c>
      <c r="R61" s="92">
        <f t="shared" si="22"/>
        <v>7572544</v>
      </c>
      <c r="S61" s="92">
        <f t="shared" si="22"/>
        <v>960000</v>
      </c>
      <c r="T61" s="92">
        <f>T56+T57</f>
        <v>960000</v>
      </c>
      <c r="U61" s="92" t="e">
        <f t="shared" si="22"/>
        <v>#DIV/0!</v>
      </c>
      <c r="V61" s="994">
        <f t="shared" si="22"/>
        <v>1334008</v>
      </c>
    </row>
    <row r="62" spans="1:22" ht="21.75" customHeight="1" hidden="1" thickBot="1">
      <c r="A62" s="1120" t="s">
        <v>210</v>
      </c>
      <c r="B62" s="1121"/>
      <c r="C62" s="1121"/>
      <c r="D62" s="1121"/>
      <c r="E62" s="711"/>
      <c r="F62" s="712"/>
      <c r="G62" s="712"/>
      <c r="H62" s="712"/>
      <c r="I62" s="712"/>
      <c r="J62" s="713"/>
      <c r="K62" s="711"/>
      <c r="L62" s="711"/>
      <c r="M62" s="712"/>
      <c r="N62" s="712"/>
      <c r="O62" s="712"/>
      <c r="P62" s="713"/>
      <c r="Q62" s="711"/>
      <c r="R62" s="711"/>
      <c r="S62" s="711"/>
      <c r="T62" s="711"/>
      <c r="U62" s="711"/>
      <c r="V62" s="711"/>
    </row>
    <row r="63" spans="1:22" ht="21.75" customHeight="1" hidden="1" thickBot="1">
      <c r="A63" s="1117" t="s">
        <v>6</v>
      </c>
      <c r="B63" s="1118"/>
      <c r="C63" s="1118"/>
      <c r="D63" s="1118"/>
      <c r="E63" s="476"/>
      <c r="F63" s="477"/>
      <c r="G63" s="477"/>
      <c r="H63" s="477"/>
      <c r="I63" s="477"/>
      <c r="J63" s="478"/>
      <c r="K63" s="476"/>
      <c r="L63" s="476"/>
      <c r="M63" s="477"/>
      <c r="N63" s="477"/>
      <c r="O63" s="477"/>
      <c r="P63" s="478"/>
      <c r="Q63" s="476"/>
      <c r="R63" s="476"/>
      <c r="S63" s="476"/>
      <c r="T63" s="476"/>
      <c r="U63" s="476"/>
      <c r="V63" s="476"/>
    </row>
    <row r="64" spans="1:22" ht="21.75" customHeight="1">
      <c r="A64" s="714"/>
      <c r="B64" s="715"/>
      <c r="C64" s="715"/>
      <c r="D64" s="715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16"/>
      <c r="S64" s="716"/>
      <c r="T64" s="716"/>
      <c r="U64" s="716"/>
      <c r="V64" s="716"/>
    </row>
    <row r="65" spans="1:20" ht="21.75" customHeight="1">
      <c r="A65" s="117"/>
      <c r="B65" s="164"/>
      <c r="C65" s="164"/>
      <c r="D65" s="164"/>
      <c r="E65" s="377"/>
      <c r="F65" s="377"/>
      <c r="G65" s="377"/>
      <c r="H65" s="377"/>
      <c r="I65" s="377"/>
      <c r="J65" s="377"/>
      <c r="L65" s="377"/>
      <c r="R65" s="377"/>
      <c r="S65" s="377"/>
      <c r="T65" s="377"/>
    </row>
    <row r="66" spans="1:20" ht="35.25" customHeight="1">
      <c r="A66" s="117"/>
      <c r="B66" s="164"/>
      <c r="C66" s="164"/>
      <c r="D66" s="164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R66" s="377"/>
      <c r="S66" s="377"/>
      <c r="T66" s="377"/>
    </row>
    <row r="67" spans="1:20" ht="35.25" customHeight="1">
      <c r="A67" s="117"/>
      <c r="B67" s="164"/>
      <c r="C67" s="164"/>
      <c r="D67" s="164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R67" s="377"/>
      <c r="S67" s="377"/>
      <c r="T67" s="377"/>
    </row>
    <row r="68" spans="5:20" ht="12.75"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R68" s="377"/>
      <c r="S68" s="377"/>
      <c r="T68" s="377"/>
    </row>
    <row r="69" spans="5:20" ht="12.75"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R69" s="377"/>
      <c r="S69" s="377"/>
      <c r="T69" s="377"/>
    </row>
    <row r="70" spans="5:20" ht="12.75"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R70" s="377"/>
      <c r="S70" s="377"/>
      <c r="T70" s="377"/>
    </row>
    <row r="71" spans="4:20" ht="12.75">
      <c r="D71" s="126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R71" s="377"/>
      <c r="S71" s="377"/>
      <c r="T71" s="377"/>
    </row>
    <row r="72" spans="4:20" ht="48.75" customHeight="1">
      <c r="D72" s="126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R72" s="377"/>
      <c r="S72" s="377"/>
      <c r="T72" s="377"/>
    </row>
    <row r="73" spans="4:20" ht="46.5" customHeight="1">
      <c r="D73" s="126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R73" s="377"/>
      <c r="S73" s="377"/>
      <c r="T73" s="377"/>
    </row>
    <row r="74" spans="5:20" ht="41.25" customHeight="1"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R74" s="377"/>
      <c r="S74" s="377"/>
      <c r="T74" s="377"/>
    </row>
    <row r="75" spans="5:20" ht="12.75"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R75" s="377"/>
      <c r="S75" s="377"/>
      <c r="T75" s="377"/>
    </row>
    <row r="76" spans="5:20" ht="12.75"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R76" s="377"/>
      <c r="S76" s="377"/>
      <c r="T76" s="377"/>
    </row>
    <row r="77" spans="5:20" ht="12.75"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R77" s="377"/>
      <c r="S77" s="377"/>
      <c r="T77" s="377"/>
    </row>
    <row r="78" spans="5:20" ht="12.75"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R78" s="377"/>
      <c r="S78" s="377"/>
      <c r="T78" s="377"/>
    </row>
    <row r="79" spans="5:20" ht="12.75"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R79" s="377"/>
      <c r="S79" s="377"/>
      <c r="T79" s="377"/>
    </row>
    <row r="80" spans="5:20" ht="12.75"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R80" s="377"/>
      <c r="S80" s="377"/>
      <c r="T80" s="377"/>
    </row>
    <row r="81" spans="5:20" ht="12.75"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R81" s="377"/>
      <c r="S81" s="377"/>
      <c r="T81" s="377"/>
    </row>
    <row r="82" spans="5:20" ht="12.75"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R82" s="377"/>
      <c r="S82" s="377"/>
      <c r="T82" s="377"/>
    </row>
    <row r="83" spans="5:20" ht="12.75"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R83" s="377"/>
      <c r="S83" s="377"/>
      <c r="T83" s="377"/>
    </row>
    <row r="84" spans="5:20" ht="12.75"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R84" s="377"/>
      <c r="S84" s="377"/>
      <c r="T84" s="377"/>
    </row>
    <row r="85" spans="5:20" ht="12.75"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R85" s="377"/>
      <c r="S85" s="377"/>
      <c r="T85" s="377"/>
    </row>
    <row r="86" spans="5:20" ht="12.75"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R86" s="377"/>
      <c r="S86" s="377"/>
      <c r="T86" s="377"/>
    </row>
    <row r="87" spans="5:20" ht="12.75"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R87" s="377"/>
      <c r="S87" s="377"/>
      <c r="T87" s="377"/>
    </row>
    <row r="88" spans="5:20" ht="12.75"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R88" s="377"/>
      <c r="S88" s="377"/>
      <c r="T88" s="377"/>
    </row>
    <row r="89" spans="5:20" ht="12.75"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R89" s="377"/>
      <c r="S89" s="377"/>
      <c r="T89" s="377"/>
    </row>
    <row r="90" spans="5:20" ht="12.75"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R90" s="377"/>
      <c r="S90" s="377"/>
      <c r="T90" s="377"/>
    </row>
    <row r="91" spans="5:20" ht="12.75"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R91" s="377"/>
      <c r="S91" s="377"/>
      <c r="T91" s="377"/>
    </row>
    <row r="92" spans="5:20" ht="12.75"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R92" s="377"/>
      <c r="S92" s="377"/>
      <c r="T92" s="377"/>
    </row>
    <row r="93" spans="5:20" ht="12.75"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R93" s="377"/>
      <c r="S93" s="377"/>
      <c r="T93" s="377"/>
    </row>
    <row r="94" spans="5:20" ht="12.75"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R94" s="377"/>
      <c r="S94" s="377"/>
      <c r="T94" s="377"/>
    </row>
    <row r="95" spans="5:20" ht="12.75"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R95" s="377"/>
      <c r="S95" s="377"/>
      <c r="T95" s="377"/>
    </row>
    <row r="96" spans="5:20" ht="12.75"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R96" s="377"/>
      <c r="S96" s="377"/>
      <c r="T96" s="377"/>
    </row>
    <row r="97" spans="5:20" ht="12.75"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R97" s="377"/>
      <c r="S97" s="377"/>
      <c r="T97" s="377"/>
    </row>
    <row r="98" spans="5:20" ht="12.75"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R98" s="377"/>
      <c r="S98" s="377"/>
      <c r="T98" s="377"/>
    </row>
    <row r="99" spans="5:20" ht="12.75"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R99" s="377"/>
      <c r="S99" s="377"/>
      <c r="T99" s="377"/>
    </row>
    <row r="100" spans="5:20" ht="12.75"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R100" s="377"/>
      <c r="S100" s="377"/>
      <c r="T100" s="377"/>
    </row>
    <row r="101" spans="5:20" ht="12.75"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R101" s="377"/>
      <c r="S101" s="377"/>
      <c r="T101" s="377"/>
    </row>
    <row r="102" spans="5:20" ht="12.75"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R102" s="377"/>
      <c r="S102" s="377"/>
      <c r="T102" s="377"/>
    </row>
    <row r="103" spans="5:20" ht="12.75"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R103" s="377"/>
      <c r="S103" s="377"/>
      <c r="T103" s="377"/>
    </row>
    <row r="104" spans="5:20" ht="12.75"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R104" s="377"/>
      <c r="S104" s="377"/>
      <c r="T104" s="377"/>
    </row>
    <row r="105" spans="5:20" ht="12.75"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R105" s="377"/>
      <c r="S105" s="377"/>
      <c r="T105" s="377"/>
    </row>
    <row r="106" spans="5:20" ht="12.75"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R106" s="377"/>
      <c r="S106" s="377"/>
      <c r="T106" s="377"/>
    </row>
    <row r="107" spans="5:20" ht="12.75"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R107" s="377"/>
      <c r="S107" s="377"/>
      <c r="T107" s="377"/>
    </row>
    <row r="108" spans="5:20" ht="12.75"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R108" s="377"/>
      <c r="S108" s="377"/>
      <c r="T108" s="377"/>
    </row>
    <row r="109" spans="5:20" ht="12.75"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R109" s="377"/>
      <c r="S109" s="377"/>
      <c r="T109" s="377"/>
    </row>
    <row r="110" spans="5:20" ht="12.75"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R110" s="377"/>
      <c r="S110" s="377"/>
      <c r="T110" s="377"/>
    </row>
    <row r="111" spans="5:20" ht="12.75"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R111" s="377"/>
      <c r="S111" s="377"/>
      <c r="T111" s="377"/>
    </row>
    <row r="112" spans="5:20" ht="12.75"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R112" s="377"/>
      <c r="S112" s="377"/>
      <c r="T112" s="377"/>
    </row>
  </sheetData>
  <sheetProtection/>
  <mergeCells count="50">
    <mergeCell ref="E1:I1"/>
    <mergeCell ref="J1:N1"/>
    <mergeCell ref="O1:S1"/>
    <mergeCell ref="E2:I2"/>
    <mergeCell ref="J2:S2"/>
    <mergeCell ref="C36:D36"/>
    <mergeCell ref="C37:D37"/>
    <mergeCell ref="C32:D32"/>
    <mergeCell ref="B23:D23"/>
    <mergeCell ref="C26:D26"/>
    <mergeCell ref="C19:D19"/>
    <mergeCell ref="C22:D22"/>
    <mergeCell ref="C31:D31"/>
    <mergeCell ref="C59:D59"/>
    <mergeCell ref="B50:D50"/>
    <mergeCell ref="B53:D53"/>
    <mergeCell ref="B42:D42"/>
    <mergeCell ref="C43:D43"/>
    <mergeCell ref="C44:D44"/>
    <mergeCell ref="C48:D48"/>
    <mergeCell ref="C49:D49"/>
    <mergeCell ref="C38:D38"/>
    <mergeCell ref="A63:D63"/>
    <mergeCell ref="B61:D61"/>
    <mergeCell ref="C51:D51"/>
    <mergeCell ref="C52:D52"/>
    <mergeCell ref="C60:D60"/>
    <mergeCell ref="B56:D56"/>
    <mergeCell ref="B57:D57"/>
    <mergeCell ref="C58:D58"/>
    <mergeCell ref="A62:D62"/>
    <mergeCell ref="B9:D9"/>
    <mergeCell ref="E6:J6"/>
    <mergeCell ref="Q6:V6"/>
    <mergeCell ref="K6:P6"/>
    <mergeCell ref="C55:D55"/>
    <mergeCell ref="B34:D34"/>
    <mergeCell ref="C35:D35"/>
    <mergeCell ref="C24:D24"/>
    <mergeCell ref="C25:D25"/>
    <mergeCell ref="C54:D54"/>
    <mergeCell ref="E3:S3"/>
    <mergeCell ref="C10:D10"/>
    <mergeCell ref="C30:D30"/>
    <mergeCell ref="C33:D33"/>
    <mergeCell ref="C15:D15"/>
    <mergeCell ref="C18:D18"/>
    <mergeCell ref="A4:Q4"/>
    <mergeCell ref="A6:C6"/>
    <mergeCell ref="B8:D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26" customWidth="1"/>
    <col min="2" max="2" width="58.57421875" style="727" customWidth="1"/>
    <col min="3" max="5" width="13.57421875" style="727" customWidth="1"/>
    <col min="6" max="6" width="14.7109375" style="726" customWidth="1"/>
    <col min="7" max="7" width="4.00390625" style="726" customWidth="1"/>
    <col min="8" max="9" width="14.7109375" style="726" customWidth="1"/>
    <col min="10" max="16384" width="9.140625" style="726" customWidth="1"/>
  </cols>
  <sheetData>
    <row r="1" spans="4:6" ht="15">
      <c r="D1" s="1252" t="s">
        <v>164</v>
      </c>
      <c r="E1" s="1252"/>
      <c r="F1" s="1252"/>
    </row>
    <row r="2" spans="1:9" ht="48.75" customHeight="1">
      <c r="A2" s="1258" t="s">
        <v>260</v>
      </c>
      <c r="B2" s="1258"/>
      <c r="C2" s="1258"/>
      <c r="D2" s="1258"/>
      <c r="E2" s="1258"/>
      <c r="F2" s="1258"/>
      <c r="G2" s="891"/>
      <c r="H2" s="891"/>
      <c r="I2" s="728"/>
    </row>
    <row r="3" spans="1:10" ht="15.75" customHeight="1" thickBot="1">
      <c r="A3" s="729"/>
      <c r="B3" s="730"/>
      <c r="C3" s="730"/>
      <c r="D3" s="1253" t="s">
        <v>373</v>
      </c>
      <c r="E3" s="1253"/>
      <c r="F3" s="1253"/>
      <c r="J3" s="731"/>
    </row>
    <row r="4" spans="1:9" ht="63" customHeight="1">
      <c r="A4" s="1254" t="s">
        <v>213</v>
      </c>
      <c r="B4" s="1256" t="s">
        <v>261</v>
      </c>
      <c r="C4" s="1259" t="s">
        <v>355</v>
      </c>
      <c r="D4" s="1260"/>
      <c r="E4" s="1260"/>
      <c r="F4" s="1261"/>
      <c r="G4" s="874"/>
      <c r="H4" s="875"/>
      <c r="I4" s="732"/>
    </row>
    <row r="5" spans="1:8" ht="16.5" thickBot="1">
      <c r="A5" s="1255"/>
      <c r="B5" s="1257"/>
      <c r="C5" s="870" t="s">
        <v>356</v>
      </c>
      <c r="D5" s="870" t="s">
        <v>357</v>
      </c>
      <c r="E5" s="870" t="s">
        <v>360</v>
      </c>
      <c r="F5" s="870" t="s">
        <v>368</v>
      </c>
      <c r="G5" s="874"/>
      <c r="H5" s="875"/>
    </row>
    <row r="6" spans="1:8" ht="16.5" thickBot="1">
      <c r="A6" s="733">
        <v>1</v>
      </c>
      <c r="B6" s="734">
        <v>2</v>
      </c>
      <c r="C6" s="885">
        <v>3</v>
      </c>
      <c r="D6" s="885">
        <v>4</v>
      </c>
      <c r="E6" s="885">
        <v>5</v>
      </c>
      <c r="F6" s="871">
        <v>6</v>
      </c>
      <c r="G6" s="876"/>
      <c r="H6" s="877"/>
    </row>
    <row r="7" spans="1:8" ht="27" customHeight="1" thickBot="1">
      <c r="A7" s="735">
        <v>2</v>
      </c>
      <c r="B7" s="736" t="s">
        <v>367</v>
      </c>
      <c r="C7" s="886">
        <v>0</v>
      </c>
      <c r="D7" s="886">
        <v>0</v>
      </c>
      <c r="E7" s="886">
        <v>0</v>
      </c>
      <c r="F7" s="872">
        <v>0</v>
      </c>
      <c r="G7" s="878"/>
      <c r="H7" s="879"/>
    </row>
    <row r="8" spans="1:8" ht="27.75" customHeight="1" hidden="1">
      <c r="A8" s="737" t="s">
        <v>26</v>
      </c>
      <c r="B8" s="736"/>
      <c r="C8" s="886"/>
      <c r="D8" s="886"/>
      <c r="E8" s="886"/>
      <c r="F8" s="872"/>
      <c r="G8" s="878"/>
      <c r="H8" s="879"/>
    </row>
    <row r="9" spans="1:8" ht="29.25" customHeight="1" hidden="1">
      <c r="A9" s="737" t="s">
        <v>9</v>
      </c>
      <c r="B9" s="738"/>
      <c r="C9" s="887"/>
      <c r="D9" s="887"/>
      <c r="E9" s="887"/>
      <c r="F9" s="872"/>
      <c r="G9" s="878"/>
      <c r="H9" s="879"/>
    </row>
    <row r="10" spans="1:8" ht="24.75" customHeight="1" hidden="1">
      <c r="A10" s="737">
        <v>4</v>
      </c>
      <c r="B10" s="738"/>
      <c r="C10" s="887"/>
      <c r="D10" s="887"/>
      <c r="E10" s="887"/>
      <c r="F10" s="872"/>
      <c r="G10" s="878"/>
      <c r="H10" s="879"/>
    </row>
    <row r="11" spans="1:8" ht="27" customHeight="1" hidden="1">
      <c r="A11" s="737">
        <v>5</v>
      </c>
      <c r="B11" s="738"/>
      <c r="C11" s="887"/>
      <c r="D11" s="887"/>
      <c r="E11" s="887"/>
      <c r="F11" s="872"/>
      <c r="G11" s="878"/>
      <c r="H11" s="879"/>
    </row>
    <row r="12" spans="1:8" ht="32.25" customHeight="1" hidden="1" thickBot="1">
      <c r="A12" s="739" t="s">
        <v>11</v>
      </c>
      <c r="B12" s="740"/>
      <c r="C12" s="888"/>
      <c r="D12" s="888"/>
      <c r="E12" s="888"/>
      <c r="F12" s="873"/>
      <c r="G12" s="878"/>
      <c r="H12" s="879"/>
    </row>
    <row r="13" spans="1:8" ht="32.25" customHeight="1" hidden="1" thickBot="1">
      <c r="A13" s="882" t="s">
        <v>12</v>
      </c>
      <c r="B13" s="883"/>
      <c r="C13" s="889"/>
      <c r="D13" s="889"/>
      <c r="E13" s="889"/>
      <c r="F13" s="884"/>
      <c r="G13" s="878"/>
      <c r="H13" s="879"/>
    </row>
    <row r="14" spans="1:8" ht="27" customHeight="1" thickBot="1">
      <c r="A14" s="733">
        <v>3</v>
      </c>
      <c r="B14" s="741" t="s">
        <v>358</v>
      </c>
      <c r="C14" s="890">
        <f>SUM(C7)</f>
        <v>0</v>
      </c>
      <c r="D14" s="890">
        <f>SUM(D7)</f>
        <v>0</v>
      </c>
      <c r="E14" s="890">
        <f>SUM(E7)</f>
        <v>0</v>
      </c>
      <c r="F14" s="892">
        <f>SUM(F7:F13)</f>
        <v>0</v>
      </c>
      <c r="G14" s="880"/>
      <c r="H14" s="881"/>
    </row>
    <row r="17" spans="2:5" ht="15">
      <c r="B17" s="742"/>
      <c r="C17" s="742"/>
      <c r="D17" s="742"/>
      <c r="E17" s="742"/>
    </row>
    <row r="18" spans="2:5" ht="15.75">
      <c r="B18" s="743"/>
      <c r="C18" s="743"/>
      <c r="D18" s="743"/>
      <c r="E18" s="743"/>
    </row>
    <row r="19" spans="2:5" ht="15">
      <c r="B19" s="742"/>
      <c r="C19" s="742"/>
      <c r="D19" s="742"/>
      <c r="E19" s="742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140625" defaultRowHeight="12.75"/>
  <cols>
    <col min="1" max="1" width="8.140625" style="744" customWidth="1"/>
    <col min="2" max="2" width="64.00390625" style="744" customWidth="1"/>
    <col min="3" max="3" width="16.7109375" style="744" customWidth="1"/>
    <col min="4" max="4" width="12.7109375" style="744" customWidth="1"/>
    <col min="5" max="5" width="13.421875" style="744" hidden="1" customWidth="1"/>
    <col min="6" max="6" width="14.57421875" style="744" hidden="1" customWidth="1"/>
    <col min="7" max="16384" width="9.140625" style="744" customWidth="1"/>
  </cols>
  <sheetData>
    <row r="1" spans="3:6" ht="15">
      <c r="C1" s="1340" t="s">
        <v>163</v>
      </c>
      <c r="D1" s="1340"/>
      <c r="E1" s="1064"/>
      <c r="F1" s="1064"/>
    </row>
    <row r="2" spans="3:6" ht="15">
      <c r="C2" s="1064"/>
      <c r="D2" s="1339" t="s">
        <v>488</v>
      </c>
      <c r="E2" s="1064"/>
      <c r="F2" s="1064"/>
    </row>
    <row r="3" spans="1:6" ht="68.25" customHeight="1">
      <c r="A3" s="1265" t="s">
        <v>262</v>
      </c>
      <c r="B3" s="1265"/>
      <c r="C3" s="1265"/>
      <c r="D3" s="1265"/>
      <c r="E3" s="1265"/>
      <c r="F3" s="1265"/>
    </row>
    <row r="4" spans="1:4" ht="15.75" customHeight="1" thickBot="1">
      <c r="A4" s="729"/>
      <c r="B4" s="729"/>
      <c r="C4" s="745" t="s">
        <v>373</v>
      </c>
      <c r="D4" s="746"/>
    </row>
    <row r="5" spans="1:6" ht="44.25" customHeight="1" thickBot="1">
      <c r="A5" s="747" t="s">
        <v>213</v>
      </c>
      <c r="B5" s="748" t="s">
        <v>263</v>
      </c>
      <c r="C5" s="749" t="s">
        <v>461</v>
      </c>
      <c r="D5" s="749" t="s">
        <v>188</v>
      </c>
      <c r="E5" s="749" t="s">
        <v>192</v>
      </c>
      <c r="F5" s="749" t="s">
        <v>195</v>
      </c>
    </row>
    <row r="6" spans="1:6" ht="26.25" customHeight="1" thickBot="1">
      <c r="A6" s="750">
        <v>1</v>
      </c>
      <c r="B6" s="751">
        <v>2</v>
      </c>
      <c r="C6" s="752">
        <v>3</v>
      </c>
      <c r="D6" s="752">
        <v>4</v>
      </c>
      <c r="E6" s="752">
        <v>5</v>
      </c>
      <c r="F6" s="752">
        <v>6</v>
      </c>
    </row>
    <row r="7" spans="1:6" ht="26.25" customHeight="1">
      <c r="A7" s="753" t="s">
        <v>25</v>
      </c>
      <c r="B7" s="754" t="s">
        <v>278</v>
      </c>
      <c r="C7" s="755">
        <f>'3.sz.m Önk  bev.'!E9</f>
        <v>1084572</v>
      </c>
      <c r="D7" s="755">
        <f>'3.sz.m Önk  bev.'!F9</f>
        <v>1084572</v>
      </c>
      <c r="E7" s="755">
        <f>'3.sz.m Önk  bev.'!G9</f>
        <v>0</v>
      </c>
      <c r="F7" s="755">
        <f>'3.sz.m Önk  bev.'!H9</f>
        <v>0</v>
      </c>
    </row>
    <row r="8" spans="1:6" ht="26.25" customHeight="1">
      <c r="A8" s="756" t="s">
        <v>26</v>
      </c>
      <c r="B8" s="754" t="s">
        <v>352</v>
      </c>
      <c r="C8" s="757">
        <f>'3.sz.m Önk  bev.'!E20</f>
        <v>0</v>
      </c>
      <c r="D8" s="757">
        <f>'3.sz.m Önk  bev.'!F20</f>
        <v>0</v>
      </c>
      <c r="E8" s="757">
        <f>'3.sz.m Önk  bev.'!G20</f>
        <v>0</v>
      </c>
      <c r="F8" s="757">
        <f>'3.sz.m Önk  bev.'!H20</f>
        <v>0</v>
      </c>
    </row>
    <row r="9" spans="1:6" ht="33.75" customHeight="1">
      <c r="A9" s="758" t="s">
        <v>9</v>
      </c>
      <c r="B9" s="759" t="s">
        <v>353</v>
      </c>
      <c r="C9" s="760">
        <f>'3.sz.m Önk  bev.'!E25</f>
        <v>17806</v>
      </c>
      <c r="D9" s="760">
        <f>'3.sz.m Önk  bev.'!F25</f>
        <v>17806</v>
      </c>
      <c r="E9" s="760">
        <f>'3.sz.m Önk  bev.'!G25</f>
        <v>0</v>
      </c>
      <c r="F9" s="760">
        <f>'3.sz.m Önk  bev.'!H25</f>
        <v>0</v>
      </c>
    </row>
    <row r="10" spans="1:6" ht="33" customHeight="1">
      <c r="A10" s="756" t="s">
        <v>10</v>
      </c>
      <c r="B10" s="761" t="s">
        <v>354</v>
      </c>
      <c r="C10" s="760">
        <f>'3.sz.m Önk  bev.'!E53</f>
        <v>0</v>
      </c>
      <c r="D10" s="760">
        <f>'3.sz.m Önk  bev.'!F53</f>
        <v>0</v>
      </c>
      <c r="E10" s="760">
        <f>'3.sz.m Önk  bev.'!G53</f>
        <v>0</v>
      </c>
      <c r="F10" s="760">
        <f>'3.sz.m Önk  bev.'!H53</f>
        <v>0</v>
      </c>
    </row>
    <row r="11" spans="1:6" ht="26.25" customHeight="1" thickBot="1">
      <c r="A11" s="758" t="s">
        <v>11</v>
      </c>
      <c r="B11" s="761" t="s">
        <v>264</v>
      </c>
      <c r="C11" s="762">
        <f>'1.sz.m-önk.össze.bev'!E22</f>
        <v>105584</v>
      </c>
      <c r="D11" s="762">
        <f>'1.sz.m-önk.össze.bev'!F22</f>
        <v>105584</v>
      </c>
      <c r="E11" s="762">
        <f>'1.sz.m-önk.össze.bev'!G22</f>
        <v>0</v>
      </c>
      <c r="F11" s="762">
        <f>'1.sz.m-önk.össze.bev'!H22</f>
        <v>0</v>
      </c>
    </row>
    <row r="12" spans="1:6" ht="26.25" customHeight="1" hidden="1" thickBot="1">
      <c r="A12" s="758" t="s">
        <v>12</v>
      </c>
      <c r="B12" s="763" t="s">
        <v>265</v>
      </c>
      <c r="C12" s="760"/>
      <c r="D12" s="760"/>
      <c r="E12" s="760"/>
      <c r="F12" s="760"/>
    </row>
    <row r="13" spans="1:6" ht="26.25" customHeight="1" thickBot="1">
      <c r="A13" s="1262" t="s">
        <v>266</v>
      </c>
      <c r="B13" s="1263"/>
      <c r="C13" s="764">
        <f>SUM(C7:C12)</f>
        <v>1207962</v>
      </c>
      <c r="D13" s="764">
        <f>SUM(D7:D12)</f>
        <v>1207962</v>
      </c>
      <c r="E13" s="764">
        <f>SUM(E7:E12)</f>
        <v>0</v>
      </c>
      <c r="F13" s="764">
        <f>SUM(F7:F12)</f>
        <v>0</v>
      </c>
    </row>
    <row r="14" spans="1:3" ht="23.25" customHeight="1">
      <c r="A14" s="1264"/>
      <c r="B14" s="1264"/>
      <c r="C14" s="1264"/>
    </row>
  </sheetData>
  <sheetProtection/>
  <mergeCells count="4">
    <mergeCell ref="A13:B13"/>
    <mergeCell ref="A14:C14"/>
    <mergeCell ref="A3:F3"/>
    <mergeCell ref="C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5.57421875" style="675" customWidth="1"/>
    <col min="2" max="2" width="24.7109375" style="676" customWidth="1"/>
    <col min="3" max="3" width="11.7109375" style="677" customWidth="1"/>
    <col min="4" max="14" width="8.7109375" style="677" bestFit="1" customWidth="1"/>
    <col min="15" max="15" width="9.421875" style="675" bestFit="1" customWidth="1"/>
    <col min="16" max="17" width="0" style="677" hidden="1" customWidth="1"/>
    <col min="18" max="18" width="11.28125" style="677" bestFit="1" customWidth="1"/>
    <col min="19" max="19" width="11.421875" style="677" customWidth="1"/>
    <col min="20" max="16384" width="9.140625" style="677" customWidth="1"/>
  </cols>
  <sheetData>
    <row r="1" spans="13:15" ht="15.75">
      <c r="M1" s="1266" t="s">
        <v>164</v>
      </c>
      <c r="N1" s="1266"/>
      <c r="O1" s="1266"/>
    </row>
    <row r="2" spans="13:15" ht="15.75">
      <c r="M2" s="1099"/>
      <c r="N2" s="1099"/>
      <c r="O2" s="1341" t="s">
        <v>489</v>
      </c>
    </row>
    <row r="3" spans="1:15" ht="31.5" customHeight="1">
      <c r="A3" s="1267" t="s">
        <v>462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</row>
    <row r="4" ht="16.5" thickBot="1">
      <c r="O4" s="678" t="s">
        <v>375</v>
      </c>
    </row>
    <row r="5" spans="1:15" s="675" customFormat="1" ht="35.25" customHeight="1" thickBot="1">
      <c r="A5" s="679" t="s">
        <v>213</v>
      </c>
      <c r="B5" s="680" t="s">
        <v>3</v>
      </c>
      <c r="C5" s="681" t="s">
        <v>214</v>
      </c>
      <c r="D5" s="681" t="s">
        <v>215</v>
      </c>
      <c r="E5" s="681" t="s">
        <v>216</v>
      </c>
      <c r="F5" s="681" t="s">
        <v>217</v>
      </c>
      <c r="G5" s="681" t="s">
        <v>218</v>
      </c>
      <c r="H5" s="681" t="s">
        <v>219</v>
      </c>
      <c r="I5" s="681" t="s">
        <v>220</v>
      </c>
      <c r="J5" s="681" t="s">
        <v>221</v>
      </c>
      <c r="K5" s="681" t="s">
        <v>222</v>
      </c>
      <c r="L5" s="681" t="s">
        <v>223</v>
      </c>
      <c r="M5" s="681" t="s">
        <v>224</v>
      </c>
      <c r="N5" s="681" t="s">
        <v>225</v>
      </c>
      <c r="O5" s="682" t="s">
        <v>16</v>
      </c>
    </row>
    <row r="6" spans="1:15" s="684" customFormat="1" ht="15" customHeight="1" thickBot="1">
      <c r="A6" s="683" t="s">
        <v>25</v>
      </c>
      <c r="B6" s="1269" t="s">
        <v>111</v>
      </c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6" s="684" customFormat="1" ht="15" customHeight="1">
      <c r="A7" s="685" t="s">
        <v>26</v>
      </c>
      <c r="B7" s="686" t="s">
        <v>226</v>
      </c>
      <c r="C7" s="687">
        <v>31326</v>
      </c>
      <c r="D7" s="687"/>
      <c r="E7" s="687"/>
      <c r="F7" s="687"/>
      <c r="G7" s="687"/>
      <c r="H7" s="687">
        <v>595078</v>
      </c>
      <c r="I7" s="687"/>
      <c r="J7" s="687"/>
      <c r="K7" s="687"/>
      <c r="L7" s="687"/>
      <c r="M7" s="687"/>
      <c r="N7" s="687">
        <v>595078</v>
      </c>
      <c r="O7" s="688">
        <f aca="true" t="shared" si="0" ref="O7:O14">SUM(C7:N7)</f>
        <v>1221482</v>
      </c>
      <c r="P7" s="684">
        <v>105070</v>
      </c>
    </row>
    <row r="8" spans="1:19" s="693" customFormat="1" ht="13.5" customHeight="1">
      <c r="A8" s="689" t="s">
        <v>9</v>
      </c>
      <c r="B8" s="690" t="s">
        <v>388</v>
      </c>
      <c r="C8" s="691">
        <v>1000</v>
      </c>
      <c r="D8" s="691">
        <v>17806</v>
      </c>
      <c r="E8" s="691"/>
      <c r="F8" s="691">
        <v>1000</v>
      </c>
      <c r="G8" s="691">
        <v>120219</v>
      </c>
      <c r="H8" s="691"/>
      <c r="I8" s="691">
        <v>1000</v>
      </c>
      <c r="J8" s="691"/>
      <c r="K8" s="691"/>
      <c r="L8" s="691">
        <v>1000</v>
      </c>
      <c r="M8" s="691"/>
      <c r="N8" s="691">
        <v>1000</v>
      </c>
      <c r="O8" s="692">
        <f t="shared" si="0"/>
        <v>143025</v>
      </c>
      <c r="P8" s="693">
        <v>73977</v>
      </c>
      <c r="S8" s="684"/>
    </row>
    <row r="9" spans="1:19" s="693" customFormat="1" ht="21.75" customHeight="1">
      <c r="A9" s="689" t="s">
        <v>10</v>
      </c>
      <c r="B9" s="694" t="s">
        <v>389</v>
      </c>
      <c r="C9" s="695">
        <v>2012213</v>
      </c>
      <c r="D9" s="695">
        <v>2012213</v>
      </c>
      <c r="E9" s="695">
        <v>2012212</v>
      </c>
      <c r="F9" s="695">
        <v>2012213</v>
      </c>
      <c r="G9" s="695">
        <v>2012213</v>
      </c>
      <c r="H9" s="695">
        <f>2012212+1057060</f>
        <v>3069272</v>
      </c>
      <c r="I9" s="695">
        <v>2012213</v>
      </c>
      <c r="J9" s="695">
        <v>2012213</v>
      </c>
      <c r="K9" s="695">
        <v>2012212</v>
      </c>
      <c r="L9" s="695">
        <v>2012213</v>
      </c>
      <c r="M9" s="695">
        <v>2012213</v>
      </c>
      <c r="N9" s="695">
        <v>2012213</v>
      </c>
      <c r="O9" s="692">
        <f t="shared" si="0"/>
        <v>25203613</v>
      </c>
      <c r="P9" s="693">
        <v>246945</v>
      </c>
      <c r="S9" s="684"/>
    </row>
    <row r="10" spans="1:19" s="693" customFormat="1" ht="23.25" customHeight="1">
      <c r="A10" s="689" t="s">
        <v>11</v>
      </c>
      <c r="B10" s="690" t="s">
        <v>227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2">
        <f t="shared" si="0"/>
        <v>0</v>
      </c>
      <c r="P10" s="693">
        <v>118427</v>
      </c>
      <c r="S10" s="684"/>
    </row>
    <row r="11" spans="1:19" s="693" customFormat="1" ht="23.25" customHeight="1">
      <c r="A11" s="689" t="s">
        <v>12</v>
      </c>
      <c r="B11" s="690" t="s">
        <v>228</v>
      </c>
      <c r="C11" s="691"/>
      <c r="D11" s="691"/>
      <c r="E11" s="691">
        <v>80000</v>
      </c>
      <c r="F11" s="691"/>
      <c r="G11" s="691">
        <v>1200000</v>
      </c>
      <c r="H11" s="691"/>
      <c r="I11" s="691"/>
      <c r="J11" s="691"/>
      <c r="K11" s="691"/>
      <c r="L11" s="691"/>
      <c r="M11" s="691"/>
      <c r="N11" s="691">
        <v>1700000</v>
      </c>
      <c r="O11" s="692">
        <f t="shared" si="0"/>
        <v>2980000</v>
      </c>
      <c r="P11" s="693">
        <v>0</v>
      </c>
      <c r="S11" s="684"/>
    </row>
    <row r="12" spans="1:19" s="693" customFormat="1" ht="23.25" customHeight="1">
      <c r="A12" s="689" t="s">
        <v>13</v>
      </c>
      <c r="B12" s="690" t="s">
        <v>403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2">
        <f t="shared" si="0"/>
        <v>0</v>
      </c>
      <c r="P12" s="693">
        <v>7592</v>
      </c>
      <c r="S12" s="684"/>
    </row>
    <row r="13" spans="1:19" s="693" customFormat="1" ht="23.25" customHeight="1">
      <c r="A13" s="689" t="s">
        <v>56</v>
      </c>
      <c r="B13" s="690" t="s">
        <v>229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2">
        <f t="shared" si="0"/>
        <v>0</v>
      </c>
      <c r="P13" s="693">
        <v>0</v>
      </c>
      <c r="S13" s="684"/>
    </row>
    <row r="14" spans="1:19" s="693" customFormat="1" ht="13.5" customHeight="1" thickBot="1">
      <c r="A14" s="689" t="s">
        <v>57</v>
      </c>
      <c r="B14" s="690" t="s">
        <v>230</v>
      </c>
      <c r="C14" s="691">
        <f>+'1.sz.m-önk.össze.bev'!E60</f>
        <v>36788264</v>
      </c>
      <c r="D14" s="691"/>
      <c r="E14" s="691"/>
      <c r="F14" s="691"/>
      <c r="G14" s="691">
        <v>1700000</v>
      </c>
      <c r="H14" s="691"/>
      <c r="I14" s="691"/>
      <c r="J14" s="691"/>
      <c r="K14" s="691"/>
      <c r="L14" s="691"/>
      <c r="M14" s="691"/>
      <c r="N14" s="691">
        <f>+'1.sz.m-önk.össze.bev'!H59</f>
        <v>0</v>
      </c>
      <c r="O14" s="692">
        <f t="shared" si="0"/>
        <v>38488264</v>
      </c>
      <c r="P14" s="693">
        <v>156053</v>
      </c>
      <c r="S14" s="684"/>
    </row>
    <row r="15" spans="1:17" s="684" customFormat="1" ht="15.75" customHeight="1" thickBot="1">
      <c r="A15" s="689" t="s">
        <v>58</v>
      </c>
      <c r="B15" s="696" t="s">
        <v>231</v>
      </c>
      <c r="C15" s="697">
        <f aca="true" t="shared" si="1" ref="C15:O15">SUM(C7:C14)</f>
        <v>38832803</v>
      </c>
      <c r="D15" s="697">
        <f t="shared" si="1"/>
        <v>2030019</v>
      </c>
      <c r="E15" s="697">
        <f t="shared" si="1"/>
        <v>2092212</v>
      </c>
      <c r="F15" s="697">
        <f t="shared" si="1"/>
        <v>2013213</v>
      </c>
      <c r="G15" s="697">
        <f t="shared" si="1"/>
        <v>5032432</v>
      </c>
      <c r="H15" s="697">
        <f t="shared" si="1"/>
        <v>3664350</v>
      </c>
      <c r="I15" s="697">
        <f t="shared" si="1"/>
        <v>2013213</v>
      </c>
      <c r="J15" s="697">
        <f t="shared" si="1"/>
        <v>2012213</v>
      </c>
      <c r="K15" s="697">
        <f t="shared" si="1"/>
        <v>2012212</v>
      </c>
      <c r="L15" s="697">
        <f t="shared" si="1"/>
        <v>2013213</v>
      </c>
      <c r="M15" s="697">
        <f t="shared" si="1"/>
        <v>2012213</v>
      </c>
      <c r="N15" s="697">
        <f t="shared" si="1"/>
        <v>4308291</v>
      </c>
      <c r="O15" s="698">
        <f t="shared" si="1"/>
        <v>68036384</v>
      </c>
      <c r="Q15" s="684">
        <f>SUM(P7:P14)</f>
        <v>708064</v>
      </c>
    </row>
    <row r="16" spans="1:15" s="684" customFormat="1" ht="15" customHeight="1" thickBot="1">
      <c r="A16" s="689" t="s">
        <v>59</v>
      </c>
      <c r="B16" s="1269" t="s">
        <v>113</v>
      </c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</row>
    <row r="17" spans="1:19" s="693" customFormat="1" ht="13.5" customHeight="1">
      <c r="A17" s="689" t="s">
        <v>60</v>
      </c>
      <c r="B17" s="694" t="s">
        <v>390</v>
      </c>
      <c r="C17" s="695">
        <v>1965108</v>
      </c>
      <c r="D17" s="695">
        <v>1965108</v>
      </c>
      <c r="E17" s="695">
        <v>1965108</v>
      </c>
      <c r="F17" s="695">
        <v>1965108</v>
      </c>
      <c r="G17" s="695">
        <v>1965108</v>
      </c>
      <c r="H17" s="695">
        <f>1965108+17407</f>
        <v>1982515</v>
      </c>
      <c r="I17" s="695">
        <f>1965108+17408</f>
        <v>1982516</v>
      </c>
      <c r="J17" s="695">
        <f>1965108+17407</f>
        <v>1982515</v>
      </c>
      <c r="K17" s="695">
        <f>1965108+17408</f>
        <v>1982516</v>
      </c>
      <c r="L17" s="695">
        <f>1965108+17408</f>
        <v>1982516</v>
      </c>
      <c r="M17" s="695">
        <f>1965108+17408</f>
        <v>1982516</v>
      </c>
      <c r="N17" s="695">
        <f>1965108+17408</f>
        <v>1982516</v>
      </c>
      <c r="O17" s="699">
        <f>SUM(C17:N17)</f>
        <v>23703150</v>
      </c>
      <c r="P17" s="693">
        <v>550166</v>
      </c>
      <c r="S17" s="684"/>
    </row>
    <row r="18" spans="1:19" s="693" customFormat="1" ht="27" customHeight="1">
      <c r="A18" s="689" t="s">
        <v>232</v>
      </c>
      <c r="B18" s="690" t="s">
        <v>391</v>
      </c>
      <c r="C18" s="691"/>
      <c r="D18" s="691"/>
      <c r="E18" s="691"/>
      <c r="F18" s="691">
        <f>+'5.sz.m.fejlesztés (2)'!D6</f>
        <v>1221288</v>
      </c>
      <c r="G18" s="691">
        <f>+'5.sz.m.fejlesztés (2)'!D8</f>
        <v>80000</v>
      </c>
      <c r="H18" s="691">
        <v>500000</v>
      </c>
      <c r="I18" s="691">
        <f>+'5.sz.m.fejlesztés (2)'!D5+'5.sz.m.fejlesztés (2)'!D7+'5.sz.m.fejlesztés (2)'!D9</f>
        <v>4994057</v>
      </c>
      <c r="J18" s="691"/>
      <c r="K18" s="691"/>
      <c r="L18" s="691"/>
      <c r="M18" s="691">
        <f>+'5.sz.m.fejlesztés (2)'!D18+'5.sz.m.fejlesztés (2)'!D19+15763</f>
        <v>32203054</v>
      </c>
      <c r="N18" s="691"/>
      <c r="O18" s="692">
        <f>SUM(C18:N18)</f>
        <v>38998399</v>
      </c>
      <c r="P18" s="693">
        <v>124458</v>
      </c>
      <c r="S18" s="684"/>
    </row>
    <row r="19" spans="1:16" s="693" customFormat="1" ht="13.5" customHeight="1">
      <c r="A19" s="689" t="s">
        <v>233</v>
      </c>
      <c r="B19" s="690" t="s">
        <v>234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2">
        <f>SUM(C19:N19)</f>
        <v>0</v>
      </c>
      <c r="P19" s="693">
        <v>0</v>
      </c>
    </row>
    <row r="20" spans="1:16" s="693" customFormat="1" ht="13.5" customHeight="1">
      <c r="A20" s="689" t="s">
        <v>235</v>
      </c>
      <c r="B20" s="690" t="s">
        <v>236</v>
      </c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>
        <f>+'1 .sz.m.önk.össz.kiad.'!F25</f>
        <v>4684220</v>
      </c>
      <c r="O20" s="692">
        <f>SUM(C20:N20)</f>
        <v>4684220</v>
      </c>
      <c r="P20" s="693">
        <v>47140</v>
      </c>
    </row>
    <row r="21" spans="1:16" s="693" customFormat="1" ht="13.5" customHeight="1" thickBot="1">
      <c r="A21" s="689" t="s">
        <v>237</v>
      </c>
      <c r="B21" s="690" t="s">
        <v>238</v>
      </c>
      <c r="C21" s="691">
        <f>+'1 .sz.m.önk.össz.kiad.'!E32</f>
        <v>650615</v>
      </c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2">
        <f>SUM(C21:N21)</f>
        <v>650615</v>
      </c>
      <c r="P21" s="693">
        <v>0</v>
      </c>
    </row>
    <row r="22" spans="1:17" s="684" customFormat="1" ht="15.75" customHeight="1" thickBot="1">
      <c r="A22" s="689" t="s">
        <v>239</v>
      </c>
      <c r="B22" s="696" t="s">
        <v>240</v>
      </c>
      <c r="C22" s="697">
        <f aca="true" t="shared" si="2" ref="C22:O22">SUM(C17:C21)</f>
        <v>2615723</v>
      </c>
      <c r="D22" s="697">
        <f t="shared" si="2"/>
        <v>1965108</v>
      </c>
      <c r="E22" s="697">
        <f t="shared" si="2"/>
        <v>1965108</v>
      </c>
      <c r="F22" s="697">
        <f t="shared" si="2"/>
        <v>3186396</v>
      </c>
      <c r="G22" s="697">
        <f t="shared" si="2"/>
        <v>2045108</v>
      </c>
      <c r="H22" s="697">
        <f t="shared" si="2"/>
        <v>2482515</v>
      </c>
      <c r="I22" s="697">
        <f t="shared" si="2"/>
        <v>6976573</v>
      </c>
      <c r="J22" s="697">
        <f t="shared" si="2"/>
        <v>1982515</v>
      </c>
      <c r="K22" s="697">
        <f t="shared" si="2"/>
        <v>1982516</v>
      </c>
      <c r="L22" s="697">
        <f t="shared" si="2"/>
        <v>1982516</v>
      </c>
      <c r="M22" s="697">
        <f t="shared" si="2"/>
        <v>34185570</v>
      </c>
      <c r="N22" s="697">
        <f t="shared" si="2"/>
        <v>6666736</v>
      </c>
      <c r="O22" s="698">
        <f t="shared" si="2"/>
        <v>68036384</v>
      </c>
      <c r="Q22" s="684">
        <f>SUM(P17:P21)</f>
        <v>721764</v>
      </c>
    </row>
    <row r="23" spans="1:15" ht="16.5" thickBot="1">
      <c r="A23" s="689" t="s">
        <v>241</v>
      </c>
      <c r="B23" s="700" t="s">
        <v>242</v>
      </c>
      <c r="C23" s="701">
        <f>C15-C22</f>
        <v>36217080</v>
      </c>
      <c r="D23" s="701">
        <f>C15+D15-C22-D22</f>
        <v>36281991</v>
      </c>
      <c r="E23" s="701">
        <f>C15+D15+E15-C22-D22-E22</f>
        <v>36409095</v>
      </c>
      <c r="F23" s="701">
        <f>C15+D15+E15+F15-C22-D22-E22-F22</f>
        <v>35235912</v>
      </c>
      <c r="G23" s="701">
        <f>(SUM(C15:G15))-(SUM(C22:G22))</f>
        <v>38223236</v>
      </c>
      <c r="H23" s="701">
        <f>(SUM(C15:H15))-(SUM(C22:H22))</f>
        <v>39405071</v>
      </c>
      <c r="I23" s="701">
        <f>(SUM(C15:I15))-(SUM(C22:I22))</f>
        <v>34441711</v>
      </c>
      <c r="J23" s="701">
        <f>(SUM(C15:J15))-(SUM(C22:J22))</f>
        <v>34471409</v>
      </c>
      <c r="K23" s="701">
        <f>(SUM(C15:K15))-(SUM(C22:K22))</f>
        <v>34501105</v>
      </c>
      <c r="L23" s="701">
        <f>(SUM(C15:L15))-(SUM(C22:L22))</f>
        <v>34531802</v>
      </c>
      <c r="M23" s="701">
        <f>(SUM(C15:M15))-(SUM(C22:M22))</f>
        <v>2358445</v>
      </c>
      <c r="N23" s="701">
        <f>(SUM(C15:N15))-(SUM(C22:N22))</f>
        <v>0</v>
      </c>
      <c r="O23" s="702">
        <f>O15-O22</f>
        <v>0</v>
      </c>
    </row>
    <row r="24" ht="15.75">
      <c r="A24" s="703"/>
    </row>
    <row r="25" spans="2:4" ht="15.75">
      <c r="B25" s="704"/>
      <c r="C25" s="705"/>
      <c r="D25" s="705"/>
    </row>
  </sheetData>
  <sheetProtection/>
  <mergeCells count="4">
    <mergeCell ref="M1:O1"/>
    <mergeCell ref="A3:O3"/>
    <mergeCell ref="B6:O6"/>
    <mergeCell ref="B16:O1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78.8515625" style="910" customWidth="1"/>
    <col min="2" max="2" width="13.57421875" style="910" customWidth="1"/>
    <col min="3" max="3" width="13.140625" style="910" customWidth="1"/>
    <col min="4" max="4" width="13.28125" style="910" hidden="1" customWidth="1"/>
    <col min="5" max="5" width="14.28125" style="910" hidden="1" customWidth="1"/>
    <col min="6" max="6" width="9.140625" style="910" customWidth="1"/>
    <col min="7" max="7" width="10.421875" style="910" bestFit="1" customWidth="1"/>
    <col min="8" max="16384" width="9.140625" style="910" customWidth="1"/>
  </cols>
  <sheetData>
    <row r="1" spans="1:5" ht="21" customHeight="1">
      <c r="A1" s="1274" t="s">
        <v>55</v>
      </c>
      <c r="B1" s="1274"/>
      <c r="C1" s="1274"/>
      <c r="D1" s="1274"/>
      <c r="E1" s="1274"/>
    </row>
    <row r="2" spans="1:5" ht="21" customHeight="1">
      <c r="A2" s="1100"/>
      <c r="B2" s="1100"/>
      <c r="C2" s="1100" t="s">
        <v>490</v>
      </c>
      <c r="D2" s="1100"/>
      <c r="E2" s="1100"/>
    </row>
    <row r="3" spans="1:4" s="911" customFormat="1" ht="51.75" customHeight="1">
      <c r="A3" s="1272" t="s">
        <v>463</v>
      </c>
      <c r="B3" s="1272"/>
      <c r="C3" s="1272"/>
      <c r="D3" s="1272"/>
    </row>
    <row r="4" spans="1:5" ht="15.75" customHeight="1" thickBot="1">
      <c r="A4" s="912"/>
      <c r="B4" s="1273"/>
      <c r="C4" s="1273"/>
      <c r="D4" s="1273"/>
      <c r="E4" s="913" t="s">
        <v>246</v>
      </c>
    </row>
    <row r="5" spans="1:5" s="916" customFormat="1" ht="24" customHeight="1" thickBot="1">
      <c r="A5" s="914" t="s">
        <v>247</v>
      </c>
      <c r="B5" s="915" t="s">
        <v>248</v>
      </c>
      <c r="C5" s="915" t="s">
        <v>187</v>
      </c>
      <c r="D5" s="915" t="s">
        <v>193</v>
      </c>
      <c r="E5" s="915" t="s">
        <v>196</v>
      </c>
    </row>
    <row r="6" spans="1:7" s="919" customFormat="1" ht="21" customHeight="1" hidden="1">
      <c r="A6" s="917" t="s">
        <v>249</v>
      </c>
      <c r="B6" s="918">
        <v>0</v>
      </c>
      <c r="C6" s="918">
        <v>0</v>
      </c>
      <c r="D6" s="918">
        <v>0</v>
      </c>
      <c r="E6" s="918">
        <v>0</v>
      </c>
      <c r="G6" s="920"/>
    </row>
    <row r="7" spans="1:5" s="919" customFormat="1" ht="21" customHeight="1">
      <c r="A7" s="921" t="s">
        <v>250</v>
      </c>
      <c r="B7" s="922">
        <v>1071000</v>
      </c>
      <c r="C7" s="922">
        <v>1071000</v>
      </c>
      <c r="D7" s="922"/>
      <c r="E7" s="922"/>
    </row>
    <row r="8" spans="1:5" s="919" customFormat="1" ht="21" customHeight="1">
      <c r="A8" s="921" t="s">
        <v>251</v>
      </c>
      <c r="B8" s="922">
        <v>576000</v>
      </c>
      <c r="C8" s="922">
        <v>576000</v>
      </c>
      <c r="D8" s="922"/>
      <c r="E8" s="922"/>
    </row>
    <row r="9" spans="1:5" s="919" customFormat="1" ht="21" customHeight="1">
      <c r="A9" s="921" t="s">
        <v>252</v>
      </c>
      <c r="B9" s="922">
        <v>100000</v>
      </c>
      <c r="C9" s="922">
        <v>100000</v>
      </c>
      <c r="D9" s="922"/>
      <c r="E9" s="922"/>
    </row>
    <row r="10" spans="1:5" s="919" customFormat="1" ht="21" customHeight="1">
      <c r="A10" s="923" t="s">
        <v>253</v>
      </c>
      <c r="B10" s="922">
        <v>406330</v>
      </c>
      <c r="C10" s="922">
        <v>406330</v>
      </c>
      <c r="D10" s="922"/>
      <c r="E10" s="922"/>
    </row>
    <row r="11" spans="1:5" s="919" customFormat="1" ht="21" customHeight="1">
      <c r="A11" s="917" t="s">
        <v>254</v>
      </c>
      <c r="B11" s="924">
        <f>SUM(B7:B10)</f>
        <v>2153330</v>
      </c>
      <c r="C11" s="924">
        <f>SUM(C7:C10)</f>
        <v>2153330</v>
      </c>
      <c r="D11" s="924">
        <f>SUM(D7:D10)</f>
        <v>0</v>
      </c>
      <c r="E11" s="924">
        <f>SUM(E7:E10)</f>
        <v>0</v>
      </c>
    </row>
    <row r="12" spans="1:5" s="919" customFormat="1" ht="21" customHeight="1" hidden="1">
      <c r="A12" s="925" t="s">
        <v>255</v>
      </c>
      <c r="B12" s="924"/>
      <c r="C12" s="924"/>
      <c r="D12" s="924"/>
      <c r="E12" s="924"/>
    </row>
    <row r="13" spans="1:5" s="919" customFormat="1" ht="21" customHeight="1">
      <c r="A13" s="925" t="s">
        <v>338</v>
      </c>
      <c r="B13" s="924">
        <v>5000000</v>
      </c>
      <c r="C13" s="924">
        <v>5000000</v>
      </c>
      <c r="D13" s="924"/>
      <c r="E13" s="924"/>
    </row>
    <row r="14" spans="1:5" s="919" customFormat="1" ht="21" customHeight="1">
      <c r="A14" s="925" t="s">
        <v>370</v>
      </c>
      <c r="B14" s="926">
        <v>2550</v>
      </c>
      <c r="C14" s="926">
        <v>2550</v>
      </c>
      <c r="D14" s="926"/>
      <c r="E14" s="926"/>
    </row>
    <row r="15" spans="1:5" s="919" customFormat="1" ht="21" customHeight="1" hidden="1">
      <c r="A15" s="927"/>
      <c r="B15" s="926"/>
      <c r="C15" s="926"/>
      <c r="D15" s="926"/>
      <c r="E15" s="926"/>
    </row>
    <row r="16" spans="1:5" s="919" customFormat="1" ht="21" customHeight="1" hidden="1">
      <c r="A16" s="925" t="s">
        <v>387</v>
      </c>
      <c r="B16" s="924">
        <v>0</v>
      </c>
      <c r="C16" s="924">
        <v>0</v>
      </c>
      <c r="D16" s="924">
        <v>0</v>
      </c>
      <c r="E16" s="924">
        <v>0</v>
      </c>
    </row>
    <row r="17" spans="1:5" s="919" customFormat="1" ht="21" customHeight="1" thickBot="1">
      <c r="A17" s="1009" t="s">
        <v>470</v>
      </c>
      <c r="B17" s="1010">
        <v>954500</v>
      </c>
      <c r="C17" s="1010">
        <v>954500</v>
      </c>
      <c r="D17" s="1010"/>
      <c r="E17" s="1010"/>
    </row>
    <row r="18" spans="1:5" s="930" customFormat="1" ht="24.75" customHeight="1" thickBot="1">
      <c r="A18" s="928" t="s">
        <v>386</v>
      </c>
      <c r="B18" s="929">
        <f>B11+B13+B14+B16+B15+B17</f>
        <v>8110380</v>
      </c>
      <c r="C18" s="929">
        <f>C11+C13+C14+C16+C15+C17</f>
        <v>8110380</v>
      </c>
      <c r="D18" s="929">
        <f>D11+D13+D14+D16+D15+D17</f>
        <v>0</v>
      </c>
      <c r="E18" s="929">
        <f>E11+E13+E14+E16+E15+E17</f>
        <v>0</v>
      </c>
    </row>
    <row r="19" spans="1:5" s="930" customFormat="1" ht="24.75" customHeight="1" hidden="1">
      <c r="A19" s="1006" t="s">
        <v>392</v>
      </c>
      <c r="B19" s="932"/>
      <c r="C19" s="932"/>
      <c r="D19" s="932"/>
      <c r="E19" s="932"/>
    </row>
    <row r="20" spans="1:5" ht="24.75" customHeight="1">
      <c r="A20" s="931" t="s">
        <v>471</v>
      </c>
      <c r="B20" s="932">
        <v>2105000</v>
      </c>
      <c r="C20" s="932">
        <v>2105000</v>
      </c>
      <c r="D20" s="932"/>
      <c r="E20" s="932"/>
    </row>
    <row r="21" spans="1:5" s="935" customFormat="1" ht="24.75" customHeight="1">
      <c r="A21" s="933" t="s">
        <v>472</v>
      </c>
      <c r="B21" s="934">
        <f>+B22</f>
        <v>4250000</v>
      </c>
      <c r="C21" s="934">
        <f>+C22</f>
        <v>4250000</v>
      </c>
      <c r="D21" s="934">
        <f>+D22+D23</f>
        <v>0</v>
      </c>
      <c r="E21" s="934">
        <f>+E22+E23</f>
        <v>0</v>
      </c>
    </row>
    <row r="22" spans="1:5" s="935" customFormat="1" ht="24.75" customHeight="1">
      <c r="A22" s="936" t="s">
        <v>473</v>
      </c>
      <c r="B22" s="937">
        <v>4250000</v>
      </c>
      <c r="C22" s="937">
        <v>4250000</v>
      </c>
      <c r="D22" s="937"/>
      <c r="E22" s="937"/>
    </row>
    <row r="23" spans="1:5" s="935" customFormat="1" ht="32.25" customHeight="1">
      <c r="A23" s="1096" t="s">
        <v>478</v>
      </c>
      <c r="B23" s="893"/>
      <c r="C23" s="893">
        <v>268684</v>
      </c>
      <c r="D23" s="893"/>
      <c r="E23" s="893"/>
    </row>
    <row r="24" spans="1:5" s="935" customFormat="1" ht="24.75" customHeight="1" hidden="1" thickBot="1">
      <c r="A24" s="951" t="s">
        <v>380</v>
      </c>
      <c r="B24" s="894"/>
      <c r="C24" s="894"/>
      <c r="D24" s="894"/>
      <c r="E24" s="894"/>
    </row>
    <row r="25" spans="1:5" s="935" customFormat="1" ht="24.75" customHeight="1" thickBot="1">
      <c r="A25" s="938" t="s">
        <v>474</v>
      </c>
      <c r="B25" s="939">
        <v>1800000</v>
      </c>
      <c r="C25" s="939">
        <v>1800000</v>
      </c>
      <c r="D25" s="939">
        <v>1800000</v>
      </c>
      <c r="E25" s="939">
        <v>1800000</v>
      </c>
    </row>
    <row r="26" spans="1:5" s="942" customFormat="1" ht="24.75" customHeight="1" hidden="1" thickBot="1">
      <c r="A26" s="940" t="s">
        <v>339</v>
      </c>
      <c r="B26" s="941"/>
      <c r="C26" s="941"/>
      <c r="D26" s="941"/>
      <c r="E26" s="941"/>
    </row>
    <row r="27" spans="1:5" s="935" customFormat="1" ht="24.75" customHeight="1" hidden="1" thickBot="1">
      <c r="A27" s="943" t="s">
        <v>340</v>
      </c>
      <c r="B27" s="944"/>
      <c r="C27" s="944"/>
      <c r="D27" s="944"/>
      <c r="E27" s="944"/>
    </row>
    <row r="28" spans="1:5" ht="28.5" customHeight="1" hidden="1">
      <c r="A28" s="1008" t="s">
        <v>464</v>
      </c>
      <c r="B28" s="926"/>
      <c r="C28" s="926"/>
      <c r="D28" s="926"/>
      <c r="E28" s="926"/>
    </row>
    <row r="29" spans="1:5" ht="34.5" customHeight="1" hidden="1">
      <c r="A29" s="1008" t="s">
        <v>465</v>
      </c>
      <c r="B29" s="945"/>
      <c r="C29" s="945"/>
      <c r="D29" s="945"/>
      <c r="E29" s="945"/>
    </row>
    <row r="30" spans="1:5" ht="24.75" customHeight="1" hidden="1">
      <c r="A30" s="722" t="s">
        <v>379</v>
      </c>
      <c r="B30" s="945"/>
      <c r="C30" s="945"/>
      <c r="D30" s="945"/>
      <c r="E30" s="945"/>
    </row>
    <row r="31" spans="1:5" ht="48.75" customHeight="1" hidden="1">
      <c r="A31" s="1008" t="s">
        <v>466</v>
      </c>
      <c r="B31" s="945"/>
      <c r="C31" s="945"/>
      <c r="D31" s="945"/>
      <c r="E31" s="945"/>
    </row>
    <row r="32" spans="1:5" ht="24.75" customHeight="1" hidden="1">
      <c r="A32" s="927" t="s">
        <v>401</v>
      </c>
      <c r="B32" s="945"/>
      <c r="C32" s="945"/>
      <c r="D32" s="945"/>
      <c r="E32" s="945"/>
    </row>
    <row r="33" spans="1:5" ht="24.75" customHeight="1" hidden="1">
      <c r="A33" s="927" t="s">
        <v>402</v>
      </c>
      <c r="B33" s="945"/>
      <c r="C33" s="945"/>
      <c r="D33" s="945"/>
      <c r="E33" s="945"/>
    </row>
    <row r="34" spans="1:5" ht="24.75" customHeight="1" hidden="1">
      <c r="A34" s="927" t="s">
        <v>256</v>
      </c>
      <c r="B34" s="945"/>
      <c r="C34" s="945"/>
      <c r="D34" s="945"/>
      <c r="E34" s="945"/>
    </row>
    <row r="35" spans="1:5" ht="24.75" customHeight="1" hidden="1">
      <c r="A35" s="927" t="s">
        <v>257</v>
      </c>
      <c r="B35" s="945"/>
      <c r="C35" s="945"/>
      <c r="D35" s="945"/>
      <c r="E35" s="945"/>
    </row>
    <row r="36" spans="1:5" s="948" customFormat="1" ht="26.25" customHeight="1" thickBot="1">
      <c r="A36" s="946" t="s">
        <v>22</v>
      </c>
      <c r="B36" s="947">
        <f>B18+B20+B21+B25+B28</f>
        <v>16265380</v>
      </c>
      <c r="C36" s="947">
        <f>C18+C20+C21+C25+C28+C23</f>
        <v>16534064</v>
      </c>
      <c r="D36" s="947">
        <f>D18+D20+D21+D25+D28+D32</f>
        <v>1800000</v>
      </c>
      <c r="E36" s="947">
        <f>E18+E20+E21+E25+E28+E32</f>
        <v>1800000</v>
      </c>
    </row>
    <row r="37" spans="3:4" ht="15">
      <c r="C37" s="950"/>
      <c r="D37" s="950"/>
    </row>
    <row r="38" spans="1:5" ht="15">
      <c r="A38" s="949"/>
      <c r="B38" s="950"/>
      <c r="C38" s="950"/>
      <c r="E38" s="950"/>
    </row>
    <row r="40" ht="15">
      <c r="E40" s="950"/>
    </row>
  </sheetData>
  <sheetProtection/>
  <mergeCells count="3">
    <mergeCell ref="A3:D3"/>
    <mergeCell ref="B4:D4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workbookViewId="0" topLeftCell="A1">
      <selection activeCell="K3" sqref="K3"/>
    </sheetView>
  </sheetViews>
  <sheetFormatPr defaultColWidth="9.140625" defaultRowHeight="12.75"/>
  <cols>
    <col min="1" max="1" width="5.8515625" style="1022" customWidth="1"/>
    <col min="2" max="2" width="42.57421875" style="1021" customWidth="1"/>
    <col min="3" max="8" width="11.00390625" style="1021" customWidth="1"/>
    <col min="9" max="9" width="12.28125" style="1021" customWidth="1"/>
    <col min="10" max="10" width="2.8515625" style="1021" customWidth="1"/>
    <col min="11" max="16384" width="9.140625" style="1021" customWidth="1"/>
  </cols>
  <sheetData>
    <row r="1" spans="1:9" ht="27.75" customHeight="1">
      <c r="A1" s="1278" t="s">
        <v>410</v>
      </c>
      <c r="B1" s="1278"/>
      <c r="C1" s="1278"/>
      <c r="D1" s="1278"/>
      <c r="E1" s="1278"/>
      <c r="F1" s="1278"/>
      <c r="G1" s="1278"/>
      <c r="H1" s="1278"/>
      <c r="I1" s="1278"/>
    </row>
    <row r="2" ht="20.25" customHeight="1" thickBot="1">
      <c r="I2" s="1023" t="s">
        <v>411</v>
      </c>
    </row>
    <row r="3" spans="1:9" s="1024" customFormat="1" ht="26.25" customHeight="1">
      <c r="A3" s="1279" t="s">
        <v>412</v>
      </c>
      <c r="B3" s="1281" t="s">
        <v>413</v>
      </c>
      <c r="C3" s="1279" t="s">
        <v>414</v>
      </c>
      <c r="D3" s="1283" t="s">
        <v>467</v>
      </c>
      <c r="E3" s="1285" t="s">
        <v>415</v>
      </c>
      <c r="F3" s="1286"/>
      <c r="G3" s="1286"/>
      <c r="H3" s="1287"/>
      <c r="I3" s="1281" t="s">
        <v>1</v>
      </c>
    </row>
    <row r="4" spans="1:9" s="1027" customFormat="1" ht="32.25" customHeight="1" thickBot="1">
      <c r="A4" s="1280"/>
      <c r="B4" s="1282"/>
      <c r="C4" s="1282"/>
      <c r="D4" s="1284"/>
      <c r="E4" s="1025" t="s">
        <v>431</v>
      </c>
      <c r="F4" s="1025" t="s">
        <v>439</v>
      </c>
      <c r="G4" s="1025" t="s">
        <v>476</v>
      </c>
      <c r="H4" s="1026" t="s">
        <v>477</v>
      </c>
      <c r="I4" s="1282"/>
    </row>
    <row r="5" spans="1:9" s="1033" customFormat="1" ht="12.75" customHeight="1" thickBot="1">
      <c r="A5" s="1028" t="s">
        <v>416</v>
      </c>
      <c r="B5" s="1029" t="s">
        <v>417</v>
      </c>
      <c r="C5" s="1030" t="s">
        <v>418</v>
      </c>
      <c r="D5" s="1029" t="s">
        <v>419</v>
      </c>
      <c r="E5" s="1028" t="s">
        <v>420</v>
      </c>
      <c r="F5" s="1030" t="s">
        <v>421</v>
      </c>
      <c r="G5" s="1030" t="s">
        <v>422</v>
      </c>
      <c r="H5" s="1031" t="s">
        <v>423</v>
      </c>
      <c r="I5" s="1032" t="s">
        <v>424</v>
      </c>
    </row>
    <row r="6" spans="1:9" ht="24.75" customHeight="1" thickBot="1">
      <c r="A6" s="1034" t="s">
        <v>25</v>
      </c>
      <c r="B6" s="1034" t="s">
        <v>425</v>
      </c>
      <c r="C6" s="1035"/>
      <c r="D6" s="1036">
        <f>+D7+D8</f>
        <v>0</v>
      </c>
      <c r="E6" s="1037">
        <f>+E7+E8</f>
        <v>0</v>
      </c>
      <c r="F6" s="1038">
        <f>+F7+F8</f>
        <v>0</v>
      </c>
      <c r="G6" s="1038">
        <f>+G7+G8</f>
        <v>0</v>
      </c>
      <c r="H6" s="1039">
        <f>+H7+H8</f>
        <v>0</v>
      </c>
      <c r="I6" s="1040">
        <f aca="true" t="shared" si="0" ref="I6:I21">SUM(D6:H6)</f>
        <v>0</v>
      </c>
    </row>
    <row r="7" spans="1:10" ht="19.5" customHeight="1">
      <c r="A7" s="1041" t="s">
        <v>26</v>
      </c>
      <c r="B7" s="1041" t="s">
        <v>426</v>
      </c>
      <c r="C7" s="1042"/>
      <c r="D7" s="1043"/>
      <c r="E7" s="1044"/>
      <c r="F7" s="1045"/>
      <c r="G7" s="1045"/>
      <c r="H7" s="1046"/>
      <c r="I7" s="1047">
        <f t="shared" si="0"/>
        <v>0</v>
      </c>
      <c r="J7" s="1275"/>
    </row>
    <row r="8" spans="1:10" ht="19.5" customHeight="1" thickBot="1">
      <c r="A8" s="1041" t="s">
        <v>9</v>
      </c>
      <c r="B8" s="1041" t="s">
        <v>426</v>
      </c>
      <c r="C8" s="1042"/>
      <c r="D8" s="1043"/>
      <c r="E8" s="1044"/>
      <c r="F8" s="1045"/>
      <c r="G8" s="1045"/>
      <c r="H8" s="1046"/>
      <c r="I8" s="1047">
        <f t="shared" si="0"/>
        <v>0</v>
      </c>
      <c r="J8" s="1275"/>
    </row>
    <row r="9" spans="1:10" ht="25.5" customHeight="1" thickBot="1">
      <c r="A9" s="1034" t="s">
        <v>10</v>
      </c>
      <c r="B9" s="1034" t="s">
        <v>427</v>
      </c>
      <c r="C9" s="1035"/>
      <c r="D9" s="1036">
        <f>+D10+D11</f>
        <v>0</v>
      </c>
      <c r="E9" s="1037">
        <f>+E10+E11</f>
        <v>0</v>
      </c>
      <c r="F9" s="1038">
        <f>+F10+F11</f>
        <v>0</v>
      </c>
      <c r="G9" s="1038">
        <f>+G10+G11</f>
        <v>0</v>
      </c>
      <c r="H9" s="1039">
        <f>+H10+H11</f>
        <v>0</v>
      </c>
      <c r="I9" s="1040">
        <f t="shared" si="0"/>
        <v>0</v>
      </c>
      <c r="J9" s="1275"/>
    </row>
    <row r="10" spans="1:10" ht="19.5" customHeight="1">
      <c r="A10" s="1041" t="s">
        <v>11</v>
      </c>
      <c r="B10" s="1041" t="s">
        <v>426</v>
      </c>
      <c r="C10" s="1042"/>
      <c r="D10" s="1043"/>
      <c r="E10" s="1044"/>
      <c r="F10" s="1045"/>
      <c r="G10" s="1045"/>
      <c r="H10" s="1046"/>
      <c r="I10" s="1047">
        <f t="shared" si="0"/>
        <v>0</v>
      </c>
      <c r="J10" s="1275"/>
    </row>
    <row r="11" spans="1:10" ht="19.5" customHeight="1" thickBot="1">
      <c r="A11" s="1041" t="s">
        <v>12</v>
      </c>
      <c r="B11" s="1041" t="s">
        <v>426</v>
      </c>
      <c r="C11" s="1042"/>
      <c r="D11" s="1043"/>
      <c r="E11" s="1044"/>
      <c r="F11" s="1045"/>
      <c r="G11" s="1045"/>
      <c r="H11" s="1046"/>
      <c r="I11" s="1047">
        <f t="shared" si="0"/>
        <v>0</v>
      </c>
      <c r="J11" s="1275"/>
    </row>
    <row r="12" spans="1:10" ht="19.5" customHeight="1" thickBot="1">
      <c r="A12" s="1034" t="s">
        <v>13</v>
      </c>
      <c r="B12" s="1034" t="s">
        <v>428</v>
      </c>
      <c r="C12" s="1035"/>
      <c r="D12" s="1036">
        <f>+D15</f>
        <v>0</v>
      </c>
      <c r="E12" s="1078">
        <f>+E15+E13+E14</f>
        <v>5818345</v>
      </c>
      <c r="F12" s="1078">
        <f>+F15+F13+F14</f>
        <v>0</v>
      </c>
      <c r="G12" s="1078">
        <f>+G15+G13+G14</f>
        <v>0</v>
      </c>
      <c r="H12" s="1078">
        <f>+H15+H13+H14</f>
        <v>0</v>
      </c>
      <c r="I12" s="1079">
        <f>SUM(D12:H12)</f>
        <v>5818345</v>
      </c>
      <c r="J12" s="1275"/>
    </row>
    <row r="13" spans="1:10" ht="79.5" customHeight="1">
      <c r="A13" s="1069" t="s">
        <v>56</v>
      </c>
      <c r="B13" s="1070"/>
      <c r="C13" s="1071"/>
      <c r="D13" s="1052"/>
      <c r="E13" s="1054"/>
      <c r="F13" s="1054"/>
      <c r="G13" s="1054"/>
      <c r="H13" s="1055"/>
      <c r="I13" s="1072">
        <f>SUM(D13:H13)</f>
        <v>0</v>
      </c>
      <c r="J13" s="1275"/>
    </row>
    <row r="14" spans="1:10" ht="79.5" customHeight="1">
      <c r="A14" s="1073" t="s">
        <v>57</v>
      </c>
      <c r="B14" s="1074" t="s">
        <v>434</v>
      </c>
      <c r="C14" s="1075" t="s">
        <v>475</v>
      </c>
      <c r="D14" s="1076">
        <v>1397000</v>
      </c>
      <c r="E14" s="1076">
        <v>1221288</v>
      </c>
      <c r="F14" s="1076"/>
      <c r="G14" s="1076"/>
      <c r="H14" s="1077"/>
      <c r="I14" s="1047">
        <f>SUM(D14:H14)</f>
        <v>2618288</v>
      </c>
      <c r="J14" s="1275"/>
    </row>
    <row r="15" spans="1:10" ht="27.75" customHeight="1" thickBot="1">
      <c r="A15" s="1041" t="s">
        <v>58</v>
      </c>
      <c r="B15" s="1041" t="s">
        <v>443</v>
      </c>
      <c r="C15" s="1042" t="s">
        <v>475</v>
      </c>
      <c r="D15" s="1043">
        <v>0</v>
      </c>
      <c r="E15" s="1045">
        <v>4597057</v>
      </c>
      <c r="F15" s="1045"/>
      <c r="G15" s="1045"/>
      <c r="H15" s="1046"/>
      <c r="I15" s="1061">
        <f>SUM(D15:H15)</f>
        <v>4597057</v>
      </c>
      <c r="J15" s="1275"/>
    </row>
    <row r="16" spans="1:10" ht="19.5" customHeight="1" thickBot="1">
      <c r="A16" s="1034" t="s">
        <v>59</v>
      </c>
      <c r="B16" s="1034" t="s">
        <v>429</v>
      </c>
      <c r="C16" s="1035"/>
      <c r="D16" s="1036">
        <f>+D17</f>
        <v>0</v>
      </c>
      <c r="E16" s="1038">
        <f>+E17</f>
        <v>30014077</v>
      </c>
      <c r="F16" s="1038">
        <f>+F17</f>
        <v>0</v>
      </c>
      <c r="G16" s="1038">
        <f>+G17</f>
        <v>0</v>
      </c>
      <c r="H16" s="1039">
        <f>+H17</f>
        <v>0</v>
      </c>
      <c r="I16" s="1040">
        <f t="shared" si="0"/>
        <v>30014077</v>
      </c>
      <c r="J16" s="1275"/>
    </row>
    <row r="17" spans="1:10" ht="13.5" thickBot="1">
      <c r="A17" s="1048" t="s">
        <v>60</v>
      </c>
      <c r="B17" s="1041" t="s">
        <v>442</v>
      </c>
      <c r="C17" s="1056">
        <v>2020</v>
      </c>
      <c r="D17" s="1057">
        <v>0</v>
      </c>
      <c r="E17" s="1058">
        <f>+'5.sz.m.fejlesztés (2)'!E18</f>
        <v>30014077</v>
      </c>
      <c r="F17" s="1059"/>
      <c r="G17" s="1045"/>
      <c r="H17" s="1046"/>
      <c r="I17" s="1047">
        <f>SUM(D17:H17)</f>
        <v>30014077</v>
      </c>
      <c r="J17" s="1275"/>
    </row>
    <row r="18" spans="1:10" ht="13.5" thickBot="1">
      <c r="A18" s="1048" t="s">
        <v>232</v>
      </c>
      <c r="B18" s="1041" t="s">
        <v>426</v>
      </c>
      <c r="C18" s="1042"/>
      <c r="D18" s="1043"/>
      <c r="E18" s="1045"/>
      <c r="F18" s="1045"/>
      <c r="G18" s="1045"/>
      <c r="H18" s="1046"/>
      <c r="I18" s="1047">
        <f>SUM(D18:H18)</f>
        <v>0</v>
      </c>
      <c r="J18" s="1275"/>
    </row>
    <row r="19" spans="1:10" ht="19.5" customHeight="1" thickBot="1">
      <c r="A19" s="1049" t="s">
        <v>233</v>
      </c>
      <c r="B19" s="1049" t="s">
        <v>430</v>
      </c>
      <c r="C19" s="1035"/>
      <c r="D19" s="1036">
        <f>+D21</f>
        <v>0</v>
      </c>
      <c r="E19" s="1037">
        <f>+E20+E21</f>
        <v>4290000</v>
      </c>
      <c r="F19" s="1037">
        <f>+F20+F21</f>
        <v>2320000</v>
      </c>
      <c r="G19" s="1037">
        <f>+G20+G21</f>
        <v>0</v>
      </c>
      <c r="H19" s="1039">
        <f>+H21</f>
        <v>0</v>
      </c>
      <c r="I19" s="1040">
        <f t="shared" si="0"/>
        <v>6610000</v>
      </c>
      <c r="J19" s="1275"/>
    </row>
    <row r="20" spans="1:10" ht="34.5" customHeight="1">
      <c r="A20" s="1050" t="s">
        <v>235</v>
      </c>
      <c r="B20" s="1041" t="s">
        <v>440</v>
      </c>
      <c r="C20" s="1051">
        <v>2020</v>
      </c>
      <c r="D20" s="1053">
        <f>2320000-1970000</f>
        <v>350000</v>
      </c>
      <c r="E20" s="1054">
        <f>2320000+1970000</f>
        <v>4290000</v>
      </c>
      <c r="F20" s="1054">
        <v>2320000</v>
      </c>
      <c r="G20" s="1054"/>
      <c r="H20" s="1055"/>
      <c r="I20" s="1063">
        <f>SUM(D20:H20)</f>
        <v>6960000</v>
      </c>
      <c r="J20" s="1275"/>
    </row>
    <row r="21" spans="1:10" ht="20.25" customHeight="1" thickBot="1">
      <c r="A21" s="1050" t="s">
        <v>237</v>
      </c>
      <c r="B21" s="1041" t="s">
        <v>426</v>
      </c>
      <c r="C21" s="1056"/>
      <c r="D21" s="1057"/>
      <c r="E21" s="1058"/>
      <c r="F21" s="1059"/>
      <c r="G21" s="1059"/>
      <c r="H21" s="1060"/>
      <c r="I21" s="1061">
        <f t="shared" si="0"/>
        <v>0</v>
      </c>
      <c r="J21" s="1275"/>
    </row>
    <row r="22" spans="1:10" ht="19.5" customHeight="1" thickBot="1">
      <c r="A22" s="1276" t="s">
        <v>239</v>
      </c>
      <c r="B22" s="1277"/>
      <c r="C22" s="1062"/>
      <c r="D22" s="1036">
        <f aca="true" t="shared" si="1" ref="D22:I22">+D6+D9+D12+D16+D19</f>
        <v>0</v>
      </c>
      <c r="E22" s="1037">
        <f>+E6+E9+E12+E16+E19</f>
        <v>40122422</v>
      </c>
      <c r="F22" s="1037">
        <f>+F6+F9+F12+F16+F19</f>
        <v>2320000</v>
      </c>
      <c r="G22" s="1037">
        <f>+G6+G9+G12+G16+G19</f>
        <v>0</v>
      </c>
      <c r="H22" s="1039">
        <f t="shared" si="1"/>
        <v>0</v>
      </c>
      <c r="I22" s="1040">
        <f t="shared" si="1"/>
        <v>42442422</v>
      </c>
      <c r="J22" s="1275"/>
    </row>
  </sheetData>
  <sheetProtection/>
  <mergeCells count="9">
    <mergeCell ref="J7:J22"/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1776041666666666" bottom="0.984251968503937" header="0.7874015748031497" footer="0.7874015748031497"/>
  <pageSetup horizontalDpi="600" verticalDpi="600" orientation="landscape" paperSize="9" scale="95" r:id="rId1"/>
  <headerFooter alignWithMargins="0">
    <oddHeader>&amp;R12. számú melléklet
(16. számú melléklet a 2/2020.(II.18.) önkormányzati rendelethez)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67" customWidth="1"/>
    <col min="2" max="2" width="8.28125" style="361" customWidth="1"/>
    <col min="3" max="3" width="52.00390625" style="361" customWidth="1"/>
    <col min="4" max="6" width="8.28125" style="361" bestFit="1" customWidth="1"/>
    <col min="7" max="7" width="7.421875" style="361" bestFit="1" customWidth="1"/>
    <col min="8" max="8" width="8.421875" style="361" bestFit="1" customWidth="1"/>
    <col min="9" max="9" width="8.8515625" style="361" hidden="1" customWidth="1"/>
    <col min="10" max="12" width="8.28125" style="361" bestFit="1" customWidth="1"/>
    <col min="13" max="13" width="7.421875" style="361" bestFit="1" customWidth="1"/>
    <col min="14" max="14" width="8.421875" style="361" bestFit="1" customWidth="1"/>
    <col min="15" max="15" width="8.8515625" style="361" hidden="1" customWidth="1"/>
    <col min="16" max="16" width="12.421875" style="361" bestFit="1" customWidth="1"/>
    <col min="17" max="17" width="4.57421875" style="361" hidden="1" customWidth="1"/>
    <col min="18" max="18" width="0" style="361" hidden="1" customWidth="1"/>
    <col min="19" max="19" width="10.00390625" style="361" hidden="1" customWidth="1"/>
    <col min="20" max="20" width="0" style="361" hidden="1" customWidth="1"/>
    <col min="21" max="16384" width="9.140625" style="361" customWidth="1"/>
  </cols>
  <sheetData>
    <row r="1" spans="1:16" s="171" customFormat="1" ht="21" customHeight="1" hidden="1">
      <c r="A1" s="167"/>
      <c r="B1" s="168"/>
      <c r="C1" s="169"/>
      <c r="D1" s="170"/>
      <c r="E1" s="170"/>
      <c r="F1" s="170"/>
      <c r="G1" s="170"/>
      <c r="H1" s="170"/>
      <c r="I1" s="170"/>
      <c r="J1" s="1291"/>
      <c r="K1" s="1291"/>
      <c r="L1" s="1291"/>
      <c r="M1" s="1291"/>
      <c r="N1" s="1291"/>
      <c r="O1" s="1291"/>
      <c r="P1" s="1291"/>
    </row>
    <row r="2" spans="1:16" s="174" customFormat="1" ht="25.5" customHeight="1" hidden="1" thickBot="1">
      <c r="A2" s="1290"/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</row>
    <row r="3" spans="1:20" s="177" customFormat="1" ht="40.5" customHeight="1" hidden="1" thickBot="1">
      <c r="A3" s="175"/>
      <c r="B3" s="175"/>
      <c r="C3" s="175"/>
      <c r="D3" s="1296"/>
      <c r="E3" s="1297"/>
      <c r="F3" s="1297"/>
      <c r="G3" s="1297"/>
      <c r="H3" s="1297"/>
      <c r="I3" s="1298"/>
      <c r="J3" s="1296"/>
      <c r="K3" s="1297"/>
      <c r="L3" s="1297"/>
      <c r="M3" s="1297"/>
      <c r="N3" s="1297"/>
      <c r="O3" s="1298"/>
      <c r="P3" s="1293"/>
      <c r="Q3" s="1294"/>
      <c r="R3" s="1294"/>
      <c r="S3" s="1295"/>
      <c r="T3" s="625"/>
    </row>
    <row r="4" spans="1:19" ht="13.5" hidden="1" thickBot="1">
      <c r="A4" s="1288"/>
      <c r="B4" s="1289"/>
      <c r="C4" s="603"/>
      <c r="D4" s="592"/>
      <c r="E4" s="178"/>
      <c r="F4" s="178"/>
      <c r="G4" s="178"/>
      <c r="H4" s="178"/>
      <c r="I4" s="560"/>
      <c r="J4" s="592"/>
      <c r="K4" s="178"/>
      <c r="L4" s="178"/>
      <c r="M4" s="178"/>
      <c r="N4" s="178"/>
      <c r="O4" s="560"/>
      <c r="P4" s="592"/>
      <c r="Q4" s="178"/>
      <c r="R4" s="178"/>
      <c r="S4" s="560"/>
    </row>
    <row r="5" spans="1:19" s="183" customFormat="1" ht="12.75" customHeight="1" hidden="1" thickBot="1">
      <c r="A5" s="180"/>
      <c r="B5" s="181"/>
      <c r="C5" s="340"/>
      <c r="D5" s="180"/>
      <c r="E5" s="181"/>
      <c r="F5" s="181"/>
      <c r="G5" s="181"/>
      <c r="H5" s="181"/>
      <c r="I5" s="182"/>
      <c r="J5" s="180"/>
      <c r="K5" s="181"/>
      <c r="L5" s="181"/>
      <c r="M5" s="181"/>
      <c r="N5" s="181"/>
      <c r="O5" s="182"/>
      <c r="P5" s="180"/>
      <c r="Q5" s="181"/>
      <c r="R5" s="181"/>
      <c r="S5" s="182"/>
    </row>
    <row r="6" spans="1:19" s="183" customFormat="1" ht="15.75" customHeight="1" hidden="1" thickBot="1">
      <c r="A6" s="184"/>
      <c r="B6" s="185"/>
      <c r="C6" s="185"/>
      <c r="D6" s="568"/>
      <c r="E6" s="251"/>
      <c r="F6" s="251"/>
      <c r="G6" s="251"/>
      <c r="H6" s="251"/>
      <c r="I6" s="322"/>
      <c r="J6" s="568"/>
      <c r="K6" s="251"/>
      <c r="L6" s="251"/>
      <c r="M6" s="251"/>
      <c r="N6" s="251"/>
      <c r="O6" s="322"/>
      <c r="P6" s="568"/>
      <c r="Q6" s="251"/>
      <c r="R6" s="251"/>
      <c r="S6" s="322"/>
    </row>
    <row r="7" spans="1:19" s="189" customFormat="1" ht="12" customHeight="1" hidden="1" thickBot="1">
      <c r="A7" s="180"/>
      <c r="B7" s="186"/>
      <c r="C7" s="604"/>
      <c r="D7" s="569"/>
      <c r="E7" s="252"/>
      <c r="F7" s="252"/>
      <c r="G7" s="252"/>
      <c r="H7" s="634"/>
      <c r="I7" s="456"/>
      <c r="J7" s="569"/>
      <c r="K7" s="252"/>
      <c r="L7" s="252"/>
      <c r="M7" s="252"/>
      <c r="N7" s="634"/>
      <c r="O7" s="456"/>
      <c r="P7" s="569"/>
      <c r="Q7" s="252"/>
      <c r="R7" s="252"/>
      <c r="S7" s="188"/>
    </row>
    <row r="8" spans="1:19" s="189" customFormat="1" ht="12" customHeight="1" hidden="1" thickBot="1">
      <c r="A8" s="180"/>
      <c r="B8" s="186"/>
      <c r="C8" s="604"/>
      <c r="D8" s="569"/>
      <c r="E8" s="252"/>
      <c r="F8" s="252"/>
      <c r="G8" s="252"/>
      <c r="H8" s="634"/>
      <c r="I8" s="456"/>
      <c r="J8" s="569"/>
      <c r="K8" s="252"/>
      <c r="L8" s="252"/>
      <c r="M8" s="252"/>
      <c r="N8" s="634"/>
      <c r="O8" s="456"/>
      <c r="P8" s="569"/>
      <c r="Q8" s="252"/>
      <c r="R8" s="252"/>
      <c r="S8" s="188"/>
    </row>
    <row r="9" spans="1:19" s="195" customFormat="1" ht="12" customHeight="1" hidden="1">
      <c r="A9" s="192"/>
      <c r="B9" s="191"/>
      <c r="C9" s="581"/>
      <c r="D9" s="571"/>
      <c r="E9" s="253"/>
      <c r="F9" s="253"/>
      <c r="G9" s="253"/>
      <c r="H9" s="635"/>
      <c r="I9" s="591"/>
      <c r="J9" s="571"/>
      <c r="K9" s="253"/>
      <c r="L9" s="253"/>
      <c r="M9" s="253"/>
      <c r="N9" s="635"/>
      <c r="O9" s="591"/>
      <c r="P9" s="571"/>
      <c r="Q9" s="253"/>
      <c r="R9" s="253"/>
      <c r="S9" s="194"/>
    </row>
    <row r="10" spans="1:19" s="195" customFormat="1" ht="12" customHeight="1" hidden="1">
      <c r="A10" s="192"/>
      <c r="B10" s="191"/>
      <c r="C10" s="582"/>
      <c r="D10" s="571"/>
      <c r="E10" s="253"/>
      <c r="F10" s="253"/>
      <c r="G10" s="253"/>
      <c r="H10" s="635"/>
      <c r="I10" s="620"/>
      <c r="J10" s="571"/>
      <c r="K10" s="253"/>
      <c r="L10" s="253"/>
      <c r="M10" s="253"/>
      <c r="N10" s="635"/>
      <c r="O10" s="620"/>
      <c r="P10" s="571"/>
      <c r="Q10" s="253"/>
      <c r="R10" s="253"/>
      <c r="S10" s="194"/>
    </row>
    <row r="11" spans="1:19" s="195" customFormat="1" ht="12" customHeight="1" hidden="1">
      <c r="A11" s="192"/>
      <c r="B11" s="191"/>
      <c r="C11" s="582"/>
      <c r="D11" s="571"/>
      <c r="E11" s="253"/>
      <c r="F11" s="253"/>
      <c r="G11" s="253"/>
      <c r="H11" s="635"/>
      <c r="I11" s="620"/>
      <c r="J11" s="571"/>
      <c r="K11" s="253"/>
      <c r="L11" s="253"/>
      <c r="M11" s="253"/>
      <c r="N11" s="635"/>
      <c r="O11" s="620"/>
      <c r="P11" s="571"/>
      <c r="Q11" s="253"/>
      <c r="R11" s="253"/>
      <c r="S11" s="194"/>
    </row>
    <row r="12" spans="1:19" s="195" customFormat="1" ht="12" customHeight="1" hidden="1" thickBot="1">
      <c r="A12" s="192"/>
      <c r="B12" s="191"/>
      <c r="C12" s="582"/>
      <c r="D12" s="571"/>
      <c r="E12" s="253"/>
      <c r="F12" s="253"/>
      <c r="G12" s="253"/>
      <c r="H12" s="635"/>
      <c r="I12" s="626"/>
      <c r="J12" s="571"/>
      <c r="K12" s="253"/>
      <c r="L12" s="253"/>
      <c r="M12" s="253"/>
      <c r="N12" s="635"/>
      <c r="O12" s="626"/>
      <c r="P12" s="571"/>
      <c r="Q12" s="253"/>
      <c r="R12" s="253"/>
      <c r="S12" s="194"/>
    </row>
    <row r="13" spans="1:19" s="195" customFormat="1" ht="12" customHeight="1" hidden="1" thickBot="1">
      <c r="A13" s="200"/>
      <c r="B13" s="201"/>
      <c r="C13" s="580"/>
      <c r="D13" s="569"/>
      <c r="E13" s="252"/>
      <c r="F13" s="252"/>
      <c r="G13" s="252"/>
      <c r="H13" s="634"/>
      <c r="I13" s="456"/>
      <c r="J13" s="569"/>
      <c r="K13" s="252"/>
      <c r="L13" s="252"/>
      <c r="M13" s="252"/>
      <c r="N13" s="634"/>
      <c r="O13" s="456"/>
      <c r="P13" s="569"/>
      <c r="Q13" s="252"/>
      <c r="R13" s="252"/>
      <c r="S13" s="188"/>
    </row>
    <row r="14" spans="1:19" s="189" customFormat="1" ht="12" customHeight="1" hidden="1">
      <c r="A14" s="202"/>
      <c r="B14" s="203"/>
      <c r="C14" s="605"/>
      <c r="D14" s="572"/>
      <c r="E14" s="254"/>
      <c r="F14" s="254"/>
      <c r="G14" s="254"/>
      <c r="H14" s="636"/>
      <c r="I14" s="591"/>
      <c r="J14" s="572"/>
      <c r="K14" s="254"/>
      <c r="L14" s="254"/>
      <c r="M14" s="254"/>
      <c r="N14" s="636"/>
      <c r="O14" s="591"/>
      <c r="P14" s="572"/>
      <c r="Q14" s="254"/>
      <c r="R14" s="254"/>
      <c r="S14" s="205"/>
    </row>
    <row r="15" spans="1:19" s="189" customFormat="1" ht="12" customHeight="1" hidden="1" thickBot="1">
      <c r="A15" s="206"/>
      <c r="B15" s="207"/>
      <c r="C15" s="606"/>
      <c r="D15" s="573"/>
      <c r="E15" s="255"/>
      <c r="F15" s="255"/>
      <c r="G15" s="255"/>
      <c r="H15" s="637"/>
      <c r="I15" s="626"/>
      <c r="J15" s="573"/>
      <c r="K15" s="255"/>
      <c r="L15" s="255"/>
      <c r="M15" s="255"/>
      <c r="N15" s="637"/>
      <c r="O15" s="626"/>
      <c r="P15" s="573"/>
      <c r="Q15" s="255"/>
      <c r="R15" s="255"/>
      <c r="S15" s="209"/>
    </row>
    <row r="16" spans="1:19" s="189" customFormat="1" ht="12" customHeight="1" hidden="1" thickBot="1">
      <c r="A16" s="200"/>
      <c r="B16" s="186"/>
      <c r="C16" s="580"/>
      <c r="D16" s="574"/>
      <c r="E16" s="256"/>
      <c r="F16" s="256"/>
      <c r="G16" s="256"/>
      <c r="H16" s="638"/>
      <c r="I16" s="456"/>
      <c r="J16" s="574"/>
      <c r="K16" s="256"/>
      <c r="L16" s="256"/>
      <c r="M16" s="256"/>
      <c r="N16" s="638"/>
      <c r="O16" s="456"/>
      <c r="P16" s="574"/>
      <c r="Q16" s="256"/>
      <c r="R16" s="256"/>
      <c r="S16" s="210"/>
    </row>
    <row r="17" spans="1:19" s="189" customFormat="1" ht="12" customHeight="1" hidden="1" thickBot="1">
      <c r="A17" s="180"/>
      <c r="B17" s="211"/>
      <c r="C17" s="580"/>
      <c r="D17" s="569"/>
      <c r="E17" s="252"/>
      <c r="F17" s="252"/>
      <c r="G17" s="252"/>
      <c r="H17" s="634"/>
      <c r="I17" s="456"/>
      <c r="J17" s="569"/>
      <c r="K17" s="252"/>
      <c r="L17" s="252"/>
      <c r="M17" s="252"/>
      <c r="N17" s="634"/>
      <c r="O17" s="456"/>
      <c r="P17" s="569"/>
      <c r="Q17" s="252"/>
      <c r="R17" s="252"/>
      <c r="S17" s="188"/>
    </row>
    <row r="18" spans="1:19" s="195" customFormat="1" ht="12" customHeight="1" hidden="1" thickBot="1">
      <c r="A18" s="212"/>
      <c r="B18" s="213"/>
      <c r="C18" s="607"/>
      <c r="D18" s="575"/>
      <c r="E18" s="257"/>
      <c r="F18" s="257"/>
      <c r="G18" s="257"/>
      <c r="H18" s="639"/>
      <c r="I18" s="456"/>
      <c r="J18" s="575"/>
      <c r="K18" s="257"/>
      <c r="L18" s="257"/>
      <c r="M18" s="257"/>
      <c r="N18" s="639"/>
      <c r="O18" s="456"/>
      <c r="P18" s="569"/>
      <c r="Q18" s="252"/>
      <c r="R18" s="252"/>
      <c r="S18" s="188"/>
    </row>
    <row r="19" spans="1:19" s="195" customFormat="1" ht="15" customHeight="1" hidden="1">
      <c r="A19" s="190"/>
      <c r="B19" s="215"/>
      <c r="C19" s="605"/>
      <c r="D19" s="572"/>
      <c r="E19" s="254"/>
      <c r="F19" s="254"/>
      <c r="G19" s="254"/>
      <c r="H19" s="636"/>
      <c r="I19" s="591"/>
      <c r="J19" s="572"/>
      <c r="K19" s="254"/>
      <c r="L19" s="254"/>
      <c r="M19" s="254"/>
      <c r="N19" s="636"/>
      <c r="O19" s="591"/>
      <c r="P19" s="578"/>
      <c r="Q19" s="579"/>
      <c r="R19" s="579"/>
      <c r="S19" s="319"/>
    </row>
    <row r="20" spans="1:19" s="195" customFormat="1" ht="15" customHeight="1" hidden="1" thickBot="1">
      <c r="A20" s="216"/>
      <c r="B20" s="217"/>
      <c r="C20" s="608"/>
      <c r="D20" s="576"/>
      <c r="E20" s="258"/>
      <c r="F20" s="258"/>
      <c r="G20" s="258"/>
      <c r="H20" s="640"/>
      <c r="I20" s="626"/>
      <c r="J20" s="576"/>
      <c r="K20" s="258"/>
      <c r="L20" s="258"/>
      <c r="M20" s="258"/>
      <c r="N20" s="640"/>
      <c r="O20" s="626"/>
      <c r="P20" s="576"/>
      <c r="Q20" s="258"/>
      <c r="R20" s="258"/>
      <c r="S20" s="219"/>
    </row>
    <row r="21" spans="1:19" ht="13.5" hidden="1" thickBot="1">
      <c r="A21" s="220"/>
      <c r="B21" s="362"/>
      <c r="C21" s="584"/>
      <c r="D21" s="574"/>
      <c r="E21" s="256"/>
      <c r="F21" s="256"/>
      <c r="G21" s="256"/>
      <c r="H21" s="638"/>
      <c r="I21" s="456"/>
      <c r="J21" s="574"/>
      <c r="K21" s="256"/>
      <c r="L21" s="256"/>
      <c r="M21" s="256"/>
      <c r="N21" s="638"/>
      <c r="O21" s="456"/>
      <c r="P21" s="574"/>
      <c r="Q21" s="256"/>
      <c r="R21" s="256"/>
      <c r="S21" s="210"/>
    </row>
    <row r="22" spans="1:19" s="183" customFormat="1" ht="16.5" customHeight="1" hidden="1" thickBot="1">
      <c r="A22" s="220"/>
      <c r="B22" s="363"/>
      <c r="C22" s="609"/>
      <c r="D22" s="577"/>
      <c r="E22" s="259"/>
      <c r="F22" s="259"/>
      <c r="G22" s="259"/>
      <c r="H22" s="641"/>
      <c r="I22" s="456"/>
      <c r="J22" s="577"/>
      <c r="K22" s="259"/>
      <c r="L22" s="259"/>
      <c r="M22" s="259"/>
      <c r="N22" s="641"/>
      <c r="O22" s="456"/>
      <c r="P22" s="577"/>
      <c r="Q22" s="259"/>
      <c r="R22" s="259"/>
      <c r="S22" s="243"/>
    </row>
    <row r="23" spans="1:19" s="229" customFormat="1" ht="12" customHeight="1" hidden="1">
      <c r="A23" s="226"/>
      <c r="B23" s="226"/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18" ht="12" customHeight="1" hidden="1" thickBot="1">
      <c r="A24" s="230"/>
      <c r="B24" s="23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9" ht="12" customHeight="1" hidden="1" thickBot="1">
      <c r="A25" s="233"/>
      <c r="B25" s="234"/>
      <c r="C25" s="235"/>
      <c r="D25" s="250"/>
      <c r="E25" s="250"/>
      <c r="F25" s="250"/>
      <c r="G25" s="250"/>
      <c r="H25" s="250"/>
      <c r="I25" s="250"/>
      <c r="J25" s="259"/>
      <c r="K25" s="259"/>
      <c r="L25" s="250"/>
      <c r="M25" s="250"/>
      <c r="N25" s="250"/>
      <c r="O25" s="250"/>
      <c r="P25" s="225"/>
      <c r="Q25" s="225"/>
      <c r="R25" s="225"/>
      <c r="S25" s="225"/>
    </row>
    <row r="26" spans="1:19" ht="12" customHeight="1" hidden="1" thickBot="1">
      <c r="A26" s="200"/>
      <c r="B26" s="236"/>
      <c r="C26" s="580"/>
      <c r="D26" s="569"/>
      <c r="E26" s="252"/>
      <c r="F26" s="252"/>
      <c r="G26" s="252"/>
      <c r="H26" s="642"/>
      <c r="I26" s="565"/>
      <c r="J26" s="569"/>
      <c r="K26" s="252"/>
      <c r="L26" s="252"/>
      <c r="M26" s="252"/>
      <c r="N26" s="642"/>
      <c r="O26" s="565"/>
      <c r="P26" s="627"/>
      <c r="Q26" s="561"/>
      <c r="R26" s="188"/>
      <c r="S26" s="188"/>
    </row>
    <row r="27" spans="1:19" ht="12" customHeight="1" hidden="1">
      <c r="A27" s="237"/>
      <c r="B27" s="238"/>
      <c r="C27" s="581"/>
      <c r="D27" s="587"/>
      <c r="E27" s="261"/>
      <c r="F27" s="261"/>
      <c r="G27" s="261"/>
      <c r="H27" s="643"/>
      <c r="I27" s="566"/>
      <c r="J27" s="587"/>
      <c r="K27" s="261"/>
      <c r="L27" s="261"/>
      <c r="M27" s="261"/>
      <c r="N27" s="643"/>
      <c r="O27" s="566"/>
      <c r="P27" s="628"/>
      <c r="Q27" s="595"/>
      <c r="R27" s="194"/>
      <c r="S27" s="194"/>
    </row>
    <row r="28" spans="1:19" ht="12" customHeight="1" hidden="1">
      <c r="A28" s="239"/>
      <c r="B28" s="240"/>
      <c r="C28" s="582"/>
      <c r="D28" s="589"/>
      <c r="E28" s="262"/>
      <c r="F28" s="262"/>
      <c r="G28" s="262"/>
      <c r="H28" s="644"/>
      <c r="I28" s="616"/>
      <c r="J28" s="589"/>
      <c r="K28" s="262"/>
      <c r="L28" s="262"/>
      <c r="M28" s="262"/>
      <c r="N28" s="644"/>
      <c r="O28" s="616"/>
      <c r="P28" s="628"/>
      <c r="Q28" s="595"/>
      <c r="R28" s="194"/>
      <c r="S28" s="194"/>
    </row>
    <row r="29" spans="1:19" ht="12" customHeight="1" hidden="1">
      <c r="A29" s="239"/>
      <c r="B29" s="240"/>
      <c r="C29" s="582"/>
      <c r="D29" s="589"/>
      <c r="E29" s="262"/>
      <c r="F29" s="262"/>
      <c r="G29" s="262"/>
      <c r="H29" s="644"/>
      <c r="I29" s="616"/>
      <c r="J29" s="589"/>
      <c r="K29" s="262"/>
      <c r="L29" s="262"/>
      <c r="M29" s="262"/>
      <c r="N29" s="644"/>
      <c r="O29" s="616"/>
      <c r="P29" s="628"/>
      <c r="Q29" s="595"/>
      <c r="R29" s="194"/>
      <c r="S29" s="194"/>
    </row>
    <row r="30" spans="1:19" s="229" customFormat="1" ht="12" customHeight="1" hidden="1">
      <c r="A30" s="239"/>
      <c r="B30" s="240"/>
      <c r="C30" s="582"/>
      <c r="D30" s="589"/>
      <c r="E30" s="262"/>
      <c r="F30" s="262"/>
      <c r="G30" s="262"/>
      <c r="H30" s="644"/>
      <c r="I30" s="617"/>
      <c r="J30" s="589"/>
      <c r="K30" s="262"/>
      <c r="L30" s="262"/>
      <c r="M30" s="262"/>
      <c r="N30" s="644"/>
      <c r="O30" s="617"/>
      <c r="P30" s="628"/>
      <c r="Q30" s="595"/>
      <c r="R30" s="194"/>
      <c r="S30" s="194"/>
    </row>
    <row r="31" spans="1:19" ht="12" customHeight="1" hidden="1" thickBot="1">
      <c r="A31" s="239"/>
      <c r="B31" s="240"/>
      <c r="C31" s="582"/>
      <c r="D31" s="589"/>
      <c r="E31" s="262"/>
      <c r="F31" s="262"/>
      <c r="G31" s="262"/>
      <c r="H31" s="644"/>
      <c r="I31" s="618"/>
      <c r="J31" s="589"/>
      <c r="K31" s="262"/>
      <c r="L31" s="262"/>
      <c r="M31" s="262"/>
      <c r="N31" s="644"/>
      <c r="O31" s="618"/>
      <c r="P31" s="629"/>
      <c r="Q31" s="596"/>
      <c r="R31" s="241"/>
      <c r="S31" s="241"/>
    </row>
    <row r="32" spans="1:19" ht="12" customHeight="1" hidden="1" thickBot="1">
      <c r="A32" s="200"/>
      <c r="B32" s="236"/>
      <c r="C32" s="580"/>
      <c r="D32" s="569"/>
      <c r="E32" s="252"/>
      <c r="F32" s="252"/>
      <c r="G32" s="252"/>
      <c r="H32" s="642"/>
      <c r="I32" s="567"/>
      <c r="J32" s="569"/>
      <c r="K32" s="252"/>
      <c r="L32" s="252"/>
      <c r="M32" s="252"/>
      <c r="N32" s="642"/>
      <c r="O32" s="567"/>
      <c r="P32" s="627"/>
      <c r="Q32" s="561"/>
      <c r="R32" s="188"/>
      <c r="S32" s="188"/>
    </row>
    <row r="33" spans="1:19" ht="12" customHeight="1" hidden="1">
      <c r="A33" s="237"/>
      <c r="B33" s="238"/>
      <c r="C33" s="581"/>
      <c r="D33" s="587"/>
      <c r="E33" s="261"/>
      <c r="F33" s="261"/>
      <c r="G33" s="261"/>
      <c r="H33" s="643"/>
      <c r="I33" s="617"/>
      <c r="J33" s="587"/>
      <c r="K33" s="261"/>
      <c r="L33" s="261"/>
      <c r="M33" s="261"/>
      <c r="N33" s="643"/>
      <c r="O33" s="617"/>
      <c r="P33" s="628"/>
      <c r="Q33" s="595"/>
      <c r="R33" s="194"/>
      <c r="S33" s="194"/>
    </row>
    <row r="34" spans="1:19" ht="12" customHeight="1" hidden="1">
      <c r="A34" s="239"/>
      <c r="B34" s="240"/>
      <c r="C34" s="582"/>
      <c r="D34" s="589"/>
      <c r="E34" s="262"/>
      <c r="F34" s="262"/>
      <c r="G34" s="262"/>
      <c r="H34" s="644"/>
      <c r="I34" s="618"/>
      <c r="J34" s="589"/>
      <c r="K34" s="262"/>
      <c r="L34" s="262"/>
      <c r="M34" s="262"/>
      <c r="N34" s="644"/>
      <c r="O34" s="618"/>
      <c r="P34" s="629"/>
      <c r="Q34" s="596"/>
      <c r="R34" s="241"/>
      <c r="S34" s="241"/>
    </row>
    <row r="35" spans="1:19" ht="15" customHeight="1" hidden="1">
      <c r="A35" s="239"/>
      <c r="B35" s="240"/>
      <c r="C35" s="582"/>
      <c r="D35" s="589"/>
      <c r="E35" s="262"/>
      <c r="F35" s="262"/>
      <c r="G35" s="262"/>
      <c r="H35" s="644"/>
      <c r="I35" s="618"/>
      <c r="J35" s="589"/>
      <c r="K35" s="262"/>
      <c r="L35" s="262"/>
      <c r="M35" s="262"/>
      <c r="N35" s="644"/>
      <c r="O35" s="618"/>
      <c r="P35" s="629"/>
      <c r="Q35" s="596"/>
      <c r="R35" s="241"/>
      <c r="S35" s="241"/>
    </row>
    <row r="36" spans="1:19" ht="13.5" hidden="1" thickBot="1">
      <c r="A36" s="239"/>
      <c r="B36" s="240"/>
      <c r="C36" s="582"/>
      <c r="D36" s="589"/>
      <c r="E36" s="262"/>
      <c r="F36" s="262"/>
      <c r="G36" s="262"/>
      <c r="H36" s="644"/>
      <c r="I36" s="618"/>
      <c r="J36" s="589"/>
      <c r="K36" s="262"/>
      <c r="L36" s="262"/>
      <c r="M36" s="262"/>
      <c r="N36" s="644"/>
      <c r="O36" s="618"/>
      <c r="P36" s="629"/>
      <c r="Q36" s="596"/>
      <c r="R36" s="241"/>
      <c r="S36" s="241"/>
    </row>
    <row r="37" spans="1:19" ht="15" customHeight="1" hidden="1" thickBot="1">
      <c r="A37" s="200"/>
      <c r="B37" s="236"/>
      <c r="C37" s="583"/>
      <c r="D37" s="574"/>
      <c r="E37" s="256"/>
      <c r="F37" s="256"/>
      <c r="G37" s="256"/>
      <c r="H37" s="645"/>
      <c r="I37" s="565"/>
      <c r="J37" s="574"/>
      <c r="K37" s="256"/>
      <c r="L37" s="256"/>
      <c r="M37" s="256"/>
      <c r="N37" s="645"/>
      <c r="O37" s="565"/>
      <c r="P37" s="630"/>
      <c r="Q37" s="563"/>
      <c r="R37" s="210"/>
      <c r="S37" s="210"/>
    </row>
    <row r="38" spans="1:19" ht="14.25" customHeight="1" hidden="1" thickBot="1">
      <c r="A38" s="220"/>
      <c r="B38" s="362"/>
      <c r="C38" s="584"/>
      <c r="D38" s="574"/>
      <c r="E38" s="256"/>
      <c r="F38" s="256"/>
      <c r="G38" s="256"/>
      <c r="H38" s="645"/>
      <c r="I38" s="565"/>
      <c r="J38" s="574"/>
      <c r="K38" s="256"/>
      <c r="L38" s="256"/>
      <c r="M38" s="256"/>
      <c r="N38" s="645"/>
      <c r="O38" s="565"/>
      <c r="P38" s="630"/>
      <c r="Q38" s="563"/>
      <c r="R38" s="210"/>
      <c r="S38" s="210"/>
    </row>
    <row r="39" spans="1:19" ht="13.5" hidden="1" thickBot="1">
      <c r="A39" s="200"/>
      <c r="B39" s="242"/>
      <c r="C39" s="585"/>
      <c r="D39" s="577"/>
      <c r="E39" s="259"/>
      <c r="F39" s="259"/>
      <c r="G39" s="259"/>
      <c r="H39" s="646"/>
      <c r="I39" s="565"/>
      <c r="J39" s="577"/>
      <c r="K39" s="259"/>
      <c r="L39" s="259"/>
      <c r="M39" s="259"/>
      <c r="N39" s="646"/>
      <c r="O39" s="565"/>
      <c r="P39" s="631"/>
      <c r="Q39" s="225"/>
      <c r="R39" s="243"/>
      <c r="S39" s="243"/>
    </row>
    <row r="40" spans="1:19" ht="13.5" hidden="1" thickBot="1">
      <c r="A40" s="364"/>
      <c r="B40" s="365"/>
      <c r="C40" s="365"/>
      <c r="D40" s="622"/>
      <c r="E40" s="623"/>
      <c r="F40" s="623"/>
      <c r="G40" s="623"/>
      <c r="H40" s="647"/>
      <c r="I40" s="366"/>
      <c r="J40" s="622"/>
      <c r="K40" s="623"/>
      <c r="L40" s="623"/>
      <c r="M40" s="623"/>
      <c r="N40" s="647"/>
      <c r="O40" s="366"/>
      <c r="P40" s="632"/>
      <c r="Q40" s="366"/>
      <c r="R40" s="366"/>
      <c r="S40" s="366"/>
    </row>
    <row r="41" spans="1:19" ht="13.5" hidden="1" thickBot="1">
      <c r="A41" s="247"/>
      <c r="B41" s="248"/>
      <c r="C41" s="586"/>
      <c r="D41" s="602"/>
      <c r="E41" s="265"/>
      <c r="F41" s="265"/>
      <c r="G41" s="265"/>
      <c r="H41" s="648"/>
      <c r="I41" s="565"/>
      <c r="J41" s="602"/>
      <c r="K41" s="265"/>
      <c r="L41" s="265"/>
      <c r="M41" s="265"/>
      <c r="N41" s="648"/>
      <c r="O41" s="565"/>
      <c r="P41" s="633"/>
      <c r="Q41" s="264"/>
      <c r="R41" s="264"/>
      <c r="S41" s="264"/>
    </row>
    <row r="42" spans="1:19" ht="13.5" hidden="1" thickBot="1">
      <c r="A42" s="247"/>
      <c r="B42" s="248"/>
      <c r="C42" s="586"/>
      <c r="D42" s="602"/>
      <c r="E42" s="265"/>
      <c r="F42" s="265"/>
      <c r="G42" s="265"/>
      <c r="H42" s="648"/>
      <c r="I42" s="565"/>
      <c r="J42" s="602"/>
      <c r="K42" s="265"/>
      <c r="L42" s="265"/>
      <c r="M42" s="265"/>
      <c r="N42" s="648"/>
      <c r="O42" s="565"/>
      <c r="P42" s="633"/>
      <c r="Q42" s="264"/>
      <c r="R42" s="264"/>
      <c r="S42" s="264"/>
    </row>
    <row r="43" ht="12.75" hidden="1"/>
    <row r="44" spans="1:9" ht="12.75" hidden="1">
      <c r="A44" s="1292"/>
      <c r="B44" s="1292"/>
      <c r="C44" s="1292"/>
      <c r="D44" s="1292"/>
      <c r="E44" s="339"/>
      <c r="F44" s="339"/>
      <c r="G44" s="339"/>
      <c r="H44" s="339"/>
      <c r="I44" s="339"/>
    </row>
    <row r="45" spans="1:9" ht="12.75" hidden="1">
      <c r="A45" s="1292"/>
      <c r="B45" s="1292"/>
      <c r="C45" s="1292"/>
      <c r="E45" s="368"/>
      <c r="F45" s="368"/>
      <c r="G45" s="368"/>
      <c r="H45" s="368"/>
      <c r="I45" s="368"/>
    </row>
    <row r="46" spans="4:9" ht="12.75" hidden="1">
      <c r="D46" s="368"/>
      <c r="E46" s="368"/>
      <c r="F46" s="368"/>
      <c r="G46" s="368"/>
      <c r="H46" s="368"/>
      <c r="I46" s="36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C67" sqref="C67"/>
    </sheetView>
  </sheetViews>
  <sheetFormatPr defaultColWidth="9.140625" defaultRowHeight="12.75"/>
  <cols>
    <col min="1" max="1" width="4.28125" style="249" hidden="1" customWidth="1"/>
    <col min="2" max="2" width="4.7109375" style="179" hidden="1" customWidth="1"/>
    <col min="3" max="3" width="45.421875" style="179" hidden="1" customWidth="1"/>
    <col min="4" max="4" width="15.00390625" style="179" hidden="1" customWidth="1"/>
    <col min="5" max="9" width="8.28125" style="179" hidden="1" customWidth="1"/>
    <col min="10" max="10" width="15.421875" style="179" hidden="1" customWidth="1"/>
    <col min="11" max="15" width="8.28125" style="179" hidden="1" customWidth="1"/>
    <col min="16" max="16" width="14.140625" style="179" hidden="1" customWidth="1"/>
    <col min="17" max="17" width="6.57421875" style="179" hidden="1" customWidth="1"/>
    <col min="18" max="18" width="6.7109375" style="179" hidden="1" customWidth="1"/>
    <col min="19" max="19" width="10.00390625" style="179" hidden="1" customWidth="1"/>
    <col min="20" max="23" width="0" style="179" hidden="1" customWidth="1"/>
    <col min="24" max="16384" width="9.140625" style="179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91"/>
      <c r="K1" s="1291"/>
      <c r="L1" s="1291"/>
      <c r="M1" s="1291"/>
      <c r="N1" s="1291"/>
      <c r="O1" s="1291"/>
      <c r="P1" s="1291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90"/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</row>
    <row r="4" spans="1:16" s="177" customFormat="1" ht="15.75" customHeight="1" thickBot="1">
      <c r="A4" s="175"/>
      <c r="B4" s="175"/>
      <c r="C4" s="175"/>
      <c r="P4" s="176"/>
    </row>
    <row r="5" spans="1:21" ht="36.75" customHeight="1" thickBot="1">
      <c r="A5" s="1288"/>
      <c r="B5" s="1289"/>
      <c r="C5" s="178"/>
      <c r="D5" s="1299"/>
      <c r="E5" s="1300"/>
      <c r="F5" s="1300"/>
      <c r="G5" s="1300"/>
      <c r="H5" s="1300"/>
      <c r="I5" s="1300"/>
      <c r="J5" s="1301"/>
      <c r="K5" s="1302"/>
      <c r="L5" s="1302"/>
      <c r="M5" s="1302"/>
      <c r="N5" s="1302"/>
      <c r="O5" s="1299"/>
      <c r="P5" s="1301"/>
      <c r="Q5" s="1302"/>
      <c r="R5" s="1302"/>
      <c r="S5" s="1302"/>
      <c r="T5" s="1302"/>
      <c r="U5" s="1303"/>
    </row>
    <row r="6" spans="1:22" ht="13.5" thickBot="1">
      <c r="A6" s="347"/>
      <c r="B6" s="348"/>
      <c r="C6" s="178"/>
      <c r="D6" s="178"/>
      <c r="E6" s="178"/>
      <c r="F6" s="178"/>
      <c r="G6" s="178"/>
      <c r="H6" s="178"/>
      <c r="I6" s="560"/>
      <c r="J6" s="592"/>
      <c r="K6" s="178"/>
      <c r="L6" s="178"/>
      <c r="M6" s="178"/>
      <c r="N6" s="178"/>
      <c r="O6" s="564"/>
      <c r="P6" s="592"/>
      <c r="Q6" s="178"/>
      <c r="R6" s="178"/>
      <c r="S6" s="178"/>
      <c r="T6" s="178"/>
      <c r="U6" s="560"/>
      <c r="V6" s="178"/>
    </row>
    <row r="7" spans="1:22" s="183" customFormat="1" ht="12.75" customHeight="1" thickBot="1">
      <c r="A7" s="180"/>
      <c r="B7" s="181"/>
      <c r="C7" s="181"/>
      <c r="D7" s="181"/>
      <c r="E7" s="181"/>
      <c r="F7" s="181"/>
      <c r="G7" s="181"/>
      <c r="H7" s="181"/>
      <c r="I7" s="182"/>
      <c r="J7" s="180"/>
      <c r="K7" s="181"/>
      <c r="L7" s="181"/>
      <c r="M7" s="181"/>
      <c r="N7" s="181"/>
      <c r="O7" s="340"/>
      <c r="P7" s="180"/>
      <c r="Q7" s="181"/>
      <c r="R7" s="181"/>
      <c r="S7" s="181"/>
      <c r="T7" s="181"/>
      <c r="U7" s="182"/>
      <c r="V7" s="181"/>
    </row>
    <row r="8" spans="1:22" s="183" customFormat="1" ht="15.75" customHeight="1" thickBot="1">
      <c r="A8" s="184"/>
      <c r="B8" s="185"/>
      <c r="C8" s="185"/>
      <c r="D8" s="321"/>
      <c r="E8" s="251"/>
      <c r="F8" s="251"/>
      <c r="G8" s="251"/>
      <c r="H8" s="251"/>
      <c r="I8" s="322"/>
      <c r="J8" s="568"/>
      <c r="K8" s="251"/>
      <c r="L8" s="251"/>
      <c r="M8" s="251"/>
      <c r="N8" s="251"/>
      <c r="O8" s="341"/>
      <c r="P8" s="568"/>
      <c r="Q8" s="251"/>
      <c r="R8" s="251"/>
      <c r="S8" s="251"/>
      <c r="T8" s="251"/>
      <c r="U8" s="322"/>
      <c r="V8" s="251"/>
    </row>
    <row r="9" spans="1:22" s="189" customFormat="1" ht="12" customHeight="1" thickBot="1">
      <c r="A9" s="180"/>
      <c r="B9" s="186"/>
      <c r="C9" s="187"/>
      <c r="D9" s="252"/>
      <c r="E9" s="252"/>
      <c r="F9" s="252"/>
      <c r="G9" s="252"/>
      <c r="H9" s="252"/>
      <c r="I9" s="188"/>
      <c r="J9" s="569"/>
      <c r="K9" s="252"/>
      <c r="L9" s="252"/>
      <c r="M9" s="252"/>
      <c r="N9" s="252"/>
      <c r="O9" s="188"/>
      <c r="P9" s="569"/>
      <c r="Q9" s="252"/>
      <c r="R9" s="252"/>
      <c r="S9" s="252"/>
      <c r="T9" s="252"/>
      <c r="U9" s="188"/>
      <c r="V9" s="252"/>
    </row>
    <row r="10" spans="1:22" s="195" customFormat="1" ht="12" customHeight="1" hidden="1" thickBot="1">
      <c r="A10" s="196"/>
      <c r="B10" s="197"/>
      <c r="C10" s="198"/>
      <c r="D10" s="263"/>
      <c r="E10" s="263"/>
      <c r="F10" s="263"/>
      <c r="G10" s="263"/>
      <c r="H10" s="263"/>
      <c r="I10" s="323"/>
      <c r="J10" s="570"/>
      <c r="K10" s="263"/>
      <c r="L10" s="263"/>
      <c r="M10" s="263"/>
      <c r="N10" s="263"/>
      <c r="O10" s="323"/>
      <c r="P10" s="570"/>
      <c r="Q10" s="263"/>
      <c r="R10" s="263"/>
      <c r="S10" s="263"/>
      <c r="T10" s="263"/>
      <c r="U10" s="323"/>
      <c r="V10" s="263"/>
    </row>
    <row r="11" spans="1:22" s="189" customFormat="1" ht="12" customHeight="1" thickBot="1">
      <c r="A11" s="180"/>
      <c r="B11" s="186"/>
      <c r="C11" s="187"/>
      <c r="D11" s="252"/>
      <c r="E11" s="252"/>
      <c r="F11" s="252"/>
      <c r="G11" s="252"/>
      <c r="H11" s="252"/>
      <c r="I11" s="188"/>
      <c r="J11" s="569"/>
      <c r="K11" s="252"/>
      <c r="L11" s="252"/>
      <c r="M11" s="252"/>
      <c r="N11" s="252"/>
      <c r="O11" s="188"/>
      <c r="P11" s="569"/>
      <c r="Q11" s="252"/>
      <c r="R11" s="252"/>
      <c r="S11" s="252"/>
      <c r="T11" s="252"/>
      <c r="U11" s="188"/>
      <c r="V11" s="252"/>
    </row>
    <row r="12" spans="1:22" s="195" customFormat="1" ht="12" customHeight="1">
      <c r="A12" s="192"/>
      <c r="B12" s="191"/>
      <c r="C12" s="199"/>
      <c r="D12" s="253"/>
      <c r="E12" s="253"/>
      <c r="F12" s="253"/>
      <c r="G12" s="253"/>
      <c r="H12" s="253"/>
      <c r="I12" s="194"/>
      <c r="J12" s="571"/>
      <c r="K12" s="253"/>
      <c r="L12" s="253"/>
      <c r="M12" s="253"/>
      <c r="N12" s="253"/>
      <c r="O12" s="194"/>
      <c r="P12" s="571"/>
      <c r="Q12" s="253"/>
      <c r="R12" s="253"/>
      <c r="S12" s="253"/>
      <c r="T12" s="253"/>
      <c r="U12" s="194"/>
      <c r="V12" s="253"/>
    </row>
    <row r="13" spans="1:22" s="195" customFormat="1" ht="12" customHeight="1">
      <c r="A13" s="192"/>
      <c r="B13" s="191"/>
      <c r="C13" s="193"/>
      <c r="D13" s="253"/>
      <c r="E13" s="253"/>
      <c r="F13" s="253"/>
      <c r="G13" s="253"/>
      <c r="H13" s="253"/>
      <c r="I13" s="194"/>
      <c r="J13" s="571"/>
      <c r="K13" s="253"/>
      <c r="L13" s="253"/>
      <c r="M13" s="253"/>
      <c r="N13" s="253"/>
      <c r="O13" s="194"/>
      <c r="P13" s="571"/>
      <c r="Q13" s="253"/>
      <c r="R13" s="253"/>
      <c r="S13" s="253"/>
      <c r="T13" s="253"/>
      <c r="U13" s="194"/>
      <c r="V13" s="253"/>
    </row>
    <row r="14" spans="1:22" s="195" customFormat="1" ht="12" customHeight="1">
      <c r="A14" s="192"/>
      <c r="B14" s="191"/>
      <c r="C14" s="193"/>
      <c r="D14" s="253"/>
      <c r="E14" s="253"/>
      <c r="F14" s="253"/>
      <c r="G14" s="253"/>
      <c r="H14" s="253"/>
      <c r="I14" s="194"/>
      <c r="J14" s="571"/>
      <c r="K14" s="253"/>
      <c r="L14" s="253"/>
      <c r="M14" s="253"/>
      <c r="N14" s="253"/>
      <c r="O14" s="194"/>
      <c r="P14" s="571"/>
      <c r="Q14" s="253"/>
      <c r="R14" s="253"/>
      <c r="S14" s="253"/>
      <c r="T14" s="253"/>
      <c r="U14" s="194"/>
      <c r="V14" s="253"/>
    </row>
    <row r="15" spans="1:22" s="195" customFormat="1" ht="12" customHeight="1" thickBot="1">
      <c r="A15" s="192"/>
      <c r="B15" s="191"/>
      <c r="C15" s="193"/>
      <c r="D15" s="253"/>
      <c r="E15" s="253"/>
      <c r="F15" s="253"/>
      <c r="G15" s="253"/>
      <c r="H15" s="253"/>
      <c r="I15" s="194"/>
      <c r="J15" s="571"/>
      <c r="K15" s="253"/>
      <c r="L15" s="253"/>
      <c r="M15" s="253"/>
      <c r="N15" s="253"/>
      <c r="O15" s="194"/>
      <c r="P15" s="571"/>
      <c r="Q15" s="253"/>
      <c r="R15" s="253"/>
      <c r="S15" s="253"/>
      <c r="T15" s="253"/>
      <c r="U15" s="194"/>
      <c r="V15" s="253"/>
    </row>
    <row r="16" spans="1:22" s="195" customFormat="1" ht="12" customHeight="1" thickBot="1">
      <c r="A16" s="200"/>
      <c r="B16" s="201"/>
      <c r="C16" s="201"/>
      <c r="D16" s="252"/>
      <c r="E16" s="252"/>
      <c r="F16" s="252"/>
      <c r="G16" s="252"/>
      <c r="H16" s="252"/>
      <c r="I16" s="188"/>
      <c r="J16" s="569"/>
      <c r="K16" s="252"/>
      <c r="L16" s="252"/>
      <c r="M16" s="252"/>
      <c r="N16" s="252"/>
      <c r="O16" s="188"/>
      <c r="P16" s="569"/>
      <c r="Q16" s="252"/>
      <c r="R16" s="252"/>
      <c r="S16" s="252"/>
      <c r="T16" s="252"/>
      <c r="U16" s="188"/>
      <c r="V16" s="252"/>
    </row>
    <row r="17" spans="1:22" s="189" customFormat="1" ht="12" customHeight="1">
      <c r="A17" s="202"/>
      <c r="B17" s="203"/>
      <c r="C17" s="204"/>
      <c r="D17" s="254"/>
      <c r="E17" s="254"/>
      <c r="F17" s="254"/>
      <c r="G17" s="254"/>
      <c r="H17" s="254"/>
      <c r="I17" s="205"/>
      <c r="J17" s="572"/>
      <c r="K17" s="254"/>
      <c r="L17" s="254"/>
      <c r="M17" s="254"/>
      <c r="N17" s="254"/>
      <c r="O17" s="205"/>
      <c r="P17" s="572"/>
      <c r="Q17" s="254"/>
      <c r="R17" s="254"/>
      <c r="S17" s="254"/>
      <c r="T17" s="254"/>
      <c r="U17" s="205"/>
      <c r="V17" s="254"/>
    </row>
    <row r="18" spans="1:22" s="189" customFormat="1" ht="12" customHeight="1" thickBot="1">
      <c r="A18" s="206"/>
      <c r="B18" s="207"/>
      <c r="C18" s="208"/>
      <c r="D18" s="255"/>
      <c r="E18" s="255"/>
      <c r="F18" s="255"/>
      <c r="G18" s="255"/>
      <c r="H18" s="255"/>
      <c r="I18" s="209"/>
      <c r="J18" s="573"/>
      <c r="K18" s="255"/>
      <c r="L18" s="255"/>
      <c r="M18" s="255"/>
      <c r="N18" s="255"/>
      <c r="O18" s="209"/>
      <c r="P18" s="573"/>
      <c r="Q18" s="255"/>
      <c r="R18" s="255"/>
      <c r="S18" s="255"/>
      <c r="T18" s="255"/>
      <c r="U18" s="209"/>
      <c r="V18" s="255"/>
    </row>
    <row r="19" spans="1:22" s="189" customFormat="1" ht="12" customHeight="1" hidden="1" thickBot="1">
      <c r="A19" s="200"/>
      <c r="B19" s="186"/>
      <c r="D19" s="256"/>
      <c r="E19" s="256"/>
      <c r="F19" s="256"/>
      <c r="G19" s="256"/>
      <c r="H19" s="256"/>
      <c r="I19" s="210"/>
      <c r="J19" s="574"/>
      <c r="K19" s="256"/>
      <c r="L19" s="256"/>
      <c r="M19" s="256"/>
      <c r="N19" s="256"/>
      <c r="O19" s="210"/>
      <c r="P19" s="574"/>
      <c r="Q19" s="256"/>
      <c r="R19" s="256"/>
      <c r="S19" s="256"/>
      <c r="T19" s="256"/>
      <c r="U19" s="210"/>
      <c r="V19" s="256"/>
    </row>
    <row r="20" spans="1:22" s="189" customFormat="1" ht="12" customHeight="1" thickBot="1">
      <c r="A20" s="180"/>
      <c r="B20" s="211"/>
      <c r="C20" s="201"/>
      <c r="D20" s="317"/>
      <c r="E20" s="252"/>
      <c r="F20" s="252"/>
      <c r="G20" s="252"/>
      <c r="H20" s="252"/>
      <c r="I20" s="188"/>
      <c r="J20" s="569"/>
      <c r="K20" s="252"/>
      <c r="L20" s="252"/>
      <c r="M20" s="252"/>
      <c r="N20" s="252"/>
      <c r="O20" s="561"/>
      <c r="P20" s="569"/>
      <c r="Q20" s="252"/>
      <c r="R20" s="252"/>
      <c r="S20" s="252"/>
      <c r="T20" s="252"/>
      <c r="U20" s="188"/>
      <c r="V20" s="252"/>
    </row>
    <row r="21" spans="1:22" s="195" customFormat="1" ht="12" customHeight="1" thickBot="1">
      <c r="A21" s="212"/>
      <c r="B21" s="213"/>
      <c r="C21" s="214"/>
      <c r="D21" s="318"/>
      <c r="E21" s="257"/>
      <c r="F21" s="257"/>
      <c r="G21" s="257"/>
      <c r="H21" s="257"/>
      <c r="I21" s="724"/>
      <c r="J21" s="575"/>
      <c r="K21" s="257"/>
      <c r="L21" s="257"/>
      <c r="M21" s="257"/>
      <c r="N21" s="257"/>
      <c r="O21" s="562"/>
      <c r="P21" s="569"/>
      <c r="Q21" s="252"/>
      <c r="R21" s="252"/>
      <c r="S21" s="252"/>
      <c r="T21" s="252"/>
      <c r="U21" s="188"/>
      <c r="V21" s="252"/>
    </row>
    <row r="22" spans="1:22" s="195" customFormat="1" ht="15" customHeight="1" thickBot="1">
      <c r="A22" s="190"/>
      <c r="B22" s="215"/>
      <c r="C22" s="204"/>
      <c r="D22" s="254"/>
      <c r="E22" s="254"/>
      <c r="F22" s="254"/>
      <c r="G22" s="254"/>
      <c r="H22" s="254"/>
      <c r="I22" s="205"/>
      <c r="J22" s="572"/>
      <c r="K22" s="254"/>
      <c r="L22" s="254"/>
      <c r="M22" s="254"/>
      <c r="N22" s="254"/>
      <c r="O22" s="205"/>
      <c r="P22" s="578"/>
      <c r="Q22" s="579"/>
      <c r="R22" s="579"/>
      <c r="S22" s="579"/>
      <c r="T22" s="579"/>
      <c r="U22" s="319"/>
      <c r="V22" s="579"/>
    </row>
    <row r="23" spans="1:22" s="195" customFormat="1" ht="15" customHeight="1">
      <c r="A23" s="845"/>
      <c r="B23" s="846"/>
      <c r="C23" s="605"/>
      <c r="D23" s="848"/>
      <c r="E23" s="848"/>
      <c r="F23" s="848"/>
      <c r="G23" s="848"/>
      <c r="H23" s="848"/>
      <c r="I23" s="853"/>
      <c r="J23" s="847"/>
      <c r="K23" s="848"/>
      <c r="L23" s="848"/>
      <c r="M23" s="848"/>
      <c r="N23" s="848"/>
      <c r="O23" s="853"/>
      <c r="P23" s="849"/>
      <c r="Q23" s="850"/>
      <c r="R23" s="850"/>
      <c r="S23" s="850"/>
      <c r="T23" s="850"/>
      <c r="U23" s="851"/>
      <c r="V23" s="850"/>
    </row>
    <row r="24" spans="1:22" s="195" customFormat="1" ht="15" customHeight="1" thickBot="1">
      <c r="A24" s="216"/>
      <c r="B24" s="217"/>
      <c r="C24" s="218"/>
      <c r="D24" s="258"/>
      <c r="E24" s="258"/>
      <c r="F24" s="258"/>
      <c r="G24" s="258"/>
      <c r="H24" s="258"/>
      <c r="I24" s="219"/>
      <c r="J24" s="576"/>
      <c r="K24" s="258"/>
      <c r="L24" s="258"/>
      <c r="M24" s="258"/>
      <c r="N24" s="258"/>
      <c r="O24" s="219"/>
      <c r="P24" s="576"/>
      <c r="Q24" s="258"/>
      <c r="R24" s="258"/>
      <c r="S24" s="258"/>
      <c r="T24" s="258"/>
      <c r="U24" s="219"/>
      <c r="V24" s="258"/>
    </row>
    <row r="25" spans="1:22" ht="13.5" hidden="1" thickBot="1">
      <c r="A25" s="220"/>
      <c r="B25" s="221"/>
      <c r="C25" s="222"/>
      <c r="D25" s="314"/>
      <c r="E25" s="256"/>
      <c r="F25" s="256"/>
      <c r="G25" s="256"/>
      <c r="H25" s="256"/>
      <c r="I25" s="210"/>
      <c r="J25" s="574"/>
      <c r="K25" s="256"/>
      <c r="L25" s="256"/>
      <c r="M25" s="256"/>
      <c r="N25" s="256"/>
      <c r="O25" s="563"/>
      <c r="P25" s="574"/>
      <c r="Q25" s="256"/>
      <c r="R25" s="256"/>
      <c r="S25" s="256"/>
      <c r="T25" s="256"/>
      <c r="U25" s="210"/>
      <c r="V25" s="256"/>
    </row>
    <row r="26" spans="1:22" s="183" customFormat="1" ht="16.5" customHeight="1" thickBot="1">
      <c r="A26" s="220"/>
      <c r="B26" s="223"/>
      <c r="C26" s="224"/>
      <c r="D26" s="320"/>
      <c r="E26" s="259"/>
      <c r="F26" s="259"/>
      <c r="G26" s="259"/>
      <c r="H26" s="259"/>
      <c r="I26" s="243"/>
      <c r="J26" s="577"/>
      <c r="K26" s="259"/>
      <c r="L26" s="259"/>
      <c r="M26" s="259"/>
      <c r="N26" s="259"/>
      <c r="O26" s="225"/>
      <c r="P26" s="577"/>
      <c r="Q26" s="259"/>
      <c r="R26" s="259"/>
      <c r="S26" s="259"/>
      <c r="T26" s="259"/>
      <c r="U26" s="243"/>
      <c r="V26" s="259"/>
    </row>
    <row r="27" spans="1:16" s="229" customFormat="1" ht="12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1:16" ht="12" customHeight="1" thickBot="1">
      <c r="A28" s="230"/>
      <c r="B28" s="231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:21" ht="12" customHeight="1" thickBot="1">
      <c r="A29" s="233"/>
      <c r="B29" s="234"/>
      <c r="C29" s="235"/>
      <c r="D29" s="250"/>
      <c r="E29" s="250"/>
      <c r="F29" s="250"/>
      <c r="G29" s="250"/>
      <c r="H29" s="250"/>
      <c r="I29" s="250"/>
      <c r="J29" s="259"/>
      <c r="K29" s="250"/>
      <c r="L29" s="250"/>
      <c r="M29" s="250"/>
      <c r="N29" s="250"/>
      <c r="O29" s="250"/>
      <c r="P29" s="577"/>
      <c r="Q29" s="259"/>
      <c r="R29" s="259"/>
      <c r="S29" s="259"/>
      <c r="T29" s="243"/>
      <c r="U29" s="225"/>
    </row>
    <row r="30" spans="1:22" ht="12" customHeight="1" thickBot="1">
      <c r="A30" s="200"/>
      <c r="B30" s="236"/>
      <c r="C30" s="580"/>
      <c r="D30" s="569"/>
      <c r="E30" s="252"/>
      <c r="F30" s="252"/>
      <c r="G30" s="252"/>
      <c r="H30" s="252"/>
      <c r="I30" s="188"/>
      <c r="J30" s="252"/>
      <c r="K30" s="252"/>
      <c r="L30" s="252"/>
      <c r="M30" s="252"/>
      <c r="N30" s="252"/>
      <c r="O30" s="252"/>
      <c r="P30" s="569"/>
      <c r="Q30" s="252"/>
      <c r="R30" s="252"/>
      <c r="S30" s="252"/>
      <c r="T30" s="188"/>
      <c r="U30" s="593"/>
      <c r="V30" s="188"/>
    </row>
    <row r="31" spans="1:22" ht="12" customHeight="1">
      <c r="A31" s="237"/>
      <c r="B31" s="238"/>
      <c r="C31" s="581"/>
      <c r="D31" s="587"/>
      <c r="E31" s="261"/>
      <c r="F31" s="261"/>
      <c r="G31" s="261"/>
      <c r="H31" s="261"/>
      <c r="I31" s="588"/>
      <c r="J31" s="261"/>
      <c r="K31" s="261"/>
      <c r="L31" s="261"/>
      <c r="M31" s="261"/>
      <c r="N31" s="261"/>
      <c r="O31" s="261"/>
      <c r="P31" s="571"/>
      <c r="Q31" s="253"/>
      <c r="R31" s="253"/>
      <c r="S31" s="253"/>
      <c r="T31" s="194"/>
      <c r="U31" s="594"/>
      <c r="V31" s="194"/>
    </row>
    <row r="32" spans="1:22" ht="12" customHeight="1">
      <c r="A32" s="239"/>
      <c r="B32" s="240"/>
      <c r="C32" s="582"/>
      <c r="D32" s="589"/>
      <c r="E32" s="262"/>
      <c r="F32" s="262"/>
      <c r="G32" s="262"/>
      <c r="H32" s="262"/>
      <c r="I32" s="241"/>
      <c r="J32" s="262"/>
      <c r="K32" s="262"/>
      <c r="L32" s="262"/>
      <c r="M32" s="262"/>
      <c r="N32" s="262"/>
      <c r="O32" s="262"/>
      <c r="P32" s="571"/>
      <c r="Q32" s="253"/>
      <c r="R32" s="253"/>
      <c r="S32" s="253"/>
      <c r="T32" s="194"/>
      <c r="U32" s="594"/>
      <c r="V32" s="194"/>
    </row>
    <row r="33" spans="1:22" ht="12" customHeight="1">
      <c r="A33" s="239"/>
      <c r="B33" s="240"/>
      <c r="C33" s="582"/>
      <c r="D33" s="589"/>
      <c r="E33" s="262"/>
      <c r="F33" s="262"/>
      <c r="G33" s="262"/>
      <c r="H33" s="262"/>
      <c r="I33" s="241"/>
      <c r="J33" s="262"/>
      <c r="K33" s="262"/>
      <c r="L33" s="262"/>
      <c r="M33" s="262"/>
      <c r="N33" s="262"/>
      <c r="O33" s="262"/>
      <c r="P33" s="571"/>
      <c r="Q33" s="253"/>
      <c r="R33" s="253"/>
      <c r="S33" s="253"/>
      <c r="T33" s="194"/>
      <c r="U33" s="594"/>
      <c r="V33" s="194"/>
    </row>
    <row r="34" spans="1:22" s="229" customFormat="1" ht="12" customHeight="1">
      <c r="A34" s="239"/>
      <c r="B34" s="240"/>
      <c r="C34" s="582"/>
      <c r="D34" s="589"/>
      <c r="E34" s="262"/>
      <c r="F34" s="262"/>
      <c r="G34" s="262"/>
      <c r="H34" s="262"/>
      <c r="I34" s="241"/>
      <c r="J34" s="262"/>
      <c r="K34" s="262"/>
      <c r="L34" s="262"/>
      <c r="M34" s="262"/>
      <c r="N34" s="262"/>
      <c r="O34" s="262"/>
      <c r="P34" s="571"/>
      <c r="Q34" s="253"/>
      <c r="R34" s="253"/>
      <c r="S34" s="253"/>
      <c r="T34" s="194"/>
      <c r="U34" s="595"/>
      <c r="V34" s="194"/>
    </row>
    <row r="35" spans="1:22" ht="12" customHeight="1" thickBot="1">
      <c r="A35" s="239"/>
      <c r="B35" s="240"/>
      <c r="C35" s="582"/>
      <c r="D35" s="589"/>
      <c r="E35" s="262"/>
      <c r="F35" s="262"/>
      <c r="G35" s="262"/>
      <c r="H35" s="262"/>
      <c r="I35" s="241"/>
      <c r="J35" s="262"/>
      <c r="K35" s="262"/>
      <c r="L35" s="262"/>
      <c r="M35" s="262"/>
      <c r="N35" s="262"/>
      <c r="O35" s="262"/>
      <c r="P35" s="589"/>
      <c r="Q35" s="262"/>
      <c r="R35" s="262"/>
      <c r="S35" s="262"/>
      <c r="T35" s="241"/>
      <c r="U35" s="596"/>
      <c r="V35" s="241"/>
    </row>
    <row r="36" spans="1:22" ht="12" customHeight="1" thickBot="1">
      <c r="A36" s="200"/>
      <c r="B36" s="236"/>
      <c r="C36" s="580"/>
      <c r="D36" s="569"/>
      <c r="E36" s="252"/>
      <c r="F36" s="252"/>
      <c r="G36" s="252"/>
      <c r="H36" s="252"/>
      <c r="I36" s="188"/>
      <c r="J36" s="252"/>
      <c r="K36" s="252"/>
      <c r="L36" s="252"/>
      <c r="M36" s="252"/>
      <c r="N36" s="252"/>
      <c r="O36" s="252"/>
      <c r="P36" s="569"/>
      <c r="Q36" s="252"/>
      <c r="R36" s="252"/>
      <c r="S36" s="252"/>
      <c r="T36" s="188"/>
      <c r="U36" s="561"/>
      <c r="V36" s="188"/>
    </row>
    <row r="37" spans="1:22" ht="12" customHeight="1">
      <c r="A37" s="237"/>
      <c r="B37" s="238"/>
      <c r="C37" s="581"/>
      <c r="D37" s="587"/>
      <c r="E37" s="261"/>
      <c r="F37" s="261"/>
      <c r="G37" s="261"/>
      <c r="H37" s="261"/>
      <c r="I37" s="588"/>
      <c r="J37" s="261"/>
      <c r="K37" s="261"/>
      <c r="L37" s="261"/>
      <c r="M37" s="261"/>
      <c r="N37" s="261"/>
      <c r="O37" s="261"/>
      <c r="P37" s="571"/>
      <c r="Q37" s="253"/>
      <c r="R37" s="253"/>
      <c r="S37" s="253"/>
      <c r="T37" s="194"/>
      <c r="U37" s="595"/>
      <c r="V37" s="194"/>
    </row>
    <row r="38" spans="1:22" ht="12" customHeight="1">
      <c r="A38" s="239"/>
      <c r="B38" s="240"/>
      <c r="C38" s="582"/>
      <c r="D38" s="589"/>
      <c r="E38" s="262"/>
      <c r="F38" s="262"/>
      <c r="G38" s="262"/>
      <c r="H38" s="262"/>
      <c r="I38" s="241"/>
      <c r="J38" s="262"/>
      <c r="K38" s="262"/>
      <c r="L38" s="262"/>
      <c r="M38" s="262"/>
      <c r="N38" s="262"/>
      <c r="O38" s="262"/>
      <c r="P38" s="589"/>
      <c r="Q38" s="262"/>
      <c r="R38" s="262"/>
      <c r="S38" s="262"/>
      <c r="T38" s="241"/>
      <c r="U38" s="596"/>
      <c r="V38" s="241"/>
    </row>
    <row r="39" spans="1:22" ht="15" customHeight="1">
      <c r="A39" s="239"/>
      <c r="B39" s="240"/>
      <c r="C39" s="582"/>
      <c r="D39" s="589"/>
      <c r="E39" s="262"/>
      <c r="F39" s="262"/>
      <c r="G39" s="262"/>
      <c r="H39" s="262"/>
      <c r="I39" s="241"/>
      <c r="J39" s="262"/>
      <c r="K39" s="262"/>
      <c r="L39" s="262"/>
      <c r="M39" s="262"/>
      <c r="N39" s="262"/>
      <c r="O39" s="262"/>
      <c r="P39" s="589"/>
      <c r="Q39" s="262"/>
      <c r="R39" s="262"/>
      <c r="S39" s="262"/>
      <c r="T39" s="241"/>
      <c r="U39" s="596"/>
      <c r="V39" s="241"/>
    </row>
    <row r="40" spans="1:22" ht="13.5" thickBot="1">
      <c r="A40" s="239"/>
      <c r="B40" s="240"/>
      <c r="C40" s="582"/>
      <c r="D40" s="589"/>
      <c r="E40" s="262"/>
      <c r="F40" s="262"/>
      <c r="G40" s="262"/>
      <c r="H40" s="262"/>
      <c r="I40" s="241"/>
      <c r="J40" s="262"/>
      <c r="K40" s="262"/>
      <c r="L40" s="262"/>
      <c r="M40" s="262"/>
      <c r="N40" s="262"/>
      <c r="O40" s="262"/>
      <c r="P40" s="589"/>
      <c r="Q40" s="262"/>
      <c r="R40" s="262"/>
      <c r="S40" s="262"/>
      <c r="T40" s="241"/>
      <c r="U40" s="596"/>
      <c r="V40" s="241"/>
    </row>
    <row r="41" spans="1:22" ht="15" customHeight="1" hidden="1" thickBot="1">
      <c r="A41" s="200"/>
      <c r="B41" s="236"/>
      <c r="C41" s="583"/>
      <c r="D41" s="574"/>
      <c r="E41" s="256"/>
      <c r="F41" s="256"/>
      <c r="G41" s="256"/>
      <c r="H41" s="256"/>
      <c r="I41" s="210"/>
      <c r="J41" s="256"/>
      <c r="K41" s="256"/>
      <c r="L41" s="256"/>
      <c r="M41" s="256"/>
      <c r="N41" s="256"/>
      <c r="O41" s="256"/>
      <c r="P41" s="574"/>
      <c r="Q41" s="256"/>
      <c r="R41" s="256"/>
      <c r="S41" s="256"/>
      <c r="T41" s="210"/>
      <c r="U41" s="563"/>
      <c r="V41" s="210"/>
    </row>
    <row r="42" spans="1:22" ht="14.25" customHeight="1" hidden="1" thickBot="1">
      <c r="A42" s="220"/>
      <c r="B42" s="221"/>
      <c r="C42" s="584"/>
      <c r="D42" s="574"/>
      <c r="E42" s="256"/>
      <c r="F42" s="256"/>
      <c r="G42" s="256"/>
      <c r="H42" s="256"/>
      <c r="I42" s="210"/>
      <c r="J42" s="256"/>
      <c r="K42" s="256"/>
      <c r="L42" s="256"/>
      <c r="M42" s="256"/>
      <c r="N42" s="256"/>
      <c r="O42" s="256"/>
      <c r="P42" s="574"/>
      <c r="Q42" s="256"/>
      <c r="R42" s="256"/>
      <c r="S42" s="256"/>
      <c r="T42" s="210"/>
      <c r="U42" s="563"/>
      <c r="V42" s="210"/>
    </row>
    <row r="43" spans="1:22" ht="13.5" thickBot="1">
      <c r="A43" s="200"/>
      <c r="B43" s="242"/>
      <c r="C43" s="585"/>
      <c r="D43" s="577"/>
      <c r="E43" s="259"/>
      <c r="F43" s="259"/>
      <c r="G43" s="259"/>
      <c r="H43" s="259"/>
      <c r="I43" s="243"/>
      <c r="J43" s="260"/>
      <c r="K43" s="260"/>
      <c r="L43" s="260"/>
      <c r="M43" s="260"/>
      <c r="N43" s="260"/>
      <c r="O43" s="260"/>
      <c r="P43" s="577"/>
      <c r="Q43" s="259"/>
      <c r="R43" s="259"/>
      <c r="S43" s="259"/>
      <c r="T43" s="243"/>
      <c r="U43" s="597"/>
      <c r="V43" s="243"/>
    </row>
    <row r="44" spans="1:22" ht="13.5" thickBot="1">
      <c r="A44" s="244"/>
      <c r="B44" s="245"/>
      <c r="C44" s="245"/>
      <c r="D44" s="598"/>
      <c r="E44" s="599"/>
      <c r="F44" s="599"/>
      <c r="G44" s="599"/>
      <c r="H44" s="599"/>
      <c r="I44" s="725"/>
      <c r="J44" s="246"/>
      <c r="K44" s="246"/>
      <c r="L44" s="246"/>
      <c r="M44" s="246"/>
      <c r="N44" s="246"/>
      <c r="O44" s="246"/>
      <c r="P44" s="598"/>
      <c r="Q44" s="599"/>
      <c r="R44" s="599"/>
      <c r="S44" s="600"/>
      <c r="T44" s="601"/>
      <c r="V44" s="601"/>
    </row>
    <row r="45" spans="1:22" ht="13.5" thickBot="1">
      <c r="A45" s="247"/>
      <c r="B45" s="248"/>
      <c r="C45" s="586"/>
      <c r="D45" s="602"/>
      <c r="E45" s="265"/>
      <c r="F45" s="265"/>
      <c r="G45" s="265"/>
      <c r="H45" s="265"/>
      <c r="I45" s="590"/>
      <c r="J45" s="265"/>
      <c r="K45" s="265"/>
      <c r="L45" s="265"/>
      <c r="M45" s="265"/>
      <c r="N45" s="265"/>
      <c r="O45" s="265"/>
      <c r="P45" s="602"/>
      <c r="Q45" s="265"/>
      <c r="R45" s="265"/>
      <c r="S45" s="265"/>
      <c r="T45" s="590"/>
      <c r="U45" s="264"/>
      <c r="V45" s="590"/>
    </row>
    <row r="46" spans="1:22" ht="13.5" thickBot="1">
      <c r="A46" s="247"/>
      <c r="B46" s="248"/>
      <c r="C46" s="586"/>
      <c r="D46" s="602"/>
      <c r="E46" s="265"/>
      <c r="F46" s="265"/>
      <c r="G46" s="265"/>
      <c r="H46" s="265"/>
      <c r="I46" s="590"/>
      <c r="J46" s="265"/>
      <c r="K46" s="265"/>
      <c r="L46" s="265"/>
      <c r="M46" s="265"/>
      <c r="N46" s="265"/>
      <c r="O46" s="265"/>
      <c r="P46" s="602"/>
      <c r="Q46" s="265"/>
      <c r="R46" s="265"/>
      <c r="S46" s="265"/>
      <c r="T46" s="590"/>
      <c r="U46" s="264"/>
      <c r="V46" s="590"/>
    </row>
    <row r="47" spans="6:15" ht="12.75">
      <c r="F47" s="266"/>
      <c r="G47" s="266"/>
      <c r="H47" s="266"/>
      <c r="I47" s="266"/>
      <c r="L47" s="266"/>
      <c r="M47" s="266"/>
      <c r="N47" s="266"/>
      <c r="O47" s="266"/>
    </row>
    <row r="48" spans="1:15" ht="12.75">
      <c r="A48" s="1292"/>
      <c r="B48" s="1292"/>
      <c r="C48" s="1292"/>
      <c r="L48" s="266"/>
      <c r="M48" s="266"/>
      <c r="N48" s="266"/>
      <c r="O48" s="266"/>
    </row>
    <row r="49" spans="4:9" ht="12.75">
      <c r="D49" s="266"/>
      <c r="E49" s="266"/>
      <c r="F49" s="266"/>
      <c r="G49" s="266"/>
      <c r="H49" s="266"/>
      <c r="I49" s="26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C67" sqref="C67"/>
    </sheetView>
  </sheetViews>
  <sheetFormatPr defaultColWidth="9.140625" defaultRowHeight="12.75"/>
  <cols>
    <col min="1" max="1" width="8.28125" style="367" hidden="1" customWidth="1"/>
    <col min="2" max="2" width="8.28125" style="361" hidden="1" customWidth="1"/>
    <col min="3" max="3" width="52.00390625" style="361" hidden="1" customWidth="1"/>
    <col min="4" max="4" width="19.28125" style="361" hidden="1" customWidth="1"/>
    <col min="5" max="8" width="8.28125" style="361" hidden="1" customWidth="1"/>
    <col min="9" max="9" width="9.7109375" style="361" hidden="1" customWidth="1"/>
    <col min="10" max="10" width="17.421875" style="361" hidden="1" customWidth="1"/>
    <col min="11" max="14" width="8.28125" style="361" hidden="1" customWidth="1"/>
    <col min="15" max="15" width="8.421875" style="361" hidden="1" customWidth="1"/>
    <col min="16" max="16" width="16.140625" style="361" hidden="1" customWidth="1"/>
    <col min="17" max="17" width="6.28125" style="361" hidden="1" customWidth="1"/>
    <col min="18" max="18" width="7.140625" style="361" hidden="1" customWidth="1"/>
    <col min="19" max="19" width="8.57421875" style="361" hidden="1" customWidth="1"/>
    <col min="20" max="16384" width="9.140625" style="361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91"/>
      <c r="K1" s="1291"/>
      <c r="L1" s="1291"/>
      <c r="M1" s="1291"/>
      <c r="N1" s="1291"/>
      <c r="O1" s="1291"/>
      <c r="P1" s="1291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90"/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</row>
    <row r="4" spans="1:16" s="177" customFormat="1" ht="15.75" customHeight="1" thickBot="1">
      <c r="A4" s="175"/>
      <c r="B4" s="175"/>
      <c r="C4" s="175"/>
      <c r="P4" s="176"/>
    </row>
    <row r="5" spans="1:18" s="177" customFormat="1" ht="41.25" customHeight="1" thickBot="1">
      <c r="A5" s="175"/>
      <c r="B5" s="175"/>
      <c r="C5" s="175"/>
      <c r="D5" s="1296"/>
      <c r="E5" s="1297"/>
      <c r="F5" s="1297"/>
      <c r="G5" s="1297"/>
      <c r="H5" s="1297"/>
      <c r="I5" s="1298"/>
      <c r="J5" s="1296"/>
      <c r="K5" s="1297"/>
      <c r="L5" s="1297"/>
      <c r="M5" s="1297"/>
      <c r="N5" s="1297"/>
      <c r="O5" s="1298"/>
      <c r="P5" s="1293"/>
      <c r="Q5" s="1294"/>
      <c r="R5" s="1295"/>
    </row>
    <row r="6" spans="1:19" ht="13.5" thickBot="1">
      <c r="A6" s="1288"/>
      <c r="B6" s="1289"/>
      <c r="C6" s="603"/>
      <c r="D6" s="592"/>
      <c r="E6" s="178"/>
      <c r="F6" s="178"/>
      <c r="G6" s="178"/>
      <c r="H6" s="178"/>
      <c r="I6" s="178"/>
      <c r="J6" s="592"/>
      <c r="K6" s="178"/>
      <c r="L6" s="178"/>
      <c r="M6" s="178"/>
      <c r="N6" s="178"/>
      <c r="O6" s="178"/>
      <c r="P6" s="592"/>
      <c r="Q6" s="178"/>
      <c r="R6" s="178"/>
      <c r="S6" s="559"/>
    </row>
    <row r="7" spans="1:19" s="183" customFormat="1" ht="12.75" customHeight="1" thickBot="1">
      <c r="A7" s="180"/>
      <c r="B7" s="181"/>
      <c r="C7" s="340"/>
      <c r="D7" s="180"/>
      <c r="E7" s="181"/>
      <c r="F7" s="181"/>
      <c r="G7" s="181"/>
      <c r="H7" s="181"/>
      <c r="I7" s="181"/>
      <c r="J7" s="180"/>
      <c r="K7" s="181"/>
      <c r="L7" s="181"/>
      <c r="M7" s="181"/>
      <c r="N7" s="181"/>
      <c r="O7" s="182"/>
      <c r="P7" s="180"/>
      <c r="Q7" s="181"/>
      <c r="R7" s="182"/>
      <c r="S7" s="610"/>
    </row>
    <row r="8" spans="1:19" s="183" customFormat="1" ht="15.75" customHeight="1" thickBot="1">
      <c r="A8" s="184"/>
      <c r="B8" s="185"/>
      <c r="C8" s="185"/>
      <c r="D8" s="568"/>
      <c r="E8" s="619"/>
      <c r="F8" s="619"/>
      <c r="G8" s="619"/>
      <c r="H8" s="619"/>
      <c r="I8" s="619"/>
      <c r="J8" s="621"/>
      <c r="K8" s="315"/>
      <c r="L8" s="315"/>
      <c r="M8" s="315"/>
      <c r="N8" s="315"/>
      <c r="O8" s="316"/>
      <c r="P8" s="621"/>
      <c r="Q8" s="315"/>
      <c r="R8" s="316"/>
      <c r="S8" s="611"/>
    </row>
    <row r="9" spans="1:19" s="189" customFormat="1" ht="12" customHeight="1" thickBot="1">
      <c r="A9" s="180"/>
      <c r="B9" s="186"/>
      <c r="C9" s="604"/>
      <c r="D9" s="569"/>
      <c r="E9" s="252"/>
      <c r="F9" s="252"/>
      <c r="G9" s="252"/>
      <c r="H9" s="252"/>
      <c r="I9" s="252"/>
      <c r="J9" s="569"/>
      <c r="K9" s="252"/>
      <c r="L9" s="252"/>
      <c r="M9" s="252"/>
      <c r="N9" s="252"/>
      <c r="O9" s="252"/>
      <c r="P9" s="569"/>
      <c r="Q9" s="252"/>
      <c r="R9" s="188"/>
      <c r="S9" s="561"/>
    </row>
    <row r="10" spans="1:19" s="189" customFormat="1" ht="12" customHeight="1" thickBot="1">
      <c r="A10" s="180"/>
      <c r="B10" s="186"/>
      <c r="C10" s="604"/>
      <c r="D10" s="569"/>
      <c r="E10" s="252"/>
      <c r="F10" s="252"/>
      <c r="G10" s="252"/>
      <c r="H10" s="252"/>
      <c r="I10" s="252"/>
      <c r="J10" s="569"/>
      <c r="K10" s="252"/>
      <c r="L10" s="252"/>
      <c r="M10" s="252"/>
      <c r="N10" s="252"/>
      <c r="O10" s="252"/>
      <c r="P10" s="569"/>
      <c r="Q10" s="252"/>
      <c r="R10" s="188"/>
      <c r="S10" s="561"/>
    </row>
    <row r="11" spans="1:19" s="195" customFormat="1" ht="12" customHeight="1">
      <c r="A11" s="192"/>
      <c r="B11" s="191"/>
      <c r="C11" s="581"/>
      <c r="D11" s="571"/>
      <c r="E11" s="253"/>
      <c r="F11" s="253"/>
      <c r="G11" s="253"/>
      <c r="H11" s="253"/>
      <c r="I11" s="253"/>
      <c r="J11" s="571"/>
      <c r="K11" s="253"/>
      <c r="L11" s="253"/>
      <c r="M11" s="253"/>
      <c r="N11" s="253"/>
      <c r="O11" s="253"/>
      <c r="P11" s="571"/>
      <c r="Q11" s="253"/>
      <c r="R11" s="194"/>
      <c r="S11" s="595"/>
    </row>
    <row r="12" spans="1:19" s="195" customFormat="1" ht="12" customHeight="1">
      <c r="A12" s="192"/>
      <c r="B12" s="191"/>
      <c r="C12" s="582"/>
      <c r="D12" s="571"/>
      <c r="E12" s="253"/>
      <c r="F12" s="253"/>
      <c r="G12" s="253"/>
      <c r="H12" s="253"/>
      <c r="I12" s="253"/>
      <c r="J12" s="571"/>
      <c r="K12" s="253"/>
      <c r="L12" s="253"/>
      <c r="M12" s="253"/>
      <c r="N12" s="253"/>
      <c r="O12" s="253"/>
      <c r="P12" s="571"/>
      <c r="Q12" s="253"/>
      <c r="R12" s="194"/>
      <c r="S12" s="595"/>
    </row>
    <row r="13" spans="1:19" s="195" customFormat="1" ht="12" customHeight="1">
      <c r="A13" s="192"/>
      <c r="B13" s="191"/>
      <c r="C13" s="582"/>
      <c r="D13" s="571"/>
      <c r="E13" s="253"/>
      <c r="F13" s="253"/>
      <c r="G13" s="253"/>
      <c r="H13" s="253"/>
      <c r="I13" s="253"/>
      <c r="J13" s="571"/>
      <c r="K13" s="253"/>
      <c r="L13" s="253"/>
      <c r="M13" s="253"/>
      <c r="N13" s="253"/>
      <c r="O13" s="253"/>
      <c r="P13" s="571"/>
      <c r="Q13" s="253"/>
      <c r="R13" s="194"/>
      <c r="S13" s="595"/>
    </row>
    <row r="14" spans="1:19" s="195" customFormat="1" ht="12" customHeight="1" thickBot="1">
      <c r="A14" s="192"/>
      <c r="B14" s="191"/>
      <c r="C14" s="582"/>
      <c r="D14" s="571"/>
      <c r="E14" s="253"/>
      <c r="F14" s="253"/>
      <c r="G14" s="253"/>
      <c r="H14" s="253"/>
      <c r="I14" s="253"/>
      <c r="J14" s="571"/>
      <c r="K14" s="253"/>
      <c r="L14" s="253"/>
      <c r="M14" s="253"/>
      <c r="N14" s="253"/>
      <c r="O14" s="253"/>
      <c r="P14" s="571"/>
      <c r="Q14" s="253"/>
      <c r="R14" s="194"/>
      <c r="S14" s="595"/>
    </row>
    <row r="15" spans="1:19" s="195" customFormat="1" ht="12" customHeight="1" thickBot="1">
      <c r="A15" s="200"/>
      <c r="B15" s="201"/>
      <c r="C15" s="580"/>
      <c r="D15" s="569"/>
      <c r="E15" s="252"/>
      <c r="F15" s="252"/>
      <c r="G15" s="252"/>
      <c r="H15" s="252"/>
      <c r="I15" s="252"/>
      <c r="J15" s="569"/>
      <c r="K15" s="252"/>
      <c r="L15" s="252"/>
      <c r="M15" s="252"/>
      <c r="N15" s="252"/>
      <c r="O15" s="252"/>
      <c r="P15" s="569"/>
      <c r="Q15" s="252"/>
      <c r="R15" s="188"/>
      <c r="S15" s="561"/>
    </row>
    <row r="16" spans="1:19" s="189" customFormat="1" ht="12" customHeight="1">
      <c r="A16" s="202"/>
      <c r="B16" s="203"/>
      <c r="C16" s="605"/>
      <c r="D16" s="572"/>
      <c r="E16" s="254"/>
      <c r="F16" s="254"/>
      <c r="G16" s="254"/>
      <c r="H16" s="254"/>
      <c r="I16" s="254"/>
      <c r="J16" s="572"/>
      <c r="K16" s="254"/>
      <c r="L16" s="254"/>
      <c r="M16" s="254"/>
      <c r="N16" s="254"/>
      <c r="O16" s="254"/>
      <c r="P16" s="572"/>
      <c r="Q16" s="254"/>
      <c r="R16" s="205"/>
      <c r="S16" s="612"/>
    </row>
    <row r="17" spans="1:19" s="189" customFormat="1" ht="12" customHeight="1" thickBot="1">
      <c r="A17" s="206"/>
      <c r="B17" s="207"/>
      <c r="C17" s="606"/>
      <c r="D17" s="573"/>
      <c r="E17" s="255"/>
      <c r="F17" s="255"/>
      <c r="G17" s="255"/>
      <c r="H17" s="255"/>
      <c r="I17" s="255"/>
      <c r="J17" s="573"/>
      <c r="K17" s="255"/>
      <c r="L17" s="255"/>
      <c r="M17" s="255"/>
      <c r="N17" s="255"/>
      <c r="O17" s="255"/>
      <c r="P17" s="573"/>
      <c r="Q17" s="255"/>
      <c r="R17" s="209"/>
      <c r="S17" s="613"/>
    </row>
    <row r="18" spans="1:19" s="189" customFormat="1" ht="12" customHeight="1" thickBot="1">
      <c r="A18" s="200"/>
      <c r="B18" s="186"/>
      <c r="D18" s="574"/>
      <c r="E18" s="256"/>
      <c r="F18" s="256"/>
      <c r="G18" s="256"/>
      <c r="H18" s="256"/>
      <c r="I18" s="256"/>
      <c r="J18" s="574"/>
      <c r="K18" s="256"/>
      <c r="L18" s="256"/>
      <c r="M18" s="256"/>
      <c r="N18" s="256"/>
      <c r="O18" s="256"/>
      <c r="P18" s="574"/>
      <c r="Q18" s="256"/>
      <c r="R18" s="210"/>
      <c r="S18" s="563"/>
    </row>
    <row r="19" spans="1:19" s="189" customFormat="1" ht="12" customHeight="1" thickBot="1">
      <c r="A19" s="180"/>
      <c r="B19" s="211"/>
      <c r="C19" s="580"/>
      <c r="D19" s="569"/>
      <c r="E19" s="252"/>
      <c r="F19" s="252"/>
      <c r="G19" s="252"/>
      <c r="H19" s="252"/>
      <c r="I19" s="252"/>
      <c r="J19" s="569"/>
      <c r="K19" s="252"/>
      <c r="L19" s="252"/>
      <c r="M19" s="252"/>
      <c r="N19" s="252"/>
      <c r="O19" s="252"/>
      <c r="P19" s="569"/>
      <c r="Q19" s="252"/>
      <c r="R19" s="188"/>
      <c r="S19" s="561"/>
    </row>
    <row r="20" spans="1:19" s="195" customFormat="1" ht="12" customHeight="1" thickBot="1">
      <c r="A20" s="212"/>
      <c r="B20" s="213"/>
      <c r="C20" s="607"/>
      <c r="D20" s="575"/>
      <c r="E20" s="257"/>
      <c r="F20" s="257"/>
      <c r="G20" s="257"/>
      <c r="H20" s="257"/>
      <c r="I20" s="257"/>
      <c r="J20" s="575"/>
      <c r="K20" s="257"/>
      <c r="L20" s="257"/>
      <c r="M20" s="257"/>
      <c r="N20" s="257"/>
      <c r="O20" s="257"/>
      <c r="P20" s="569"/>
      <c r="Q20" s="252"/>
      <c r="R20" s="188"/>
      <c r="S20" s="561"/>
    </row>
    <row r="21" spans="1:19" s="195" customFormat="1" ht="15" customHeight="1" thickBot="1">
      <c r="A21" s="190"/>
      <c r="B21" s="215"/>
      <c r="C21" s="605"/>
      <c r="D21" s="572"/>
      <c r="E21" s="254"/>
      <c r="F21" s="254"/>
      <c r="G21" s="254"/>
      <c r="H21" s="254"/>
      <c r="I21" s="254"/>
      <c r="J21" s="572"/>
      <c r="K21" s="254"/>
      <c r="L21" s="254"/>
      <c r="M21" s="254"/>
      <c r="N21" s="254"/>
      <c r="O21" s="254"/>
      <c r="P21" s="578"/>
      <c r="Q21" s="579"/>
      <c r="R21" s="319"/>
      <c r="S21" s="614"/>
    </row>
    <row r="22" spans="1:19" s="195" customFormat="1" ht="15" customHeight="1">
      <c r="A22" s="845"/>
      <c r="B22" s="846"/>
      <c r="C22" s="605"/>
      <c r="D22" s="847"/>
      <c r="E22" s="848"/>
      <c r="F22" s="848"/>
      <c r="G22" s="848"/>
      <c r="H22" s="848"/>
      <c r="I22" s="848"/>
      <c r="J22" s="847"/>
      <c r="K22" s="848"/>
      <c r="L22" s="848"/>
      <c r="M22" s="848"/>
      <c r="N22" s="848"/>
      <c r="O22" s="848"/>
      <c r="P22" s="849"/>
      <c r="Q22" s="850"/>
      <c r="R22" s="851"/>
      <c r="S22" s="852"/>
    </row>
    <row r="23" spans="1:19" s="195" customFormat="1" ht="15" customHeight="1" thickBot="1">
      <c r="A23" s="216"/>
      <c r="B23" s="217"/>
      <c r="C23" s="608"/>
      <c r="D23" s="576"/>
      <c r="E23" s="258"/>
      <c r="F23" s="258"/>
      <c r="G23" s="258"/>
      <c r="H23" s="258"/>
      <c r="I23" s="258"/>
      <c r="J23" s="576"/>
      <c r="K23" s="258"/>
      <c r="L23" s="258"/>
      <c r="M23" s="258"/>
      <c r="N23" s="258"/>
      <c r="O23" s="258"/>
      <c r="P23" s="576"/>
      <c r="Q23" s="258"/>
      <c r="R23" s="219"/>
      <c r="S23" s="615"/>
    </row>
    <row r="24" spans="1:19" ht="13.5" hidden="1" thickBot="1">
      <c r="A24" s="220"/>
      <c r="B24" s="362"/>
      <c r="C24" s="584"/>
      <c r="D24" s="574"/>
      <c r="E24" s="256"/>
      <c r="F24" s="256"/>
      <c r="G24" s="256"/>
      <c r="H24" s="256"/>
      <c r="I24" s="256"/>
      <c r="J24" s="574"/>
      <c r="K24" s="256"/>
      <c r="L24" s="256"/>
      <c r="M24" s="256"/>
      <c r="N24" s="256"/>
      <c r="O24" s="256"/>
      <c r="P24" s="574"/>
      <c r="Q24" s="256"/>
      <c r="R24" s="210"/>
      <c r="S24" s="563"/>
    </row>
    <row r="25" spans="1:19" s="183" customFormat="1" ht="16.5" customHeight="1" thickBot="1">
      <c r="A25" s="220"/>
      <c r="B25" s="363"/>
      <c r="C25" s="609"/>
      <c r="D25" s="577"/>
      <c r="E25" s="259"/>
      <c r="F25" s="259"/>
      <c r="G25" s="259"/>
      <c r="H25" s="259"/>
      <c r="I25" s="259"/>
      <c r="J25" s="577"/>
      <c r="K25" s="259"/>
      <c r="L25" s="259"/>
      <c r="M25" s="259"/>
      <c r="N25" s="259"/>
      <c r="O25" s="259"/>
      <c r="P25" s="577"/>
      <c r="Q25" s="259"/>
      <c r="R25" s="243"/>
      <c r="S25" s="225"/>
    </row>
    <row r="26" spans="1:18" s="229" customFormat="1" ht="12" customHeight="1">
      <c r="A26" s="226"/>
      <c r="B26" s="226"/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</row>
    <row r="27" spans="1:18" ht="12" customHeight="1" thickBot="1">
      <c r="A27" s="230"/>
      <c r="B27" s="23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9" ht="12" customHeight="1" thickBot="1">
      <c r="A28" s="233"/>
      <c r="B28" s="234"/>
      <c r="C28" s="235"/>
      <c r="D28" s="577"/>
      <c r="E28" s="259"/>
      <c r="F28" s="259"/>
      <c r="G28" s="259"/>
      <c r="H28" s="259"/>
      <c r="I28" s="243"/>
      <c r="J28" s="577"/>
      <c r="K28" s="259"/>
      <c r="L28" s="259"/>
      <c r="M28" s="259"/>
      <c r="N28" s="259"/>
      <c r="O28" s="243"/>
      <c r="P28" s="577"/>
      <c r="Q28" s="259"/>
      <c r="R28" s="243"/>
      <c r="S28" s="225"/>
    </row>
    <row r="29" spans="1:19" ht="12" customHeight="1" thickBot="1">
      <c r="A29" s="200"/>
      <c r="B29" s="236"/>
      <c r="C29" s="580"/>
      <c r="D29" s="569"/>
      <c r="E29" s="252"/>
      <c r="F29" s="252"/>
      <c r="G29" s="252"/>
      <c r="H29" s="252"/>
      <c r="I29" s="188"/>
      <c r="J29" s="569"/>
      <c r="K29" s="252"/>
      <c r="L29" s="252"/>
      <c r="M29" s="252"/>
      <c r="N29" s="252"/>
      <c r="O29" s="188"/>
      <c r="P29" s="569"/>
      <c r="Q29" s="252"/>
      <c r="R29" s="188"/>
      <c r="S29" s="561"/>
    </row>
    <row r="30" spans="1:19" ht="12" customHeight="1">
      <c r="A30" s="237"/>
      <c r="B30" s="238"/>
      <c r="C30" s="581"/>
      <c r="D30" s="587"/>
      <c r="E30" s="261"/>
      <c r="F30" s="261"/>
      <c r="G30" s="261"/>
      <c r="H30" s="261"/>
      <c r="I30" s="588"/>
      <c r="J30" s="587"/>
      <c r="K30" s="261"/>
      <c r="L30" s="261"/>
      <c r="M30" s="261"/>
      <c r="N30" s="261"/>
      <c r="O30" s="588"/>
      <c r="P30" s="571"/>
      <c r="Q30" s="253"/>
      <c r="R30" s="194"/>
      <c r="S30" s="595"/>
    </row>
    <row r="31" spans="1:19" ht="12" customHeight="1">
      <c r="A31" s="239"/>
      <c r="B31" s="240"/>
      <c r="C31" s="582"/>
      <c r="D31" s="589"/>
      <c r="E31" s="262"/>
      <c r="F31" s="262"/>
      <c r="G31" s="262"/>
      <c r="H31" s="262"/>
      <c r="I31" s="241"/>
      <c r="J31" s="589"/>
      <c r="K31" s="262"/>
      <c r="L31" s="262"/>
      <c r="M31" s="262"/>
      <c r="N31" s="262"/>
      <c r="O31" s="241"/>
      <c r="P31" s="571"/>
      <c r="Q31" s="253"/>
      <c r="R31" s="194"/>
      <c r="S31" s="595"/>
    </row>
    <row r="32" spans="1:19" ht="12" customHeight="1">
      <c r="A32" s="239"/>
      <c r="B32" s="240"/>
      <c r="C32" s="582"/>
      <c r="D32" s="589"/>
      <c r="E32" s="262"/>
      <c r="F32" s="262"/>
      <c r="G32" s="262"/>
      <c r="H32" s="262"/>
      <c r="I32" s="241"/>
      <c r="J32" s="589"/>
      <c r="K32" s="262"/>
      <c r="L32" s="262"/>
      <c r="M32" s="262"/>
      <c r="N32" s="262"/>
      <c r="O32" s="241"/>
      <c r="P32" s="571"/>
      <c r="Q32" s="253"/>
      <c r="R32" s="194"/>
      <c r="S32" s="595"/>
    </row>
    <row r="33" spans="1:19" s="229" customFormat="1" ht="12" customHeight="1">
      <c r="A33" s="239"/>
      <c r="B33" s="240"/>
      <c r="C33" s="582"/>
      <c r="D33" s="589"/>
      <c r="E33" s="262"/>
      <c r="F33" s="262"/>
      <c r="G33" s="262"/>
      <c r="H33" s="262"/>
      <c r="I33" s="241"/>
      <c r="J33" s="589"/>
      <c r="K33" s="262"/>
      <c r="L33" s="262"/>
      <c r="M33" s="262"/>
      <c r="N33" s="262"/>
      <c r="O33" s="241"/>
      <c r="P33" s="571"/>
      <c r="Q33" s="253"/>
      <c r="R33" s="194"/>
      <c r="S33" s="595"/>
    </row>
    <row r="34" spans="1:19" ht="12" customHeight="1" thickBot="1">
      <c r="A34" s="239"/>
      <c r="B34" s="240"/>
      <c r="C34" s="582"/>
      <c r="D34" s="589"/>
      <c r="E34" s="262"/>
      <c r="F34" s="262"/>
      <c r="G34" s="262"/>
      <c r="H34" s="262"/>
      <c r="I34" s="241"/>
      <c r="J34" s="589"/>
      <c r="K34" s="262"/>
      <c r="L34" s="262"/>
      <c r="M34" s="262"/>
      <c r="N34" s="262"/>
      <c r="O34" s="241"/>
      <c r="P34" s="589"/>
      <c r="Q34" s="262"/>
      <c r="R34" s="241"/>
      <c r="S34" s="596"/>
    </row>
    <row r="35" spans="1:19" ht="12" customHeight="1" thickBot="1">
      <c r="A35" s="200"/>
      <c r="B35" s="236"/>
      <c r="C35" s="580"/>
      <c r="D35" s="569"/>
      <c r="E35" s="252"/>
      <c r="F35" s="252"/>
      <c r="G35" s="252"/>
      <c r="H35" s="252"/>
      <c r="I35" s="188"/>
      <c r="J35" s="569"/>
      <c r="K35" s="252"/>
      <c r="L35" s="252"/>
      <c r="M35" s="252"/>
      <c r="N35" s="252"/>
      <c r="O35" s="188"/>
      <c r="P35" s="569"/>
      <c r="Q35" s="252"/>
      <c r="R35" s="188"/>
      <c r="S35" s="561"/>
    </row>
    <row r="36" spans="1:19" ht="12" customHeight="1">
      <c r="A36" s="237"/>
      <c r="B36" s="238"/>
      <c r="C36" s="581"/>
      <c r="D36" s="587"/>
      <c r="E36" s="261"/>
      <c r="F36" s="261"/>
      <c r="G36" s="261"/>
      <c r="H36" s="261"/>
      <c r="I36" s="588"/>
      <c r="J36" s="587"/>
      <c r="K36" s="261"/>
      <c r="L36" s="261"/>
      <c r="M36" s="261"/>
      <c r="N36" s="261"/>
      <c r="O36" s="588"/>
      <c r="P36" s="571"/>
      <c r="Q36" s="253"/>
      <c r="R36" s="194"/>
      <c r="S36" s="595"/>
    </row>
    <row r="37" spans="1:19" ht="12" customHeight="1">
      <c r="A37" s="239"/>
      <c r="B37" s="240"/>
      <c r="C37" s="582"/>
      <c r="D37" s="589"/>
      <c r="E37" s="262"/>
      <c r="F37" s="262"/>
      <c r="G37" s="262"/>
      <c r="H37" s="262"/>
      <c r="I37" s="241"/>
      <c r="J37" s="589"/>
      <c r="K37" s="262"/>
      <c r="L37" s="262"/>
      <c r="M37" s="262"/>
      <c r="N37" s="262"/>
      <c r="O37" s="241"/>
      <c r="P37" s="589"/>
      <c r="Q37" s="262"/>
      <c r="R37" s="241"/>
      <c r="S37" s="596"/>
    </row>
    <row r="38" spans="1:19" ht="15" customHeight="1">
      <c r="A38" s="239"/>
      <c r="B38" s="240"/>
      <c r="C38" s="582"/>
      <c r="D38" s="589"/>
      <c r="E38" s="262"/>
      <c r="F38" s="262"/>
      <c r="G38" s="262"/>
      <c r="H38" s="262"/>
      <c r="I38" s="241"/>
      <c r="J38" s="589"/>
      <c r="K38" s="262"/>
      <c r="L38" s="262"/>
      <c r="M38" s="262"/>
      <c r="N38" s="262"/>
      <c r="O38" s="241"/>
      <c r="P38" s="589"/>
      <c r="Q38" s="262"/>
      <c r="R38" s="241"/>
      <c r="S38" s="596"/>
    </row>
    <row r="39" spans="1:19" ht="13.5" thickBot="1">
      <c r="A39" s="239"/>
      <c r="B39" s="240"/>
      <c r="C39" s="582"/>
      <c r="D39" s="589"/>
      <c r="E39" s="262"/>
      <c r="F39" s="262"/>
      <c r="G39" s="262"/>
      <c r="H39" s="262"/>
      <c r="I39" s="241"/>
      <c r="J39" s="589"/>
      <c r="K39" s="262"/>
      <c r="L39" s="262"/>
      <c r="M39" s="262"/>
      <c r="N39" s="262"/>
      <c r="O39" s="241"/>
      <c r="P39" s="589"/>
      <c r="Q39" s="262"/>
      <c r="R39" s="241"/>
      <c r="S39" s="596"/>
    </row>
    <row r="40" spans="1:19" ht="15" customHeight="1" hidden="1" thickBot="1">
      <c r="A40" s="200"/>
      <c r="B40" s="236"/>
      <c r="C40" s="583"/>
      <c r="D40" s="574"/>
      <c r="E40" s="256"/>
      <c r="F40" s="256"/>
      <c r="G40" s="256"/>
      <c r="H40" s="256"/>
      <c r="I40" s="210"/>
      <c r="J40" s="574"/>
      <c r="K40" s="256"/>
      <c r="L40" s="256"/>
      <c r="M40" s="256"/>
      <c r="N40" s="256"/>
      <c r="O40" s="210"/>
      <c r="P40" s="574"/>
      <c r="Q40" s="256"/>
      <c r="R40" s="210"/>
      <c r="S40" s="563"/>
    </row>
    <row r="41" spans="1:19" ht="14.25" customHeight="1" hidden="1" thickBot="1">
      <c r="A41" s="220"/>
      <c r="B41" s="362"/>
      <c r="C41" s="584"/>
      <c r="D41" s="574"/>
      <c r="E41" s="256"/>
      <c r="F41" s="256"/>
      <c r="G41" s="256"/>
      <c r="H41" s="256"/>
      <c r="I41" s="210"/>
      <c r="J41" s="574"/>
      <c r="K41" s="256"/>
      <c r="L41" s="256"/>
      <c r="M41" s="256"/>
      <c r="N41" s="256"/>
      <c r="O41" s="210"/>
      <c r="P41" s="574"/>
      <c r="Q41" s="256"/>
      <c r="R41" s="210"/>
      <c r="S41" s="563"/>
    </row>
    <row r="42" spans="1:19" ht="13.5" thickBot="1">
      <c r="A42" s="200"/>
      <c r="B42" s="242"/>
      <c r="C42" s="585"/>
      <c r="D42" s="577"/>
      <c r="E42" s="259"/>
      <c r="F42" s="259"/>
      <c r="G42" s="259"/>
      <c r="H42" s="259"/>
      <c r="I42" s="243"/>
      <c r="J42" s="577"/>
      <c r="K42" s="259"/>
      <c r="L42" s="259"/>
      <c r="M42" s="259"/>
      <c r="N42" s="259"/>
      <c r="O42" s="243"/>
      <c r="P42" s="577"/>
      <c r="Q42" s="259"/>
      <c r="R42" s="243"/>
      <c r="S42" s="225"/>
    </row>
    <row r="43" spans="1:19" ht="13.5" thickBot="1">
      <c r="A43" s="364"/>
      <c r="B43" s="365"/>
      <c r="C43" s="365"/>
      <c r="D43" s="622"/>
      <c r="E43" s="623"/>
      <c r="F43" s="623"/>
      <c r="G43" s="623"/>
      <c r="H43" s="623"/>
      <c r="I43" s="624"/>
      <c r="J43" s="622"/>
      <c r="K43" s="623"/>
      <c r="L43" s="623"/>
      <c r="M43" s="623"/>
      <c r="N43" s="623"/>
      <c r="O43" s="624"/>
      <c r="P43" s="622"/>
      <c r="Q43" s="623"/>
      <c r="R43" s="624"/>
      <c r="S43" s="366"/>
    </row>
    <row r="44" spans="1:19" ht="13.5" thickBot="1">
      <c r="A44" s="247"/>
      <c r="B44" s="248"/>
      <c r="C44" s="586"/>
      <c r="D44" s="602"/>
      <c r="E44" s="265"/>
      <c r="F44" s="265"/>
      <c r="G44" s="265"/>
      <c r="H44" s="265"/>
      <c r="I44" s="590"/>
      <c r="J44" s="602"/>
      <c r="K44" s="265"/>
      <c r="L44" s="265"/>
      <c r="M44" s="265"/>
      <c r="N44" s="265"/>
      <c r="O44" s="590"/>
      <c r="P44" s="602"/>
      <c r="Q44" s="265"/>
      <c r="R44" s="590"/>
      <c r="S44" s="264"/>
    </row>
    <row r="45" spans="1:19" ht="13.5" thickBot="1">
      <c r="A45" s="247"/>
      <c r="B45" s="248"/>
      <c r="C45" s="586"/>
      <c r="D45" s="602"/>
      <c r="E45" s="265"/>
      <c r="F45" s="265"/>
      <c r="G45" s="265"/>
      <c r="H45" s="265"/>
      <c r="I45" s="590"/>
      <c r="J45" s="602"/>
      <c r="K45" s="265"/>
      <c r="L45" s="265"/>
      <c r="M45" s="265"/>
      <c r="N45" s="265"/>
      <c r="O45" s="590"/>
      <c r="P45" s="602"/>
      <c r="Q45" s="265"/>
      <c r="R45" s="590"/>
      <c r="S45" s="264"/>
    </row>
    <row r="46" spans="6:9" ht="12.75">
      <c r="F46" s="368"/>
      <c r="G46" s="368"/>
      <c r="H46" s="368"/>
      <c r="I46" s="368"/>
    </row>
    <row r="47" spans="1:9" ht="12.75">
      <c r="A47" s="1292"/>
      <c r="B47" s="1292"/>
      <c r="C47" s="1292"/>
      <c r="D47" s="1292"/>
      <c r="E47" s="339"/>
      <c r="F47" s="339"/>
      <c r="G47" s="339"/>
      <c r="H47" s="339"/>
      <c r="I47" s="339"/>
    </row>
    <row r="48" spans="1:3" ht="12.75">
      <c r="A48" s="1292"/>
      <c r="B48" s="1292"/>
      <c r="C48" s="1292"/>
    </row>
    <row r="49" spans="4:9" ht="12.75">
      <c r="D49" s="368"/>
      <c r="E49" s="368"/>
      <c r="F49" s="368"/>
      <c r="G49" s="368"/>
      <c r="H49" s="368"/>
      <c r="I49" s="368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C67" sqref="C67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4"/>
      <c r="D1" s="1306"/>
      <c r="E1" s="1306"/>
      <c r="F1" s="13"/>
    </row>
    <row r="2" ht="12.75">
      <c r="B2" s="54"/>
    </row>
    <row r="3" spans="1:6" ht="18">
      <c r="A3" s="1307"/>
      <c r="B3" s="1307"/>
      <c r="C3" s="1307"/>
      <c r="D3" s="1307"/>
      <c r="E3" s="1307"/>
      <c r="F3" s="19"/>
    </row>
    <row r="4" spans="1:6" ht="18">
      <c r="A4" s="1307"/>
      <c r="B4" s="1307"/>
      <c r="C4" s="1307"/>
      <c r="D4" s="1307"/>
      <c r="E4" s="1307"/>
      <c r="F4" s="19"/>
    </row>
    <row r="5" spans="1:6" ht="18">
      <c r="A5" s="19"/>
      <c r="B5" s="34"/>
      <c r="C5" s="34"/>
      <c r="D5" s="19"/>
      <c r="E5" s="19"/>
      <c r="F5" s="19"/>
    </row>
    <row r="6" spans="1:6" ht="15.75">
      <c r="A6" s="1308"/>
      <c r="B6" s="1308"/>
      <c r="C6" s="1308"/>
      <c r="D6" s="1308"/>
      <c r="E6" s="1308"/>
      <c r="F6" s="11"/>
    </row>
    <row r="7" spans="1:7" ht="16.5" thickBot="1">
      <c r="A7" s="12"/>
      <c r="B7" s="55"/>
      <c r="C7" s="35"/>
      <c r="D7" s="11"/>
      <c r="E7" s="867"/>
      <c r="F7" s="25"/>
      <c r="G7" s="25"/>
    </row>
    <row r="8" spans="1:9" ht="45.75" customHeight="1" thickBot="1">
      <c r="A8" s="24"/>
      <c r="B8" s="36"/>
      <c r="C8" s="36"/>
      <c r="D8" s="38"/>
      <c r="E8" s="36"/>
      <c r="F8" s="381"/>
      <c r="G8" s="305"/>
      <c r="H8" s="305"/>
      <c r="I8" s="305"/>
    </row>
    <row r="9" spans="1:9" s="18" customFormat="1" ht="30" customHeight="1">
      <c r="A9" s="29"/>
      <c r="B9" s="37"/>
      <c r="C9" s="37"/>
      <c r="D9" s="30"/>
      <c r="E9" s="370"/>
      <c r="F9" s="382"/>
      <c r="G9" s="95"/>
      <c r="H9" s="95"/>
      <c r="I9" s="444"/>
    </row>
    <row r="10" spans="1:9" ht="30" customHeight="1">
      <c r="A10" s="43"/>
      <c r="B10" s="56"/>
      <c r="C10" s="44"/>
      <c r="D10" s="45"/>
      <c r="E10" s="371"/>
      <c r="F10" s="383"/>
      <c r="G10" s="46"/>
      <c r="I10" s="445"/>
    </row>
    <row r="11" spans="1:9" ht="30" customHeight="1">
      <c r="A11" s="43"/>
      <c r="B11" s="56"/>
      <c r="C11" s="866"/>
      <c r="D11" s="45"/>
      <c r="E11" s="371"/>
      <c r="F11" s="383"/>
      <c r="G11" s="46"/>
      <c r="I11" s="445"/>
    </row>
    <row r="12" spans="1:9" ht="30" customHeight="1">
      <c r="A12" s="47"/>
      <c r="B12" s="56"/>
      <c r="C12" s="76"/>
      <c r="D12" s="48"/>
      <c r="E12" s="372"/>
      <c r="F12" s="384"/>
      <c r="G12" s="49"/>
      <c r="I12" s="445"/>
    </row>
    <row r="13" spans="1:9" ht="30" customHeight="1">
      <c r="A13" s="77"/>
      <c r="B13" s="76"/>
      <c r="C13" s="76"/>
      <c r="D13" s="75"/>
      <c r="E13" s="373"/>
      <c r="F13" s="385"/>
      <c r="G13" s="78"/>
      <c r="I13" s="445"/>
    </row>
    <row r="14" spans="1:9" ht="36.75" customHeight="1">
      <c r="A14" s="77"/>
      <c r="B14" s="76"/>
      <c r="C14" s="76"/>
      <c r="D14" s="75"/>
      <c r="E14" s="373"/>
      <c r="F14" s="385"/>
      <c r="G14" s="78"/>
      <c r="I14" s="445"/>
    </row>
    <row r="15" spans="1:9" ht="36.75" customHeight="1">
      <c r="A15" s="77"/>
      <c r="B15" s="76"/>
      <c r="C15" s="76"/>
      <c r="D15" s="75"/>
      <c r="E15" s="373"/>
      <c r="F15" s="385"/>
      <c r="G15" s="78"/>
      <c r="I15" s="445"/>
    </row>
    <row r="16" spans="1:9" ht="36.75" customHeight="1" thickBot="1">
      <c r="A16" s="77"/>
      <c r="B16" s="76"/>
      <c r="C16" s="76"/>
      <c r="D16" s="75"/>
      <c r="E16" s="373"/>
      <c r="F16" s="385"/>
      <c r="G16" s="78"/>
      <c r="I16" s="445"/>
    </row>
    <row r="17" spans="1:9" s="42" customFormat="1" ht="30" customHeight="1" thickBot="1">
      <c r="A17" s="1304"/>
      <c r="B17" s="1305"/>
      <c r="C17" s="39"/>
      <c r="D17" s="40"/>
      <c r="E17" s="374"/>
      <c r="F17" s="386"/>
      <c r="G17" s="41"/>
      <c r="H17" s="41"/>
      <c r="I17" s="44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C67" sqref="C67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09"/>
      <c r="F1" s="1309"/>
    </row>
    <row r="2" spans="1:6" ht="17.25">
      <c r="A2" s="1310"/>
      <c r="B2" s="1310"/>
      <c r="C2" s="1310"/>
      <c r="D2" s="1310"/>
      <c r="E2" s="1310"/>
      <c r="F2" s="1310"/>
    </row>
    <row r="3" spans="1:6" ht="14.25">
      <c r="A3" s="1311"/>
      <c r="B3" s="1311"/>
      <c r="C3" s="1311"/>
      <c r="D3" s="1311"/>
      <c r="E3" s="1311"/>
      <c r="F3" s="1311"/>
    </row>
    <row r="4" spans="1:6" ht="33.75" customHeight="1">
      <c r="A4" s="765"/>
      <c r="B4" s="765"/>
      <c r="C4" s="765"/>
      <c r="D4" s="765"/>
      <c r="E4" s="765"/>
      <c r="F4" s="765"/>
    </row>
    <row r="5" spans="1:6" ht="15.75">
      <c r="A5" s="766"/>
      <c r="B5" s="767"/>
      <c r="C5" s="767"/>
      <c r="D5" s="767"/>
      <c r="E5" s="767"/>
      <c r="F5" s="767"/>
    </row>
    <row r="6" spans="1:6" ht="15.75">
      <c r="A6" s="767"/>
      <c r="B6" s="767"/>
      <c r="C6" s="767"/>
      <c r="D6" s="767"/>
      <c r="E6" s="767"/>
      <c r="F6" s="767"/>
    </row>
    <row r="7" spans="1:6" ht="15.75">
      <c r="A7" s="766"/>
      <c r="B7" s="767"/>
      <c r="C7" s="767"/>
      <c r="D7" s="767"/>
      <c r="E7" s="767"/>
      <c r="F7" s="767"/>
    </row>
    <row r="8" spans="1:6" ht="15.75">
      <c r="A8" s="766"/>
      <c r="B8" s="767"/>
      <c r="C8" s="767"/>
      <c r="D8" s="767"/>
      <c r="E8" s="767"/>
      <c r="F8" s="767"/>
    </row>
    <row r="9" spans="1:6" ht="15">
      <c r="A9" s="768"/>
      <c r="B9" s="769"/>
      <c r="C9" s="769"/>
      <c r="D9" s="769"/>
      <c r="E9" s="769"/>
      <c r="F9" s="770"/>
    </row>
    <row r="10" spans="1:6" ht="15" hidden="1">
      <c r="A10" s="768"/>
      <c r="B10" s="769"/>
      <c r="C10" s="769"/>
      <c r="D10" s="769"/>
      <c r="E10" s="769"/>
      <c r="F10" s="770"/>
    </row>
    <row r="11" spans="1:5" ht="15" hidden="1">
      <c r="A11" s="768"/>
      <c r="B11" s="769"/>
      <c r="C11" s="769"/>
      <c r="D11" s="769"/>
      <c r="E11" s="769"/>
    </row>
    <row r="12" ht="13.5" hidden="1" thickBot="1"/>
    <row r="13" spans="1:6" ht="15" hidden="1" thickBot="1">
      <c r="A13" s="771"/>
      <c r="B13" s="772"/>
      <c r="C13" s="773"/>
      <c r="D13" s="773"/>
      <c r="E13" s="773"/>
      <c r="F13" s="774"/>
    </row>
    <row r="14" spans="1:6" ht="24.75" customHeight="1" hidden="1">
      <c r="A14" s="775"/>
      <c r="B14" s="776"/>
      <c r="C14" s="777"/>
      <c r="D14" s="777"/>
      <c r="E14" s="777"/>
      <c r="F14" s="778"/>
    </row>
    <row r="15" spans="1:6" ht="12.75" hidden="1">
      <c r="A15" s="779"/>
      <c r="B15" s="780"/>
      <c r="C15" s="781"/>
      <c r="D15" s="781"/>
      <c r="E15" s="781"/>
      <c r="F15" s="782"/>
    </row>
    <row r="16" spans="1:6" ht="12.75" hidden="1">
      <c r="A16" s="779"/>
      <c r="B16" s="780"/>
      <c r="C16" s="781"/>
      <c r="D16" s="781"/>
      <c r="E16" s="781"/>
      <c r="F16" s="782"/>
    </row>
    <row r="17" spans="1:6" ht="21" customHeight="1" hidden="1">
      <c r="A17" s="779"/>
      <c r="B17" s="780"/>
      <c r="C17" s="781"/>
      <c r="D17" s="781"/>
      <c r="E17" s="781"/>
      <c r="F17" s="782"/>
    </row>
    <row r="18" spans="1:6" ht="40.5" customHeight="1" hidden="1">
      <c r="A18" s="779"/>
      <c r="B18" s="780"/>
      <c r="C18" s="781"/>
      <c r="D18" s="781"/>
      <c r="E18" s="781"/>
      <c r="F18" s="782"/>
    </row>
    <row r="19" spans="1:6" ht="21.75" customHeight="1" hidden="1" thickBot="1">
      <c r="A19" s="783"/>
      <c r="B19" s="784"/>
      <c r="C19" s="785"/>
      <c r="D19" s="785"/>
      <c r="E19" s="785"/>
      <c r="F19" s="786"/>
    </row>
    <row r="20" spans="1:6" ht="21.75" customHeight="1" hidden="1" thickBot="1">
      <c r="A20" s="787"/>
      <c r="B20" s="788"/>
      <c r="C20" s="789"/>
      <c r="D20" s="789"/>
      <c r="E20" s="789"/>
      <c r="F20" s="790"/>
    </row>
    <row r="21" spans="1:6" ht="12.75" hidden="1">
      <c r="A21" s="770"/>
      <c r="B21" s="770"/>
      <c r="C21" s="770"/>
      <c r="D21" s="770"/>
      <c r="E21" s="770"/>
      <c r="F21" s="770"/>
    </row>
    <row r="22" spans="1:6" ht="12.75">
      <c r="A22" s="770"/>
      <c r="B22" s="770"/>
      <c r="C22" s="770"/>
      <c r="D22" s="770"/>
      <c r="E22" s="770"/>
      <c r="F22" s="770"/>
    </row>
    <row r="23" spans="1:6" ht="12.75">
      <c r="A23" s="770"/>
      <c r="B23" s="770"/>
      <c r="C23" s="770"/>
      <c r="D23" s="770"/>
      <c r="E23" s="770"/>
      <c r="F23" s="770"/>
    </row>
    <row r="24" spans="1:6" ht="15.75">
      <c r="A24" s="767"/>
      <c r="B24" s="770"/>
      <c r="C24" s="770"/>
      <c r="D24" s="770"/>
      <c r="E24" s="770"/>
      <c r="F24" s="770"/>
    </row>
    <row r="25" spans="1:6" ht="12.75">
      <c r="A25" s="770"/>
      <c r="B25" s="770"/>
      <c r="C25" s="770"/>
      <c r="D25" s="770"/>
      <c r="E25" s="770"/>
      <c r="F25" s="770"/>
    </row>
    <row r="26" spans="1:6" ht="12.75">
      <c r="A26" s="770"/>
      <c r="B26" s="770"/>
      <c r="C26" s="770"/>
      <c r="D26" s="770"/>
      <c r="E26" s="770"/>
      <c r="F26" s="770"/>
    </row>
    <row r="29" spans="3:5" ht="13.5">
      <c r="C29" s="791"/>
      <c r="D29" s="792"/>
      <c r="E29" s="791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1">
      <selection activeCell="R35" activeCellId="1" sqref="L35 R35"/>
    </sheetView>
  </sheetViews>
  <sheetFormatPr defaultColWidth="9.140625" defaultRowHeight="12.75"/>
  <cols>
    <col min="1" max="1" width="2.8515625" style="147" customWidth="1"/>
    <col min="2" max="2" width="3.8515625" style="154" customWidth="1"/>
    <col min="3" max="3" width="5.28125" style="154" customWidth="1"/>
    <col min="4" max="4" width="74.57421875" style="155" customWidth="1"/>
    <col min="5" max="5" width="17.28125" style="1" bestFit="1" customWidth="1"/>
    <col min="6" max="6" width="14.8515625" style="1" customWidth="1"/>
    <col min="7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4" bestFit="1" customWidth="1"/>
    <col min="12" max="12" width="14.8515625" style="94" customWidth="1"/>
    <col min="13" max="14" width="14.8515625" style="94" hidden="1" customWidth="1"/>
    <col min="15" max="15" width="11.421875" style="94" hidden="1" customWidth="1"/>
    <col min="16" max="16" width="10.57421875" style="94" hidden="1" customWidth="1"/>
    <col min="17" max="17" width="13.57421875" style="94" customWidth="1"/>
    <col min="18" max="18" width="14.00390625" style="94" customWidth="1"/>
    <col min="19" max="19" width="18.28125" style="94" hidden="1" customWidth="1"/>
    <col min="20" max="20" width="13.00390625" style="94" hidden="1" customWidth="1"/>
    <col min="21" max="21" width="11.421875" style="94" hidden="1" customWidth="1"/>
    <col min="22" max="22" width="10.57421875" style="94" hidden="1" customWidth="1"/>
    <col min="23" max="23" width="12.7109375" style="94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42" t="s">
        <v>7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  <c r="R1" s="1142"/>
      <c r="S1" s="1142"/>
      <c r="T1" s="1142"/>
      <c r="U1" s="1142"/>
      <c r="V1" s="1142"/>
      <c r="W1" s="1142"/>
    </row>
    <row r="2" spans="1:23" ht="14.25" customHeight="1" thickBot="1">
      <c r="A2" s="1144" t="s">
        <v>161</v>
      </c>
      <c r="B2" s="1144"/>
      <c r="C2" s="146"/>
      <c r="D2" s="156"/>
      <c r="W2" s="896" t="s">
        <v>371</v>
      </c>
    </row>
    <row r="3" spans="1:29" s="2" customFormat="1" ht="48.75" customHeight="1" thickBot="1">
      <c r="A3" s="1143" t="s">
        <v>3</v>
      </c>
      <c r="B3" s="1119"/>
      <c r="C3" s="1119"/>
      <c r="D3" s="1119"/>
      <c r="E3" s="530" t="s">
        <v>4</v>
      </c>
      <c r="F3" s="467"/>
      <c r="G3" s="467"/>
      <c r="H3" s="467"/>
      <c r="I3" s="467"/>
      <c r="J3" s="468"/>
      <c r="K3" s="530" t="s">
        <v>64</v>
      </c>
      <c r="L3" s="467"/>
      <c r="M3" s="467"/>
      <c r="N3" s="467"/>
      <c r="O3" s="467"/>
      <c r="P3" s="468"/>
      <c r="Q3" s="530" t="s">
        <v>65</v>
      </c>
      <c r="R3" s="467"/>
      <c r="S3" s="467"/>
      <c r="T3" s="467"/>
      <c r="U3" s="467"/>
      <c r="V3" s="468"/>
      <c r="W3" s="1143" t="s">
        <v>72</v>
      </c>
      <c r="X3" s="1119"/>
      <c r="Y3" s="1119"/>
      <c r="Z3" s="1119"/>
      <c r="AA3" s="1119"/>
      <c r="AB3" s="1119"/>
      <c r="AC3" s="1146"/>
    </row>
    <row r="4" spans="1:29" s="2" customFormat="1" ht="32.25" thickBot="1">
      <c r="A4" s="338"/>
      <c r="B4" s="336"/>
      <c r="C4" s="336"/>
      <c r="D4" s="336"/>
      <c r="E4" s="411" t="s">
        <v>70</v>
      </c>
      <c r="F4" s="412" t="s">
        <v>188</v>
      </c>
      <c r="G4" s="412" t="s">
        <v>192</v>
      </c>
      <c r="H4" s="412" t="s">
        <v>195</v>
      </c>
      <c r="I4" s="412" t="s">
        <v>211</v>
      </c>
      <c r="J4" s="413" t="s">
        <v>243</v>
      </c>
      <c r="K4" s="411" t="s">
        <v>70</v>
      </c>
      <c r="L4" s="412" t="s">
        <v>188</v>
      </c>
      <c r="M4" s="412" t="s">
        <v>192</v>
      </c>
      <c r="N4" s="412" t="s">
        <v>195</v>
      </c>
      <c r="O4" s="412" t="s">
        <v>211</v>
      </c>
      <c r="P4" s="413" t="s">
        <v>243</v>
      </c>
      <c r="Q4" s="411" t="s">
        <v>70</v>
      </c>
      <c r="R4" s="412" t="s">
        <v>188</v>
      </c>
      <c r="S4" s="412" t="s">
        <v>192</v>
      </c>
      <c r="T4" s="412" t="s">
        <v>195</v>
      </c>
      <c r="U4" s="412" t="s">
        <v>211</v>
      </c>
      <c r="V4" s="413" t="s">
        <v>243</v>
      </c>
      <c r="W4" s="411" t="s">
        <v>70</v>
      </c>
      <c r="X4" s="412" t="s">
        <v>188</v>
      </c>
      <c r="Y4" s="412" t="s">
        <v>192</v>
      </c>
      <c r="Z4" s="412" t="s">
        <v>195</v>
      </c>
      <c r="AA4" s="412" t="s">
        <v>211</v>
      </c>
      <c r="AB4" s="413" t="s">
        <v>243</v>
      </c>
      <c r="AC4" s="413" t="s">
        <v>243</v>
      </c>
    </row>
    <row r="5" spans="1:29" s="93" customFormat="1" ht="33" customHeight="1" thickBot="1">
      <c r="A5" s="139" t="s">
        <v>25</v>
      </c>
      <c r="B5" s="1145" t="s">
        <v>84</v>
      </c>
      <c r="C5" s="1145"/>
      <c r="D5" s="1145"/>
      <c r="E5" s="414">
        <f aca="true" t="shared" si="0" ref="E5:L5">SUM(E6:E10)</f>
        <v>23703150</v>
      </c>
      <c r="F5" s="331">
        <f t="shared" si="0"/>
        <v>23703150</v>
      </c>
      <c r="G5" s="331">
        <f t="shared" si="0"/>
        <v>0</v>
      </c>
      <c r="H5" s="331">
        <f>SUM(H6:H10)</f>
        <v>0</v>
      </c>
      <c r="I5" s="331">
        <f t="shared" si="0"/>
        <v>0</v>
      </c>
      <c r="J5" s="331">
        <f t="shared" si="0"/>
        <v>0</v>
      </c>
      <c r="K5" s="414">
        <f t="shared" si="0"/>
        <v>16710606</v>
      </c>
      <c r="L5" s="331">
        <f t="shared" si="0"/>
        <v>16710606</v>
      </c>
      <c r="M5" s="331">
        <f>SUM(M6:M10)</f>
        <v>-960000</v>
      </c>
      <c r="N5" s="331">
        <f>SUM(N6:N10)</f>
        <v>-960000</v>
      </c>
      <c r="O5" s="331" t="e">
        <f>SUM(O6:O10)</f>
        <v>#DIV/0!</v>
      </c>
      <c r="P5" s="331">
        <f>SUM(P6:P10)</f>
        <v>-1334000</v>
      </c>
      <c r="Q5" s="414">
        <f aca="true" t="shared" si="1" ref="Q5:Z5">SUM(Q6:Q10)</f>
        <v>6992544</v>
      </c>
      <c r="R5" s="414">
        <f>SUM(R6:R10)</f>
        <v>6992544</v>
      </c>
      <c r="S5" s="414">
        <f>SUM(S6:S10)</f>
        <v>960000</v>
      </c>
      <c r="T5" s="414">
        <f>SUM(T6:T10)</f>
        <v>960000</v>
      </c>
      <c r="U5" s="331" t="e">
        <f>SUM(U6:U10)</f>
        <v>#DIV/0!</v>
      </c>
      <c r="V5" s="331">
        <f>SUM(V6:V10)</f>
        <v>1334000</v>
      </c>
      <c r="W5" s="414">
        <f t="shared" si="1"/>
        <v>0</v>
      </c>
      <c r="X5" s="331">
        <f t="shared" si="1"/>
        <v>0</v>
      </c>
      <c r="Y5" s="331">
        <f t="shared" si="1"/>
        <v>0</v>
      </c>
      <c r="Z5" s="331">
        <f t="shared" si="1"/>
        <v>0</v>
      </c>
      <c r="AA5" s="331">
        <f>SUM(AA6:AA10)</f>
        <v>0</v>
      </c>
      <c r="AB5" s="331">
        <f>SUM(AB6:AB10)</f>
        <v>0</v>
      </c>
      <c r="AC5" s="331">
        <f>SUM(AC6:AC10)</f>
        <v>0</v>
      </c>
    </row>
    <row r="6" spans="1:29" s="5" customFormat="1" ht="33" customHeight="1">
      <c r="A6" s="138"/>
      <c r="B6" s="143" t="s">
        <v>33</v>
      </c>
      <c r="C6" s="143"/>
      <c r="D6" s="404" t="s">
        <v>0</v>
      </c>
      <c r="E6" s="415">
        <f>'4.sz.m.ÖNK kiadás'!E8+'üres lap2'!D31+'üres lap3'!D30+'üres lap'!D27</f>
        <v>7987165</v>
      </c>
      <c r="F6" s="333">
        <f>'4.sz.m.ÖNK kiadás'!F8+'üres lap2'!E31+'üres lap3'!E30+'üres lap'!E27</f>
        <v>7987165</v>
      </c>
      <c r="G6" s="333">
        <f>'4.sz.m.ÖNK kiadás'!G8+'üres lap2'!F31+'üres lap3'!F30+'üres lap'!F27</f>
        <v>0</v>
      </c>
      <c r="H6" s="333">
        <f>'4.sz.m.ÖNK kiadás'!H8+'üres lap2'!G31+'üres lap3'!G30+'üres lap'!G27</f>
        <v>0</v>
      </c>
      <c r="I6" s="333">
        <f>'4.sz.m.ÖNK kiadás'!I8+'üres lap2'!H31+'üres lap3'!H30+'üres lap'!H27</f>
        <v>0</v>
      </c>
      <c r="J6" s="333">
        <f>'4.sz.m.ÖNK kiadás'!J8+'üres lap2'!I31+'üres lap3'!I30+'üres lap'!I27</f>
        <v>0</v>
      </c>
      <c r="K6" s="415">
        <f aca="true" t="shared" si="2" ref="K6:L13">E6-Q6</f>
        <v>7187165</v>
      </c>
      <c r="L6" s="333">
        <f t="shared" si="2"/>
        <v>7187165</v>
      </c>
      <c r="M6" s="333">
        <f aca="true" t="shared" si="3" ref="M6:M13">G6-S6</f>
        <v>-800000</v>
      </c>
      <c r="N6" s="333">
        <f aca="true" t="shared" si="4" ref="N6:N13">H6-T6</f>
        <v>-800000</v>
      </c>
      <c r="O6" s="333">
        <f aca="true" t="shared" si="5" ref="O6:O13">I6-U6</f>
        <v>0</v>
      </c>
      <c r="P6" s="333">
        <f aca="true" t="shared" si="6" ref="P6:P13">J6-V6</f>
        <v>0</v>
      </c>
      <c r="Q6" s="415">
        <f>'4.sz.m.ÖNK kiadás'!Q8</f>
        <v>800000</v>
      </c>
      <c r="R6" s="415">
        <f>'4.sz.m.ÖNK kiadás'!R8</f>
        <v>800000</v>
      </c>
      <c r="S6" s="415">
        <f>'4.sz.m.ÖNK kiadás'!S8</f>
        <v>800000</v>
      </c>
      <c r="T6" s="415">
        <f>'4.sz.m.ÖNK kiadás'!T8</f>
        <v>800000</v>
      </c>
      <c r="U6" s="333">
        <f>'4.sz.m.ÖNK kiadás'!U8</f>
        <v>0</v>
      </c>
      <c r="V6" s="333">
        <f>'4.sz.m.ÖNK kiadás'!V8</f>
        <v>0</v>
      </c>
      <c r="W6" s="415">
        <f>'üres lap2'!P31</f>
        <v>0</v>
      </c>
      <c r="X6" s="333">
        <f>'üres lap2'!Q31</f>
        <v>0</v>
      </c>
      <c r="Y6" s="333">
        <f>'üres lap2'!R31</f>
        <v>0</v>
      </c>
      <c r="Z6" s="333">
        <f>'üres lap2'!S31</f>
        <v>0</v>
      </c>
      <c r="AA6" s="333">
        <f>'üres lap2'!T31</f>
        <v>0</v>
      </c>
      <c r="AB6" s="333">
        <f>'üres lap2'!U31</f>
        <v>0</v>
      </c>
      <c r="AC6" s="333">
        <f>'üres lap2'!V31</f>
        <v>0</v>
      </c>
    </row>
    <row r="7" spans="1:29" s="5" customFormat="1" ht="33" customHeight="1">
      <c r="A7" s="121"/>
      <c r="B7" s="130" t="s">
        <v>34</v>
      </c>
      <c r="C7" s="130"/>
      <c r="D7" s="405" t="s">
        <v>85</v>
      </c>
      <c r="E7" s="415">
        <f>'4.sz.m.ÖNK kiadás'!E9+'üres lap2'!D32+'üres lap3'!D31+'üres lap'!D28</f>
        <v>1390555</v>
      </c>
      <c r="F7" s="333">
        <f>'4.sz.m.ÖNK kiadás'!F9+'üres lap2'!E32+'üres lap3'!E31+'üres lap'!E28</f>
        <v>1390555</v>
      </c>
      <c r="G7" s="333">
        <f>'4.sz.m.ÖNK kiadás'!G9+'üres lap2'!F32+'üres lap3'!F31+'üres lap'!F28</f>
        <v>0</v>
      </c>
      <c r="H7" s="333">
        <f>'4.sz.m.ÖNK kiadás'!H9+'üres lap2'!G32+'üres lap3'!G31+'üres lap'!G28</f>
        <v>0</v>
      </c>
      <c r="I7" s="333">
        <f>'4.sz.m.ÖNK kiadás'!I9+'üres lap2'!H32+'üres lap3'!H31+'üres lap'!H28</f>
        <v>0</v>
      </c>
      <c r="J7" s="333">
        <f>'4.sz.m.ÖNK kiadás'!J9+'üres lap2'!I32+'üres lap3'!I31+'üres lap'!I28</f>
        <v>0</v>
      </c>
      <c r="K7" s="415">
        <f t="shared" si="2"/>
        <v>1230555</v>
      </c>
      <c r="L7" s="333">
        <f t="shared" si="2"/>
        <v>1230555</v>
      </c>
      <c r="M7" s="333">
        <f t="shared" si="3"/>
        <v>-160000</v>
      </c>
      <c r="N7" s="333">
        <f t="shared" si="4"/>
        <v>-160000</v>
      </c>
      <c r="O7" s="333">
        <f t="shared" si="5"/>
        <v>0</v>
      </c>
      <c r="P7" s="333">
        <f t="shared" si="6"/>
        <v>0</v>
      </c>
      <c r="Q7" s="415">
        <f>'4.sz.m.ÖNK kiadás'!Q9</f>
        <v>160000</v>
      </c>
      <c r="R7" s="415">
        <f>'4.sz.m.ÖNK kiadás'!R9</f>
        <v>160000</v>
      </c>
      <c r="S7" s="415">
        <f>'4.sz.m.ÖNK kiadás'!S9</f>
        <v>160000</v>
      </c>
      <c r="T7" s="415">
        <f>'4.sz.m.ÖNK kiadás'!T9</f>
        <v>160000</v>
      </c>
      <c r="U7" s="333">
        <f>'4.sz.m.ÖNK kiadás'!U9</f>
        <v>0</v>
      </c>
      <c r="V7" s="333">
        <f>'4.sz.m.ÖNK kiadás'!V9</f>
        <v>0</v>
      </c>
      <c r="W7" s="415">
        <f>'üres lap2'!P32</f>
        <v>0</v>
      </c>
      <c r="X7" s="333">
        <f>'üres lap2'!Q32</f>
        <v>0</v>
      </c>
      <c r="Y7" s="333">
        <f>'üres lap2'!R32</f>
        <v>0</v>
      </c>
      <c r="Z7" s="333">
        <f>'üres lap2'!S32</f>
        <v>0</v>
      </c>
      <c r="AA7" s="333">
        <f>'üres lap2'!T32</f>
        <v>0</v>
      </c>
      <c r="AB7" s="333">
        <f>'üres lap2'!U32</f>
        <v>0</v>
      </c>
      <c r="AC7" s="333">
        <f>'üres lap2'!V32</f>
        <v>0</v>
      </c>
    </row>
    <row r="8" spans="1:29" s="5" customFormat="1" ht="33" customHeight="1">
      <c r="A8" s="121"/>
      <c r="B8" s="130" t="s">
        <v>35</v>
      </c>
      <c r="C8" s="130"/>
      <c r="D8" s="405" t="s">
        <v>86</v>
      </c>
      <c r="E8" s="415">
        <f>'4.sz.m.ÖNK kiadás'!E10+'üres lap2'!D33+'üres lap3'!D32+'üres lap'!D29</f>
        <v>12118456</v>
      </c>
      <c r="F8" s="333">
        <f>'4.sz.m.ÖNK kiadás'!F10+'üres lap2'!E33+'üres lap3'!E32+'üres lap'!E29</f>
        <v>12118456</v>
      </c>
      <c r="G8" s="333">
        <f>'4.sz.m.ÖNK kiadás'!G10+'üres lap2'!F33+'üres lap3'!F32+'üres lap'!F29</f>
        <v>0</v>
      </c>
      <c r="H8" s="333">
        <f>'4.sz.m.ÖNK kiadás'!H10+'üres lap2'!G33+'üres lap3'!G32+'üres lap'!G29</f>
        <v>0</v>
      </c>
      <c r="I8" s="333">
        <f>'4.sz.m.ÖNK kiadás'!I10+'üres lap2'!H33+'üres lap3'!H32+'üres lap'!H29</f>
        <v>0</v>
      </c>
      <c r="J8" s="333">
        <f>'4.sz.m.ÖNK kiadás'!J10+'üres lap2'!I33+'üres lap3'!I32+'üres lap'!I29</f>
        <v>0</v>
      </c>
      <c r="K8" s="415">
        <f t="shared" si="2"/>
        <v>6548456</v>
      </c>
      <c r="L8" s="333">
        <f t="shared" si="2"/>
        <v>6548456</v>
      </c>
      <c r="M8" s="333">
        <f t="shared" si="3"/>
        <v>0</v>
      </c>
      <c r="N8" s="333">
        <f t="shared" si="4"/>
        <v>0</v>
      </c>
      <c r="O8" s="333">
        <f t="shared" si="5"/>
        <v>0</v>
      </c>
      <c r="P8" s="333">
        <f t="shared" si="6"/>
        <v>0</v>
      </c>
      <c r="Q8" s="415">
        <f>'4.sz.m.ÖNK kiadás'!Q10</f>
        <v>5570000</v>
      </c>
      <c r="R8" s="415">
        <f>'4.sz.m.ÖNK kiadás'!R10</f>
        <v>5570000</v>
      </c>
      <c r="S8" s="415">
        <f>'4.sz.m.ÖNK kiadás'!S10</f>
        <v>0</v>
      </c>
      <c r="T8" s="415">
        <f>'4.sz.m.ÖNK kiadás'!T10</f>
        <v>0</v>
      </c>
      <c r="U8" s="333">
        <f>'4.sz.m.ÖNK kiadás'!U10</f>
        <v>0</v>
      </c>
      <c r="V8" s="333">
        <f>'4.sz.m.ÖNK kiadás'!V10</f>
        <v>0</v>
      </c>
      <c r="W8" s="415">
        <f>'üres lap2'!P33</f>
        <v>0</v>
      </c>
      <c r="X8" s="333">
        <f>'üres lap2'!Q33</f>
        <v>0</v>
      </c>
      <c r="Y8" s="333">
        <f>'üres lap2'!R33</f>
        <v>0</v>
      </c>
      <c r="Z8" s="333">
        <f>'üres lap2'!S33</f>
        <v>0</v>
      </c>
      <c r="AA8" s="333">
        <f>'üres lap2'!T33</f>
        <v>0</v>
      </c>
      <c r="AB8" s="333">
        <f>'üres lap2'!U33</f>
        <v>0</v>
      </c>
      <c r="AC8" s="333">
        <f>'üres lap2'!V33</f>
        <v>0</v>
      </c>
    </row>
    <row r="9" spans="1:29" s="5" customFormat="1" ht="33" customHeight="1">
      <c r="A9" s="121"/>
      <c r="B9" s="130" t="s">
        <v>48</v>
      </c>
      <c r="C9" s="130"/>
      <c r="D9" s="405" t="s">
        <v>87</v>
      </c>
      <c r="E9" s="415">
        <f>'4.sz.m.ÖNK kiadás'!E11+'üres lap2'!D34+'üres lap3'!D33+'üres lap'!D30</f>
        <v>1334000</v>
      </c>
      <c r="F9" s="333">
        <f>'4.sz.m.ÖNK kiadás'!F11+'üres lap2'!E34+'üres lap3'!E33+'üres lap'!E30</f>
        <v>1334000</v>
      </c>
      <c r="G9" s="333">
        <f>'4.sz.m.ÖNK kiadás'!G11+'üres lap2'!F34+'üres lap3'!F33+'üres lap'!F30</f>
        <v>0</v>
      </c>
      <c r="H9" s="333">
        <f>'4.sz.m.ÖNK kiadás'!H11+'üres lap2'!G34+'üres lap3'!G33+'üres lap'!G30</f>
        <v>0</v>
      </c>
      <c r="I9" s="333">
        <f>'4.sz.m.ÖNK kiadás'!I11+'üres lap2'!H34+'üres lap3'!H33+'üres lap'!H30</f>
        <v>0</v>
      </c>
      <c r="J9" s="333">
        <f>'4.sz.m.ÖNK kiadás'!J11+'üres lap2'!I34+'üres lap3'!I33+'üres lap'!I30</f>
        <v>0</v>
      </c>
      <c r="K9" s="415">
        <f t="shared" si="2"/>
        <v>1334000</v>
      </c>
      <c r="L9" s="333">
        <f t="shared" si="2"/>
        <v>1334000</v>
      </c>
      <c r="M9" s="333">
        <f t="shared" si="3"/>
        <v>0</v>
      </c>
      <c r="N9" s="333">
        <f t="shared" si="4"/>
        <v>0</v>
      </c>
      <c r="O9" s="333" t="e">
        <f t="shared" si="5"/>
        <v>#DIV/0!</v>
      </c>
      <c r="P9" s="333">
        <f t="shared" si="6"/>
        <v>-1334000</v>
      </c>
      <c r="Q9" s="415">
        <f>'4.sz.m.ÖNK kiadás'!Q11</f>
        <v>0</v>
      </c>
      <c r="R9" s="415">
        <f>'4.sz.m.ÖNK kiadás'!R11</f>
        <v>0</v>
      </c>
      <c r="S9" s="415">
        <f>'4.sz.m.ÖNK kiadás'!S11</f>
        <v>0</v>
      </c>
      <c r="T9" s="415">
        <f>'4.sz.m.ÖNK kiadás'!T11</f>
        <v>0</v>
      </c>
      <c r="U9" s="333" t="e">
        <f>'4.sz.m.ÖNK kiadás'!U11</f>
        <v>#DIV/0!</v>
      </c>
      <c r="V9" s="333">
        <f>'4.sz.m.ÖNK kiadás'!V11</f>
        <v>1334000</v>
      </c>
      <c r="W9" s="415"/>
      <c r="X9" s="333"/>
      <c r="Y9" s="333"/>
      <c r="Z9" s="333"/>
      <c r="AA9" s="333"/>
      <c r="AB9" s="333"/>
      <c r="AC9" s="333"/>
    </row>
    <row r="10" spans="1:29" s="5" customFormat="1" ht="33" customHeight="1">
      <c r="A10" s="121"/>
      <c r="B10" s="130" t="s">
        <v>49</v>
      </c>
      <c r="C10" s="130"/>
      <c r="D10" s="406" t="s">
        <v>89</v>
      </c>
      <c r="E10" s="415">
        <f aca="true" t="shared" si="7" ref="E10:J10">SUM(E11:E15)</f>
        <v>872974</v>
      </c>
      <c r="F10" s="333">
        <f t="shared" si="7"/>
        <v>872974</v>
      </c>
      <c r="G10" s="333">
        <f t="shared" si="7"/>
        <v>0</v>
      </c>
      <c r="H10" s="333">
        <f>SUM(H11:H15)</f>
        <v>0</v>
      </c>
      <c r="I10" s="333">
        <f t="shared" si="7"/>
        <v>0</v>
      </c>
      <c r="J10" s="333">
        <f t="shared" si="7"/>
        <v>0</v>
      </c>
      <c r="K10" s="415">
        <f t="shared" si="2"/>
        <v>410430</v>
      </c>
      <c r="L10" s="333">
        <f t="shared" si="2"/>
        <v>410430</v>
      </c>
      <c r="M10" s="333">
        <f t="shared" si="3"/>
        <v>0</v>
      </c>
      <c r="N10" s="333">
        <f t="shared" si="4"/>
        <v>0</v>
      </c>
      <c r="O10" s="333">
        <f t="shared" si="5"/>
        <v>0</v>
      </c>
      <c r="P10" s="333">
        <f t="shared" si="6"/>
        <v>0</v>
      </c>
      <c r="Q10" s="415">
        <f>'4.sz.m.ÖNK kiadás'!Q12</f>
        <v>462544</v>
      </c>
      <c r="R10" s="415">
        <f>'4.sz.m.ÖNK kiadás'!R12</f>
        <v>462544</v>
      </c>
      <c r="S10" s="415">
        <f>'4.sz.m.ÖNK kiadás'!S12</f>
        <v>0</v>
      </c>
      <c r="T10" s="415">
        <f>'4.sz.m.ÖNK kiadás'!T12</f>
        <v>0</v>
      </c>
      <c r="U10" s="333">
        <f>'4.sz.m.ÖNK kiadás'!U12</f>
        <v>0</v>
      </c>
      <c r="V10" s="333">
        <f>'4.sz.m.ÖNK kiadás'!V12</f>
        <v>0</v>
      </c>
      <c r="W10" s="415"/>
      <c r="X10" s="333"/>
      <c r="Y10" s="333"/>
      <c r="Z10" s="333"/>
      <c r="AA10" s="333"/>
      <c r="AB10" s="333"/>
      <c r="AC10" s="333"/>
    </row>
    <row r="11" spans="1:29" s="5" customFormat="1" ht="33" customHeight="1">
      <c r="A11" s="121"/>
      <c r="B11" s="153"/>
      <c r="C11" s="130" t="s">
        <v>88</v>
      </c>
      <c r="D11" s="407" t="s">
        <v>271</v>
      </c>
      <c r="E11" s="415">
        <f>'4.sz.m.ÖNK kiadás'!E13</f>
        <v>0</v>
      </c>
      <c r="F11" s="333"/>
      <c r="G11" s="333">
        <f>'4.sz.m.ÖNK kiadás'!G13</f>
        <v>0</v>
      </c>
      <c r="H11" s="333">
        <f>'4.sz.m.ÖNK kiadás'!H13</f>
        <v>0</v>
      </c>
      <c r="I11" s="333">
        <f>'4.sz.m.ÖNK kiadás'!I13</f>
        <v>0</v>
      </c>
      <c r="J11" s="333">
        <f>'4.sz.m.ÖNK kiadás'!J13</f>
        <v>0</v>
      </c>
      <c r="K11" s="415">
        <f t="shared" si="2"/>
        <v>0</v>
      </c>
      <c r="L11" s="333">
        <f t="shared" si="2"/>
        <v>0</v>
      </c>
      <c r="M11" s="333">
        <f t="shared" si="3"/>
        <v>0</v>
      </c>
      <c r="N11" s="333">
        <f t="shared" si="4"/>
        <v>0</v>
      </c>
      <c r="O11" s="333">
        <f t="shared" si="5"/>
        <v>0</v>
      </c>
      <c r="P11" s="333">
        <f t="shared" si="6"/>
        <v>0</v>
      </c>
      <c r="Q11" s="415">
        <f>'4.sz.m.ÖNK kiadás'!Q13</f>
        <v>0</v>
      </c>
      <c r="R11" s="415">
        <f>'4.sz.m.ÖNK kiadás'!R13</f>
        <v>0</v>
      </c>
      <c r="S11" s="415">
        <f>'4.sz.m.ÖNK kiadás'!S13</f>
        <v>0</v>
      </c>
      <c r="T11" s="415">
        <f>'4.sz.m.ÖNK kiadás'!T13</f>
        <v>0</v>
      </c>
      <c r="U11" s="333">
        <f>'4.sz.m.ÖNK kiadás'!U13</f>
        <v>0</v>
      </c>
      <c r="V11" s="333">
        <f>'4.sz.m.ÖNK kiadás'!V13</f>
        <v>0</v>
      </c>
      <c r="W11" s="415"/>
      <c r="X11" s="333"/>
      <c r="Y11" s="333"/>
      <c r="Z11" s="333"/>
      <c r="AA11" s="333"/>
      <c r="AB11" s="333"/>
      <c r="AC11" s="333"/>
    </row>
    <row r="12" spans="1:29" s="5" customFormat="1" ht="57.75" customHeight="1">
      <c r="A12" s="121"/>
      <c r="B12" s="130"/>
      <c r="C12" s="130" t="s">
        <v>90</v>
      </c>
      <c r="D12" s="405" t="s">
        <v>272</v>
      </c>
      <c r="E12" s="415">
        <f>'4.sz.m.ÖNK kiadás'!E14</f>
        <v>312000</v>
      </c>
      <c r="F12" s="333">
        <f>'4.sz.m.ÖNK kiadás'!F14</f>
        <v>312000</v>
      </c>
      <c r="G12" s="333">
        <f>'4.sz.m.ÖNK kiadás'!G14</f>
        <v>0</v>
      </c>
      <c r="H12" s="333">
        <f>'4.sz.m.ÖNK kiadás'!H14</f>
        <v>0</v>
      </c>
      <c r="I12" s="333">
        <f>'4.sz.m.ÖNK kiadás'!I14</f>
        <v>0</v>
      </c>
      <c r="J12" s="333">
        <f>'4.sz.m.ÖNK kiadás'!J14</f>
        <v>0</v>
      </c>
      <c r="K12" s="415">
        <f t="shared" si="2"/>
        <v>0</v>
      </c>
      <c r="L12" s="333">
        <f t="shared" si="2"/>
        <v>0</v>
      </c>
      <c r="M12" s="333">
        <f t="shared" si="3"/>
        <v>0</v>
      </c>
      <c r="N12" s="333">
        <f t="shared" si="4"/>
        <v>0</v>
      </c>
      <c r="O12" s="333">
        <f t="shared" si="5"/>
        <v>0</v>
      </c>
      <c r="P12" s="333">
        <f t="shared" si="6"/>
        <v>0</v>
      </c>
      <c r="Q12" s="415">
        <f>'4.sz.m.ÖNK kiadás'!Q14</f>
        <v>312000</v>
      </c>
      <c r="R12" s="415">
        <f>'4.sz.m.ÖNK kiadás'!R14</f>
        <v>312000</v>
      </c>
      <c r="S12" s="415">
        <f>'4.sz.m.ÖNK kiadás'!S14</f>
        <v>0</v>
      </c>
      <c r="T12" s="415">
        <f>'4.sz.m.ÖNK kiadás'!T14</f>
        <v>0</v>
      </c>
      <c r="U12" s="333">
        <f>'4.sz.m.ÖNK kiadás'!U14</f>
        <v>0</v>
      </c>
      <c r="V12" s="333">
        <f>'4.sz.m.ÖNK kiadás'!V14</f>
        <v>0</v>
      </c>
      <c r="W12" s="415"/>
      <c r="X12" s="333"/>
      <c r="Y12" s="333"/>
      <c r="Z12" s="333"/>
      <c r="AA12" s="333"/>
      <c r="AB12" s="333"/>
      <c r="AC12" s="333"/>
    </row>
    <row r="13" spans="1:29" s="5" customFormat="1" ht="54.75" customHeight="1" thickBot="1">
      <c r="A13" s="149"/>
      <c r="B13" s="150"/>
      <c r="C13" s="130" t="s">
        <v>91</v>
      </c>
      <c r="D13" s="405" t="s">
        <v>273</v>
      </c>
      <c r="E13" s="415">
        <f>'4.sz.m.ÖNK kiadás'!E15</f>
        <v>560974</v>
      </c>
      <c r="F13" s="333">
        <f>'4.sz.m.ÖNK kiadás'!F15</f>
        <v>560974</v>
      </c>
      <c r="G13" s="333">
        <f>'4.sz.m.ÖNK kiadás'!G15</f>
        <v>0</v>
      </c>
      <c r="H13" s="333">
        <f>'4.sz.m.ÖNK kiadás'!H15</f>
        <v>0</v>
      </c>
      <c r="I13" s="333">
        <f>'4.sz.m.ÖNK kiadás'!I15</f>
        <v>0</v>
      </c>
      <c r="J13" s="333">
        <f>'4.sz.m.ÖNK kiadás'!J15</f>
        <v>0</v>
      </c>
      <c r="K13" s="415">
        <f t="shared" si="2"/>
        <v>410430</v>
      </c>
      <c r="L13" s="333">
        <f t="shared" si="2"/>
        <v>410430</v>
      </c>
      <c r="M13" s="333">
        <f t="shared" si="3"/>
        <v>0</v>
      </c>
      <c r="N13" s="333">
        <f t="shared" si="4"/>
        <v>0</v>
      </c>
      <c r="O13" s="333">
        <f t="shared" si="5"/>
        <v>0</v>
      </c>
      <c r="P13" s="333">
        <f t="shared" si="6"/>
        <v>0</v>
      </c>
      <c r="Q13" s="415">
        <f>'4.sz.m.ÖNK kiadás'!Q15</f>
        <v>150544</v>
      </c>
      <c r="R13" s="415">
        <f>'4.sz.m.ÖNK kiadás'!R15</f>
        <v>150544</v>
      </c>
      <c r="S13" s="415">
        <f>'4.sz.m.ÖNK kiadás'!S15</f>
        <v>0</v>
      </c>
      <c r="T13" s="415">
        <f>'4.sz.m.ÖNK kiadás'!T15</f>
        <v>0</v>
      </c>
      <c r="U13" s="333">
        <f>'4.sz.m.ÖNK kiadás'!U15</f>
        <v>0</v>
      </c>
      <c r="V13" s="333">
        <f>'4.sz.m.ÖNK kiadás'!V15</f>
        <v>0</v>
      </c>
      <c r="W13" s="415"/>
      <c r="X13" s="333"/>
      <c r="Y13" s="333"/>
      <c r="Z13" s="333"/>
      <c r="AA13" s="333"/>
      <c r="AB13" s="333"/>
      <c r="AC13" s="333"/>
    </row>
    <row r="14" spans="1:29" s="5" customFormat="1" ht="33" customHeight="1" hidden="1">
      <c r="A14" s="121"/>
      <c r="B14" s="130"/>
      <c r="C14" s="130" t="s">
        <v>94</v>
      </c>
      <c r="D14" s="405" t="s">
        <v>96</v>
      </c>
      <c r="E14" s="415"/>
      <c r="F14" s="333"/>
      <c r="G14" s="333"/>
      <c r="H14" s="333"/>
      <c r="I14" s="333"/>
      <c r="J14" s="333"/>
      <c r="K14" s="415"/>
      <c r="L14" s="333"/>
      <c r="M14" s="333"/>
      <c r="N14" s="333"/>
      <c r="O14" s="333"/>
      <c r="P14" s="333"/>
      <c r="Q14" s="415">
        <f>'4.sz.m.ÖNK kiadás'!Q16</f>
        <v>0</v>
      </c>
      <c r="R14" s="415">
        <f>'4.sz.m.ÖNK kiadás'!R16</f>
        <v>0</v>
      </c>
      <c r="S14" s="415">
        <f>'4.sz.m.ÖNK kiadás'!S16</f>
        <v>0</v>
      </c>
      <c r="T14" s="415">
        <f>'4.sz.m.ÖNK kiadás'!T16</f>
        <v>0</v>
      </c>
      <c r="U14" s="333">
        <f>'4.sz.m.ÖNK kiadás'!U16</f>
        <v>0</v>
      </c>
      <c r="V14" s="333">
        <f>'4.sz.m.ÖNK kiadás'!V16</f>
        <v>0</v>
      </c>
      <c r="W14" s="415"/>
      <c r="X14" s="333"/>
      <c r="Y14" s="333"/>
      <c r="Z14" s="333"/>
      <c r="AA14" s="333"/>
      <c r="AB14" s="333"/>
      <c r="AC14" s="333"/>
    </row>
    <row r="15" spans="1:29" s="5" customFormat="1" ht="33" customHeight="1" hidden="1" thickBot="1">
      <c r="A15" s="157"/>
      <c r="B15" s="144"/>
      <c r="C15" s="144" t="s">
        <v>95</v>
      </c>
      <c r="D15" s="408" t="s">
        <v>97</v>
      </c>
      <c r="E15" s="415"/>
      <c r="F15" s="333"/>
      <c r="G15" s="333"/>
      <c r="H15" s="333"/>
      <c r="I15" s="333"/>
      <c r="J15" s="333"/>
      <c r="K15" s="415"/>
      <c r="L15" s="333"/>
      <c r="M15" s="333"/>
      <c r="N15" s="333"/>
      <c r="O15" s="333"/>
      <c r="P15" s="333"/>
      <c r="Q15" s="415">
        <f>'4.sz.m.ÖNK kiadás'!Q17</f>
        <v>0</v>
      </c>
      <c r="R15" s="415">
        <f>'4.sz.m.ÖNK kiadás'!R17</f>
        <v>0</v>
      </c>
      <c r="S15" s="415">
        <f>'4.sz.m.ÖNK kiadás'!S17</f>
        <v>0</v>
      </c>
      <c r="T15" s="415">
        <f>'4.sz.m.ÖNK kiadás'!T17</f>
        <v>0</v>
      </c>
      <c r="U15" s="333">
        <f>'4.sz.m.ÖNK kiadás'!U17</f>
        <v>0</v>
      </c>
      <c r="V15" s="333">
        <f>'4.sz.m.ÖNK kiadás'!V17</f>
        <v>0</v>
      </c>
      <c r="W15" s="415"/>
      <c r="X15" s="333"/>
      <c r="Y15" s="333"/>
      <c r="Z15" s="333"/>
      <c r="AA15" s="333"/>
      <c r="AB15" s="333"/>
      <c r="AC15" s="333"/>
    </row>
    <row r="16" spans="1:29" s="5" customFormat="1" ht="33" customHeight="1" thickBot="1">
      <c r="A16" s="139" t="s">
        <v>26</v>
      </c>
      <c r="B16" s="1145" t="s">
        <v>98</v>
      </c>
      <c r="C16" s="1145"/>
      <c r="D16" s="1145"/>
      <c r="E16" s="416">
        <f aca="true" t="shared" si="8" ref="E16:L16">SUM(E17:E19)</f>
        <v>38982636</v>
      </c>
      <c r="F16" s="92">
        <f t="shared" si="8"/>
        <v>38998399</v>
      </c>
      <c r="G16" s="92">
        <f t="shared" si="8"/>
        <v>0</v>
      </c>
      <c r="H16" s="92">
        <f>SUM(H17:H19)</f>
        <v>0</v>
      </c>
      <c r="I16" s="92">
        <f t="shared" si="8"/>
        <v>0</v>
      </c>
      <c r="J16" s="92">
        <f t="shared" si="8"/>
        <v>0</v>
      </c>
      <c r="K16" s="416">
        <f t="shared" si="8"/>
        <v>38402636</v>
      </c>
      <c r="L16" s="92">
        <f t="shared" si="8"/>
        <v>38418399</v>
      </c>
      <c r="M16" s="92">
        <f>SUM(M17:M19)</f>
        <v>0</v>
      </c>
      <c r="N16" s="92">
        <f>SUM(N17:N19)</f>
        <v>0</v>
      </c>
      <c r="O16" s="92">
        <f>SUM(O17:O19)</f>
        <v>0</v>
      </c>
      <c r="P16" s="92">
        <f>SUM(P17:P19)</f>
        <v>32048314</v>
      </c>
      <c r="Q16" s="416">
        <f aca="true" t="shared" si="9" ref="Q16:Z16">SUM(Q17:Q19)</f>
        <v>580000</v>
      </c>
      <c r="R16" s="416">
        <f>SUM(R17:R19)</f>
        <v>580000</v>
      </c>
      <c r="S16" s="416">
        <f>SUM(S17:S19)</f>
        <v>0</v>
      </c>
      <c r="T16" s="416">
        <f>SUM(T17:T19)</f>
        <v>0</v>
      </c>
      <c r="U16" s="92">
        <f>SUM(U17:U19)</f>
        <v>0</v>
      </c>
      <c r="V16" s="92">
        <f>SUM(V17:V19)</f>
        <v>0</v>
      </c>
      <c r="W16" s="416">
        <f t="shared" si="9"/>
        <v>0</v>
      </c>
      <c r="X16" s="92">
        <f t="shared" si="9"/>
        <v>0</v>
      </c>
      <c r="Y16" s="92">
        <f t="shared" si="9"/>
        <v>0</v>
      </c>
      <c r="Z16" s="92">
        <f t="shared" si="9"/>
        <v>0</v>
      </c>
      <c r="AA16" s="92">
        <f>SUM(AA17:AA19)</f>
        <v>0</v>
      </c>
      <c r="AB16" s="92">
        <f>SUM(AB17:AB19)</f>
        <v>0</v>
      </c>
      <c r="AC16" s="92">
        <f>SUM(AC17:AC19)</f>
        <v>0</v>
      </c>
    </row>
    <row r="17" spans="1:29" s="5" customFormat="1" ht="33" customHeight="1">
      <c r="A17" s="138"/>
      <c r="B17" s="143" t="s">
        <v>36</v>
      </c>
      <c r="C17" s="1154" t="s">
        <v>99</v>
      </c>
      <c r="D17" s="1154"/>
      <c r="E17" s="415">
        <f>'4.sz.m.ÖNK kiadás'!E19+'üres lap2'!D37+'üres lap3'!D36+'üres lap'!D33</f>
        <v>6295345</v>
      </c>
      <c r="F17" s="333">
        <f>'4.sz.m.ÖNK kiadás'!F19+'üres lap2'!E37+'üres lap3'!E36+'üres lap'!E33</f>
        <v>6295345</v>
      </c>
      <c r="G17" s="333">
        <f>'4.sz.m.ÖNK kiadás'!G19+'üres lap2'!F37+'üres lap3'!F36+'üres lap'!F33</f>
        <v>0</v>
      </c>
      <c r="H17" s="333">
        <f>'4.sz.m.ÖNK kiadás'!H19+'üres lap2'!G37+'üres lap3'!G36+'üres lap'!G33</f>
        <v>0</v>
      </c>
      <c r="I17" s="333">
        <f>'4.sz.m.ÖNK kiadás'!I19+'üres lap2'!H37+'üres lap3'!H36+'üres lap'!H33</f>
        <v>0</v>
      </c>
      <c r="J17" s="333">
        <f>'4.sz.m.ÖNK kiadás'!J19+'üres lap2'!I37+'üres lap3'!I36+'üres lap'!I33</f>
        <v>0</v>
      </c>
      <c r="K17" s="415">
        <f>'4.sz.m.ÖNK kiadás'!K19+'üres lap2'!J37+'üres lap3'!J36+'üres lap'!J33</f>
        <v>6215345</v>
      </c>
      <c r="L17" s="333">
        <f>'4.sz.m.ÖNK kiadás'!L19+'üres lap2'!K37+'üres lap3'!K36+'üres lap'!K33</f>
        <v>6215345</v>
      </c>
      <c r="M17" s="333">
        <f>'4.sz.m.ÖNK kiadás'!M19+'üres lap2'!L37+'üres lap3'!L36+'üres lap'!L33</f>
        <v>0</v>
      </c>
      <c r="N17" s="333">
        <f>'4.sz.m.ÖNK kiadás'!N19+'üres lap2'!M37+'üres lap3'!M36+'üres lap'!M33</f>
        <v>0</v>
      </c>
      <c r="O17" s="333">
        <f>'4.sz.m.ÖNK kiadás'!O19+'üres lap2'!N37+'üres lap3'!N36+'üres lap'!N33</f>
        <v>0</v>
      </c>
      <c r="P17" s="333">
        <f>'4.sz.m.ÖNK kiadás'!P19+'üres lap2'!O37+'üres lap3'!O36+'üres lap'!O33</f>
        <v>350000</v>
      </c>
      <c r="Q17" s="415">
        <f>+'4.sz.m.ÖNK kiadás'!Q19</f>
        <v>80000</v>
      </c>
      <c r="R17" s="415">
        <f>+'4.sz.m.ÖNK kiadás'!R19</f>
        <v>80000</v>
      </c>
      <c r="S17" s="415">
        <f>+'4.sz.m.ÖNK kiadás'!S19</f>
        <v>0</v>
      </c>
      <c r="T17" s="415">
        <f>+'4.sz.m.ÖNK kiadás'!T19</f>
        <v>0</v>
      </c>
      <c r="U17" s="333"/>
      <c r="V17" s="333"/>
      <c r="W17" s="415"/>
      <c r="X17" s="333"/>
      <c r="Y17" s="333"/>
      <c r="Z17" s="333"/>
      <c r="AA17" s="333"/>
      <c r="AB17" s="333"/>
      <c r="AC17" s="333"/>
    </row>
    <row r="18" spans="1:29" s="5" customFormat="1" ht="33" customHeight="1">
      <c r="A18" s="121"/>
      <c r="B18" s="130" t="s">
        <v>37</v>
      </c>
      <c r="C18" s="1156" t="s">
        <v>100</v>
      </c>
      <c r="D18" s="1156"/>
      <c r="E18" s="415">
        <f>'4.sz.m.ÖNK kiadás'!E20</f>
        <v>32187291</v>
      </c>
      <c r="F18" s="333">
        <f>'4.sz.m.ÖNK kiadás'!F20</f>
        <v>32203054</v>
      </c>
      <c r="G18" s="333">
        <f>'4.sz.m.ÖNK kiadás'!G20</f>
        <v>0</v>
      </c>
      <c r="H18" s="333">
        <f>'4.sz.m.ÖNK kiadás'!H20</f>
        <v>0</v>
      </c>
      <c r="I18" s="333">
        <f>'4.sz.m.ÖNK kiadás'!I20</f>
        <v>0</v>
      </c>
      <c r="J18" s="333">
        <f>'4.sz.m.ÖNK kiadás'!J20</f>
        <v>0</v>
      </c>
      <c r="K18" s="415">
        <f>'4.sz.m.ÖNK kiadás'!K20</f>
        <v>32187291</v>
      </c>
      <c r="L18" s="333">
        <f>'4.sz.m.ÖNK kiadás'!L20</f>
        <v>32203054</v>
      </c>
      <c r="M18" s="333">
        <f>'4.sz.m.ÖNK kiadás'!M20</f>
        <v>0</v>
      </c>
      <c r="N18" s="333">
        <f>'4.sz.m.ÖNK kiadás'!N20</f>
        <v>0</v>
      </c>
      <c r="O18" s="333">
        <f>'4.sz.m.ÖNK kiadás'!O20</f>
        <v>0</v>
      </c>
      <c r="P18" s="333">
        <f>'4.sz.m.ÖNK kiadás'!P20</f>
        <v>31698314</v>
      </c>
      <c r="Q18" s="415"/>
      <c r="R18" s="415"/>
      <c r="S18" s="415"/>
      <c r="T18" s="415"/>
      <c r="U18" s="333"/>
      <c r="V18" s="333"/>
      <c r="W18" s="415"/>
      <c r="X18" s="333"/>
      <c r="Y18" s="333"/>
      <c r="Z18" s="333"/>
      <c r="AA18" s="333"/>
      <c r="AB18" s="333"/>
      <c r="AC18" s="333"/>
    </row>
    <row r="19" spans="1:29" s="5" customFormat="1" ht="33" customHeight="1">
      <c r="A19" s="151"/>
      <c r="B19" s="130" t="s">
        <v>38</v>
      </c>
      <c r="C19" s="1160" t="s">
        <v>101</v>
      </c>
      <c r="D19" s="1160"/>
      <c r="E19" s="415">
        <f>'4.sz.m.ÖNK kiadás'!E21</f>
        <v>500000</v>
      </c>
      <c r="F19" s="333">
        <f>'4.sz.m.ÖNK kiadás'!F21</f>
        <v>500000</v>
      </c>
      <c r="G19" s="333">
        <f>'4.sz.m.ÖNK kiadás'!G21</f>
        <v>0</v>
      </c>
      <c r="H19" s="333">
        <f>'4.sz.m.ÖNK kiadás'!H21</f>
        <v>0</v>
      </c>
      <c r="I19" s="333">
        <f>'4.sz.m.ÖNK kiadás'!I21</f>
        <v>0</v>
      </c>
      <c r="J19" s="333">
        <f>'4.sz.m.ÖNK kiadás'!J21</f>
        <v>0</v>
      </c>
      <c r="K19" s="415">
        <f>'4.sz.m.ÖNK kiadás'!K21</f>
        <v>0</v>
      </c>
      <c r="L19" s="333">
        <f>'4.sz.m.ÖNK kiadás'!L21</f>
        <v>0</v>
      </c>
      <c r="M19" s="333">
        <f>'4.sz.m.ÖNK kiadás'!M21</f>
        <v>0</v>
      </c>
      <c r="N19" s="333">
        <f>'4.sz.m.ÖNK kiadás'!N21</f>
        <v>0</v>
      </c>
      <c r="O19" s="333">
        <f>'4.sz.m.ÖNK kiadás'!O21</f>
        <v>0</v>
      </c>
      <c r="P19" s="333">
        <f>'4.sz.m.ÖNK kiadás'!P21</f>
        <v>0</v>
      </c>
      <c r="Q19" s="415">
        <f>'4.sz.m.ÖNK kiadás'!Q21</f>
        <v>500000</v>
      </c>
      <c r="R19" s="415">
        <f>'4.sz.m.ÖNK kiadás'!R21</f>
        <v>500000</v>
      </c>
      <c r="S19" s="415">
        <f>'4.sz.m.ÖNK kiadás'!S21</f>
        <v>0</v>
      </c>
      <c r="T19" s="415">
        <f>'4.sz.m.ÖNK kiadás'!T21</f>
        <v>0</v>
      </c>
      <c r="U19" s="333">
        <f>'4.sz.m.ÖNK kiadás'!U21</f>
        <v>0</v>
      </c>
      <c r="V19" s="333">
        <f>'4.sz.m.ÖNK kiadás'!V21</f>
        <v>0</v>
      </c>
      <c r="W19" s="415"/>
      <c r="X19" s="333"/>
      <c r="Y19" s="333"/>
      <c r="Z19" s="333"/>
      <c r="AA19" s="333"/>
      <c r="AB19" s="333"/>
      <c r="AC19" s="333"/>
    </row>
    <row r="20" spans="1:29" s="5" customFormat="1" ht="33" customHeight="1">
      <c r="A20" s="127"/>
      <c r="B20" s="131"/>
      <c r="C20" s="131" t="s">
        <v>102</v>
      </c>
      <c r="D20" s="282" t="s">
        <v>92</v>
      </c>
      <c r="E20" s="415">
        <f>'4.sz.m.ÖNK kiadás'!E22</f>
        <v>500000</v>
      </c>
      <c r="F20" s="333">
        <f>'4.sz.m.ÖNK kiadás'!F22</f>
        <v>500000</v>
      </c>
      <c r="G20" s="333">
        <f>'4.sz.m.ÖNK kiadás'!G22</f>
        <v>0</v>
      </c>
      <c r="H20" s="333">
        <f>'4.sz.m.ÖNK kiadás'!H22</f>
        <v>0</v>
      </c>
      <c r="I20" s="333">
        <f>'4.sz.m.ÖNK kiadás'!I22</f>
        <v>0</v>
      </c>
      <c r="J20" s="333">
        <f>'4.sz.m.ÖNK kiadás'!J22</f>
        <v>0</v>
      </c>
      <c r="K20" s="415">
        <f>'4.sz.m.ÖNK kiadás'!K22</f>
        <v>0</v>
      </c>
      <c r="L20" s="333">
        <f>'4.sz.m.ÖNK kiadás'!L22</f>
        <v>0</v>
      </c>
      <c r="M20" s="333">
        <f>'4.sz.m.ÖNK kiadás'!M22</f>
        <v>0</v>
      </c>
      <c r="N20" s="333">
        <f>'4.sz.m.ÖNK kiadás'!N22</f>
        <v>0</v>
      </c>
      <c r="O20" s="333">
        <f>'4.sz.m.ÖNK kiadás'!O22</f>
        <v>0</v>
      </c>
      <c r="P20" s="333">
        <f>'4.sz.m.ÖNK kiadás'!P22</f>
        <v>0</v>
      </c>
      <c r="Q20" s="415">
        <f>'4.sz.m.ÖNK kiadás'!Q22</f>
        <v>500000</v>
      </c>
      <c r="R20" s="415">
        <f>'4.sz.m.ÖNK kiadás'!R22</f>
        <v>500000</v>
      </c>
      <c r="S20" s="415">
        <f>'4.sz.m.ÖNK kiadás'!S22</f>
        <v>0</v>
      </c>
      <c r="T20" s="415">
        <f>'4.sz.m.ÖNK kiadás'!T22</f>
        <v>0</v>
      </c>
      <c r="U20" s="333">
        <f>'4.sz.m.ÖNK kiadás'!U22</f>
        <v>0</v>
      </c>
      <c r="V20" s="333">
        <f>'4.sz.m.ÖNK kiadás'!V22</f>
        <v>0</v>
      </c>
      <c r="W20" s="415"/>
      <c r="X20" s="333"/>
      <c r="Y20" s="333"/>
      <c r="Z20" s="333"/>
      <c r="AA20" s="333"/>
      <c r="AB20" s="333"/>
      <c r="AC20" s="333"/>
    </row>
    <row r="21" spans="1:29" s="5" customFormat="1" ht="33" customHeight="1">
      <c r="A21" s="127"/>
      <c r="B21" s="131"/>
      <c r="C21" s="131" t="s">
        <v>103</v>
      </c>
      <c r="D21" s="282" t="s">
        <v>93</v>
      </c>
      <c r="E21" s="415">
        <f>'4.sz.m.ÖNK kiadás'!E23</f>
        <v>0</v>
      </c>
      <c r="F21" s="333">
        <f>'4.sz.m.ÖNK kiadás'!F23</f>
        <v>0</v>
      </c>
      <c r="G21" s="333">
        <f>'4.sz.m.ÖNK kiadás'!G23</f>
        <v>0</v>
      </c>
      <c r="H21" s="333">
        <f>'4.sz.m.ÖNK kiadás'!H23</f>
        <v>0</v>
      </c>
      <c r="I21" s="333">
        <f>'4.sz.m.ÖNK kiadás'!I23</f>
        <v>0</v>
      </c>
      <c r="J21" s="333">
        <f>'4.sz.m.ÖNK kiadás'!J23</f>
        <v>0</v>
      </c>
      <c r="K21" s="415">
        <f>'4.sz.m.ÖNK kiadás'!K23</f>
        <v>0</v>
      </c>
      <c r="L21" s="333">
        <f>'4.sz.m.ÖNK kiadás'!L23</f>
        <v>0</v>
      </c>
      <c r="M21" s="333">
        <f>'4.sz.m.ÖNK kiadás'!M23</f>
        <v>0</v>
      </c>
      <c r="N21" s="333">
        <f>'4.sz.m.ÖNK kiadás'!N23</f>
        <v>0</v>
      </c>
      <c r="O21" s="333">
        <f>'4.sz.m.ÖNK kiadás'!O23</f>
        <v>0</v>
      </c>
      <c r="P21" s="333">
        <f>'4.sz.m.ÖNK kiadás'!P23</f>
        <v>0</v>
      </c>
      <c r="Q21" s="415"/>
      <c r="R21" s="415"/>
      <c r="S21" s="415"/>
      <c r="T21" s="415"/>
      <c r="U21" s="333"/>
      <c r="V21" s="333"/>
      <c r="W21" s="415"/>
      <c r="X21" s="333"/>
      <c r="Y21" s="333"/>
      <c r="Z21" s="333"/>
      <c r="AA21" s="333"/>
      <c r="AB21" s="333"/>
      <c r="AC21" s="333"/>
    </row>
    <row r="22" spans="1:29" s="5" customFormat="1" ht="33" customHeight="1">
      <c r="A22" s="151"/>
      <c r="B22" s="282"/>
      <c r="C22" s="131" t="s">
        <v>104</v>
      </c>
      <c r="D22" s="282" t="s">
        <v>96</v>
      </c>
      <c r="E22" s="415">
        <f>'4.sz.m.ÖNK kiadás'!E24</f>
        <v>0</v>
      </c>
      <c r="F22" s="333">
        <f>'4.sz.m.ÖNK kiadás'!F24</f>
        <v>0</v>
      </c>
      <c r="G22" s="333">
        <f>'4.sz.m.ÖNK kiadás'!G24</f>
        <v>0</v>
      </c>
      <c r="H22" s="333">
        <f>'4.sz.m.ÖNK kiadás'!H24</f>
        <v>0</v>
      </c>
      <c r="I22" s="333">
        <f>'4.sz.m.ÖNK kiadás'!I24</f>
        <v>0</v>
      </c>
      <c r="J22" s="333">
        <f>'4.sz.m.ÖNK kiadás'!J24</f>
        <v>0</v>
      </c>
      <c r="K22" s="415">
        <f>'4.sz.m.ÖNK kiadás'!K24</f>
        <v>0</v>
      </c>
      <c r="L22" s="333">
        <f>'4.sz.m.ÖNK kiadás'!L24</f>
        <v>0</v>
      </c>
      <c r="M22" s="333">
        <f>'4.sz.m.ÖNK kiadás'!M24</f>
        <v>0</v>
      </c>
      <c r="N22" s="333">
        <f>'4.sz.m.ÖNK kiadás'!N24</f>
        <v>0</v>
      </c>
      <c r="O22" s="333">
        <f>'4.sz.m.ÖNK kiadás'!O24</f>
        <v>0</v>
      </c>
      <c r="P22" s="333">
        <f>'4.sz.m.ÖNK kiadás'!P24</f>
        <v>0</v>
      </c>
      <c r="Q22" s="415"/>
      <c r="R22" s="415"/>
      <c r="S22" s="415"/>
      <c r="T22" s="415"/>
      <c r="U22" s="333"/>
      <c r="V22" s="333"/>
      <c r="W22" s="415"/>
      <c r="X22" s="333"/>
      <c r="Y22" s="333"/>
      <c r="Z22" s="333"/>
      <c r="AA22" s="333"/>
      <c r="AB22" s="333"/>
      <c r="AC22" s="333"/>
    </row>
    <row r="23" spans="1:29" s="5" customFormat="1" ht="33" customHeight="1" thickBot="1">
      <c r="A23" s="311"/>
      <c r="B23" s="312"/>
      <c r="C23" s="313" t="s">
        <v>174</v>
      </c>
      <c r="D23" s="312" t="s">
        <v>175</v>
      </c>
      <c r="E23" s="415">
        <f>'4.sz.m.ÖNK kiadás'!E25</f>
        <v>0</v>
      </c>
      <c r="F23" s="333">
        <f>'4.sz.m.ÖNK kiadás'!F25</f>
        <v>0</v>
      </c>
      <c r="G23" s="333">
        <f>'4.sz.m.ÖNK kiadás'!G25</f>
        <v>0</v>
      </c>
      <c r="H23" s="333">
        <f>'4.sz.m.ÖNK kiadás'!H25</f>
        <v>0</v>
      </c>
      <c r="I23" s="333">
        <f>'4.sz.m.ÖNK kiadás'!I25</f>
        <v>0</v>
      </c>
      <c r="J23" s="333">
        <f>'4.sz.m.ÖNK kiadás'!J25</f>
        <v>0</v>
      </c>
      <c r="K23" s="415">
        <f>'4.sz.m.ÖNK kiadás'!K25</f>
        <v>0</v>
      </c>
      <c r="L23" s="333">
        <f>'4.sz.m.ÖNK kiadás'!L25</f>
        <v>0</v>
      </c>
      <c r="M23" s="333">
        <f>'4.sz.m.ÖNK kiadás'!M25</f>
        <v>0</v>
      </c>
      <c r="N23" s="333">
        <f>'4.sz.m.ÖNK kiadás'!N25</f>
        <v>0</v>
      </c>
      <c r="O23" s="333">
        <f>'4.sz.m.ÖNK kiadás'!O25</f>
        <v>0</v>
      </c>
      <c r="P23" s="333">
        <f>'4.sz.m.ÖNK kiadás'!P25</f>
        <v>0</v>
      </c>
      <c r="Q23" s="415"/>
      <c r="R23" s="415"/>
      <c r="S23" s="415"/>
      <c r="T23" s="415"/>
      <c r="U23" s="333"/>
      <c r="V23" s="333"/>
      <c r="W23" s="415"/>
      <c r="X23" s="333"/>
      <c r="Y23" s="333"/>
      <c r="Z23" s="333"/>
      <c r="AA23" s="333"/>
      <c r="AB23" s="333"/>
      <c r="AC23" s="333"/>
    </row>
    <row r="24" spans="1:29" s="5" customFormat="1" ht="33" customHeight="1" thickBot="1">
      <c r="A24" s="139" t="s">
        <v>9</v>
      </c>
      <c r="B24" s="1145" t="s">
        <v>105</v>
      </c>
      <c r="C24" s="1145"/>
      <c r="D24" s="1145"/>
      <c r="E24" s="416">
        <f aca="true" t="shared" si="10" ref="E24:L24">SUM(E25:E27)</f>
        <v>3791378</v>
      </c>
      <c r="F24" s="92">
        <f t="shared" si="10"/>
        <v>4684220</v>
      </c>
      <c r="G24" s="92">
        <f t="shared" si="10"/>
        <v>0</v>
      </c>
      <c r="H24" s="92">
        <f>SUM(H25:H27)</f>
        <v>0</v>
      </c>
      <c r="I24" s="92">
        <f t="shared" si="10"/>
        <v>0</v>
      </c>
      <c r="J24" s="92">
        <f t="shared" si="10"/>
        <v>0</v>
      </c>
      <c r="K24" s="416">
        <f t="shared" si="10"/>
        <v>3791378</v>
      </c>
      <c r="L24" s="92">
        <f t="shared" si="10"/>
        <v>4684220</v>
      </c>
      <c r="M24" s="92">
        <f>SUM(M25:M27)</f>
        <v>0</v>
      </c>
      <c r="N24" s="92">
        <f>SUM(N25:N27)</f>
        <v>0</v>
      </c>
      <c r="O24" s="92">
        <f>SUM(O25:O27)</f>
        <v>0</v>
      </c>
      <c r="P24" s="92">
        <f>SUM(P25:P27)</f>
        <v>0</v>
      </c>
      <c r="Q24" s="416">
        <f aca="true" t="shared" si="11" ref="Q24:Z24">SUM(Q25:Q27)</f>
        <v>0</v>
      </c>
      <c r="R24" s="416">
        <f>SUM(R25:R27)</f>
        <v>0</v>
      </c>
      <c r="S24" s="416">
        <f>SUM(S25:S27)</f>
        <v>0</v>
      </c>
      <c r="T24" s="416">
        <f>SUM(T25:T27)</f>
        <v>0</v>
      </c>
      <c r="U24" s="92">
        <f>SUM(U25:U27)</f>
        <v>0</v>
      </c>
      <c r="V24" s="92">
        <f>SUM(V25:V27)</f>
        <v>0</v>
      </c>
      <c r="W24" s="416">
        <f t="shared" si="11"/>
        <v>0</v>
      </c>
      <c r="X24" s="92">
        <f t="shared" si="11"/>
        <v>0</v>
      </c>
      <c r="Y24" s="92">
        <f t="shared" si="11"/>
        <v>0</v>
      </c>
      <c r="Z24" s="92">
        <f t="shared" si="11"/>
        <v>0</v>
      </c>
      <c r="AA24" s="92">
        <f>SUM(AA25:AA27)</f>
        <v>0</v>
      </c>
      <c r="AB24" s="92">
        <f>SUM(AB25:AB27)</f>
        <v>0</v>
      </c>
      <c r="AC24" s="92">
        <f>SUM(AC25:AC27)</f>
        <v>0</v>
      </c>
    </row>
    <row r="25" spans="1:29" s="5" customFormat="1" ht="33" customHeight="1">
      <c r="A25" s="138"/>
      <c r="B25" s="143" t="s">
        <v>39</v>
      </c>
      <c r="C25" s="1154" t="s">
        <v>2</v>
      </c>
      <c r="D25" s="1154"/>
      <c r="E25" s="415">
        <f>'4.sz.m.ÖNK kiadás'!E27</f>
        <v>3791378</v>
      </c>
      <c r="F25" s="333">
        <f>'4.sz.m.ÖNK kiadás'!F27</f>
        <v>4684220</v>
      </c>
      <c r="G25" s="333">
        <f>'4.sz.m.ÖNK kiadás'!G27</f>
        <v>0</v>
      </c>
      <c r="H25" s="333">
        <f>'4.sz.m.ÖNK kiadás'!H27</f>
        <v>0</v>
      </c>
      <c r="I25" s="333">
        <f>'4.sz.m.ÖNK kiadás'!I27+'üres lap'!H37</f>
        <v>0</v>
      </c>
      <c r="J25" s="333">
        <f>'4.sz.m.ÖNK kiadás'!J27+'üres lap'!I37</f>
        <v>0</v>
      </c>
      <c r="K25" s="415">
        <f>'4.sz.m.ÖNK kiadás'!K27</f>
        <v>3791378</v>
      </c>
      <c r="L25" s="333">
        <f>'4.sz.m.ÖNK kiadás'!L27</f>
        <v>4684220</v>
      </c>
      <c r="M25" s="333">
        <f>'4.sz.m.ÖNK kiadás'!M27</f>
        <v>0</v>
      </c>
      <c r="N25" s="333">
        <f>'4.sz.m.ÖNK kiadás'!N27</f>
        <v>0</v>
      </c>
      <c r="O25" s="333">
        <f>'4.sz.m.ÖNK kiadás'!O27</f>
        <v>0</v>
      </c>
      <c r="P25" s="333">
        <f>'4.sz.m.ÖNK kiadás'!P27</f>
        <v>0</v>
      </c>
      <c r="Q25" s="415"/>
      <c r="R25" s="415"/>
      <c r="S25" s="415"/>
      <c r="T25" s="415"/>
      <c r="U25" s="333"/>
      <c r="V25" s="333"/>
      <c r="W25" s="415"/>
      <c r="X25" s="333"/>
      <c r="Y25" s="333"/>
      <c r="Z25" s="333"/>
      <c r="AA25" s="333"/>
      <c r="AB25" s="333"/>
      <c r="AC25" s="333"/>
    </row>
    <row r="26" spans="1:29" s="9" customFormat="1" ht="33" customHeight="1">
      <c r="A26" s="152"/>
      <c r="B26" s="130" t="s">
        <v>40</v>
      </c>
      <c r="C26" s="1157" t="s">
        <v>274</v>
      </c>
      <c r="D26" s="1157"/>
      <c r="E26" s="415"/>
      <c r="F26" s="333"/>
      <c r="G26" s="333"/>
      <c r="H26" s="333"/>
      <c r="I26" s="333"/>
      <c r="J26" s="333"/>
      <c r="K26" s="415"/>
      <c r="L26" s="333"/>
      <c r="M26" s="333"/>
      <c r="N26" s="333"/>
      <c r="O26" s="333"/>
      <c r="P26" s="333"/>
      <c r="Q26" s="415"/>
      <c r="R26" s="415"/>
      <c r="S26" s="415"/>
      <c r="T26" s="415"/>
      <c r="U26" s="333"/>
      <c r="V26" s="333"/>
      <c r="W26" s="415"/>
      <c r="X26" s="333"/>
      <c r="Y26" s="333"/>
      <c r="Z26" s="333"/>
      <c r="AA26" s="333"/>
      <c r="AB26" s="333"/>
      <c r="AC26" s="333"/>
    </row>
    <row r="27" spans="1:29" s="9" customFormat="1" ht="33" customHeight="1" thickBot="1">
      <c r="A27" s="158"/>
      <c r="B27" s="144" t="s">
        <v>73</v>
      </c>
      <c r="C27" s="159" t="s">
        <v>106</v>
      </c>
      <c r="D27" s="159"/>
      <c r="E27" s="415"/>
      <c r="F27" s="333"/>
      <c r="G27" s="333"/>
      <c r="H27" s="333"/>
      <c r="I27" s="333"/>
      <c r="J27" s="333"/>
      <c r="K27" s="415"/>
      <c r="L27" s="333"/>
      <c r="M27" s="333"/>
      <c r="N27" s="333"/>
      <c r="O27" s="333"/>
      <c r="P27" s="333"/>
      <c r="Q27" s="415"/>
      <c r="R27" s="415"/>
      <c r="S27" s="415"/>
      <c r="T27" s="415"/>
      <c r="U27" s="333"/>
      <c r="V27" s="333"/>
      <c r="W27" s="415"/>
      <c r="X27" s="333"/>
      <c r="Y27" s="333"/>
      <c r="Z27" s="333"/>
      <c r="AA27" s="333"/>
      <c r="AB27" s="333"/>
      <c r="AC27" s="333"/>
    </row>
    <row r="28" spans="1:29" s="9" customFormat="1" ht="33" customHeight="1" thickBot="1">
      <c r="A28" s="118" t="s">
        <v>10</v>
      </c>
      <c r="B28" s="145" t="s">
        <v>107</v>
      </c>
      <c r="C28" s="145"/>
      <c r="D28" s="145"/>
      <c r="E28" s="417">
        <v>0</v>
      </c>
      <c r="F28" s="418">
        <v>0</v>
      </c>
      <c r="G28" s="418">
        <v>0</v>
      </c>
      <c r="H28" s="418">
        <v>0</v>
      </c>
      <c r="I28" s="418">
        <v>0</v>
      </c>
      <c r="J28" s="418">
        <v>0</v>
      </c>
      <c r="K28" s="417">
        <v>0</v>
      </c>
      <c r="L28" s="418">
        <v>0</v>
      </c>
      <c r="M28" s="418">
        <v>0</v>
      </c>
      <c r="N28" s="418">
        <v>0</v>
      </c>
      <c r="O28" s="418">
        <v>2</v>
      </c>
      <c r="P28" s="418">
        <v>3</v>
      </c>
      <c r="Q28" s="417"/>
      <c r="R28" s="417"/>
      <c r="S28" s="417"/>
      <c r="T28" s="417"/>
      <c r="U28" s="418"/>
      <c r="V28" s="418"/>
      <c r="W28" s="417"/>
      <c r="X28" s="418"/>
      <c r="Y28" s="418"/>
      <c r="Z28" s="418"/>
      <c r="AA28" s="418"/>
      <c r="AB28" s="418"/>
      <c r="AC28" s="418"/>
    </row>
    <row r="29" spans="1:29" s="9" customFormat="1" ht="33" customHeight="1" thickBot="1">
      <c r="A29" s="139" t="s">
        <v>11</v>
      </c>
      <c r="B29" s="1118" t="s">
        <v>108</v>
      </c>
      <c r="C29" s="1118"/>
      <c r="D29" s="1118"/>
      <c r="E29" s="414">
        <f>E5+E16+E24+E28</f>
        <v>66477164</v>
      </c>
      <c r="F29" s="331">
        <f aca="true" t="shared" si="12" ref="F29:AC29">F5+F16+F24+F28</f>
        <v>67385769</v>
      </c>
      <c r="G29" s="331">
        <f t="shared" si="12"/>
        <v>0</v>
      </c>
      <c r="H29" s="331">
        <f>H5+H16+H24+H28</f>
        <v>0</v>
      </c>
      <c r="I29" s="331">
        <f t="shared" si="12"/>
        <v>0</v>
      </c>
      <c r="J29" s="331">
        <f t="shared" si="12"/>
        <v>0</v>
      </c>
      <c r="K29" s="414">
        <f>K5+K16+K24+K28</f>
        <v>58904620</v>
      </c>
      <c r="L29" s="331">
        <f t="shared" si="12"/>
        <v>59813225</v>
      </c>
      <c r="M29" s="331">
        <f>M5+M16+M24+M28</f>
        <v>-960000</v>
      </c>
      <c r="N29" s="331">
        <f>N5+N16+N24+N28</f>
        <v>-960000</v>
      </c>
      <c r="O29" s="331" t="e">
        <f>O5+O16+O24+O28</f>
        <v>#DIV/0!</v>
      </c>
      <c r="P29" s="331">
        <f>P5+P16+P24+P28</f>
        <v>30714317</v>
      </c>
      <c r="Q29" s="414">
        <f t="shared" si="12"/>
        <v>7572544</v>
      </c>
      <c r="R29" s="414">
        <f>R5+R16+R24+R28</f>
        <v>7572544</v>
      </c>
      <c r="S29" s="414">
        <f>S5+S16+S24+S28</f>
        <v>960000</v>
      </c>
      <c r="T29" s="414">
        <f>T5+T16+T24+T28</f>
        <v>960000</v>
      </c>
      <c r="U29" s="331" t="e">
        <f t="shared" si="12"/>
        <v>#DIV/0!</v>
      </c>
      <c r="V29" s="331">
        <f t="shared" si="12"/>
        <v>1334000</v>
      </c>
      <c r="W29" s="414">
        <f t="shared" si="12"/>
        <v>0</v>
      </c>
      <c r="X29" s="331">
        <f t="shared" si="12"/>
        <v>0</v>
      </c>
      <c r="Y29" s="331">
        <f t="shared" si="12"/>
        <v>0</v>
      </c>
      <c r="Z29" s="331">
        <f t="shared" si="12"/>
        <v>0</v>
      </c>
      <c r="AA29" s="331">
        <f t="shared" si="12"/>
        <v>0</v>
      </c>
      <c r="AB29" s="331">
        <f t="shared" si="12"/>
        <v>0</v>
      </c>
      <c r="AC29" s="331">
        <f t="shared" si="12"/>
        <v>0</v>
      </c>
    </row>
    <row r="30" spans="1:29" s="9" customFormat="1" ht="33" customHeight="1" thickBot="1">
      <c r="A30" s="116" t="s">
        <v>12</v>
      </c>
      <c r="B30" s="1158" t="s">
        <v>176</v>
      </c>
      <c r="C30" s="1158"/>
      <c r="D30" s="1158"/>
      <c r="E30" s="419">
        <f>E31+E32</f>
        <v>650615</v>
      </c>
      <c r="F30" s="142">
        <f>'4.sz.m.ÖNK kiadás'!F33</f>
        <v>650615</v>
      </c>
      <c r="G30" s="142">
        <f>'4.sz.m.ÖNK kiadás'!G33</f>
        <v>0</v>
      </c>
      <c r="H30" s="142">
        <f>'4.sz.m.ÖNK kiadás'!H33</f>
        <v>0</v>
      </c>
      <c r="I30" s="142">
        <f>'4.sz.m.ÖNK kiadás'!I33</f>
        <v>0</v>
      </c>
      <c r="J30" s="142">
        <f>'4.sz.m.ÖNK kiadás'!J33</f>
        <v>0</v>
      </c>
      <c r="K30" s="419">
        <f>'4.sz.m.ÖNK kiadás'!K33</f>
        <v>650615</v>
      </c>
      <c r="L30" s="142">
        <f>'4.sz.m.ÖNK kiadás'!L33</f>
        <v>650615</v>
      </c>
      <c r="M30" s="142">
        <f>'4.sz.m.ÖNK kiadás'!M33</f>
        <v>0</v>
      </c>
      <c r="N30" s="142">
        <f>'4.sz.m.ÖNK kiadás'!N33</f>
        <v>0</v>
      </c>
      <c r="O30" s="142">
        <f>'4.sz.m.ÖNK kiadás'!O33</f>
        <v>6</v>
      </c>
      <c r="P30" s="142">
        <f>'4.sz.m.ÖNK kiadás'!P33</f>
        <v>8</v>
      </c>
      <c r="Q30" s="419"/>
      <c r="R30" s="419"/>
      <c r="S30" s="419"/>
      <c r="T30" s="419"/>
      <c r="U30" s="142"/>
      <c r="V30" s="142"/>
      <c r="W30" s="419"/>
      <c r="X30" s="142"/>
      <c r="Y30" s="142"/>
      <c r="Z30" s="142"/>
      <c r="AA30" s="142"/>
      <c r="AB30" s="142"/>
      <c r="AC30" s="142"/>
    </row>
    <row r="31" spans="1:29" s="5" customFormat="1" ht="33" customHeight="1">
      <c r="A31" s="161"/>
      <c r="B31" s="143" t="s">
        <v>43</v>
      </c>
      <c r="C31" s="1115" t="s">
        <v>276</v>
      </c>
      <c r="D31" s="1115"/>
      <c r="E31" s="415"/>
      <c r="F31" s="333"/>
      <c r="G31" s="333"/>
      <c r="H31" s="333"/>
      <c r="I31" s="333"/>
      <c r="J31" s="333"/>
      <c r="K31" s="415"/>
      <c r="L31" s="333"/>
      <c r="M31" s="333"/>
      <c r="N31" s="333"/>
      <c r="O31" s="333"/>
      <c r="P31" s="333"/>
      <c r="Q31" s="415"/>
      <c r="R31" s="415"/>
      <c r="S31" s="415"/>
      <c r="T31" s="415"/>
      <c r="U31" s="333"/>
      <c r="V31" s="333"/>
      <c r="W31" s="415"/>
      <c r="X31" s="333"/>
      <c r="Y31" s="333"/>
      <c r="Z31" s="333"/>
      <c r="AA31" s="333"/>
      <c r="AB31" s="333"/>
      <c r="AC31" s="333"/>
    </row>
    <row r="32" spans="1:29" s="5" customFormat="1" ht="33" customHeight="1" thickBot="1">
      <c r="A32" s="157"/>
      <c r="B32" s="144" t="s">
        <v>323</v>
      </c>
      <c r="C32" s="1164" t="s">
        <v>372</v>
      </c>
      <c r="D32" s="1164"/>
      <c r="E32" s="1002">
        <f>'4.sz.m.ÖNK kiadás'!E35</f>
        <v>650615</v>
      </c>
      <c r="F32" s="1002">
        <f>'4.sz.m.ÖNK kiadás'!F35</f>
        <v>650615</v>
      </c>
      <c r="G32" s="1002">
        <f>'4.sz.m.ÖNK kiadás'!G35</f>
        <v>0</v>
      </c>
      <c r="H32" s="1002">
        <f>'4.sz.m.ÖNK kiadás'!H35</f>
        <v>0</v>
      </c>
      <c r="I32" s="1002">
        <f>'4.sz.m.ÖNK kiadás'!I35</f>
        <v>0</v>
      </c>
      <c r="J32" s="1002">
        <f>'4.sz.m.ÖNK kiadás'!J35</f>
        <v>0</v>
      </c>
      <c r="K32" s="1002">
        <f>'4.sz.m.ÖNK kiadás'!K35</f>
        <v>650615</v>
      </c>
      <c r="L32" s="1002">
        <f>'4.sz.m.ÖNK kiadás'!L35</f>
        <v>650615</v>
      </c>
      <c r="M32" s="1002">
        <f>'4.sz.m.ÖNK kiadás'!M35</f>
        <v>0</v>
      </c>
      <c r="N32" s="1002">
        <f>'4.sz.m.ÖNK kiadás'!N35</f>
        <v>0</v>
      </c>
      <c r="O32" s="1002">
        <f>'4.sz.m.ÖNK kiadás'!O35</f>
        <v>0</v>
      </c>
      <c r="P32" s="1002">
        <f>'4.sz.m.ÖNK kiadás'!P35</f>
        <v>0</v>
      </c>
      <c r="Q32" s="420"/>
      <c r="R32" s="420"/>
      <c r="S32" s="420"/>
      <c r="T32" s="420"/>
      <c r="U32" s="160"/>
      <c r="V32" s="160"/>
      <c r="W32" s="420"/>
      <c r="X32" s="160"/>
      <c r="Y32" s="160"/>
      <c r="Z32" s="160"/>
      <c r="AA32" s="160"/>
      <c r="AB32" s="160"/>
      <c r="AC32" s="160"/>
    </row>
    <row r="33" spans="1:29" s="5" customFormat="1" ht="33" customHeight="1" thickBot="1">
      <c r="A33" s="439" t="s">
        <v>13</v>
      </c>
      <c r="B33" s="1163" t="s">
        <v>201</v>
      </c>
      <c r="C33" s="1163"/>
      <c r="D33" s="1163"/>
      <c r="E33" s="440">
        <f>E29+E30</f>
        <v>67127779</v>
      </c>
      <c r="F33" s="441">
        <f aca="true" t="shared" si="13" ref="F33:L33">F29+F30</f>
        <v>68036384</v>
      </c>
      <c r="G33" s="441">
        <f t="shared" si="13"/>
        <v>0</v>
      </c>
      <c r="H33" s="441">
        <f>H29+H30</f>
        <v>0</v>
      </c>
      <c r="I33" s="441">
        <f t="shared" si="13"/>
        <v>0</v>
      </c>
      <c r="J33" s="441">
        <f t="shared" si="13"/>
        <v>0</v>
      </c>
      <c r="K33" s="440">
        <f t="shared" si="13"/>
        <v>59555235</v>
      </c>
      <c r="L33" s="441">
        <f t="shared" si="13"/>
        <v>60463840</v>
      </c>
      <c r="M33" s="441">
        <f>M29+M30</f>
        <v>-960000</v>
      </c>
      <c r="N33" s="441">
        <f>N29+N30</f>
        <v>-960000</v>
      </c>
      <c r="O33" s="441" t="e">
        <f>O29+O30</f>
        <v>#DIV/0!</v>
      </c>
      <c r="P33" s="441">
        <f>P29+P30</f>
        <v>30714325</v>
      </c>
      <c r="Q33" s="440">
        <f aca="true" t="shared" si="14" ref="Q33:Z33">Q29+Q30</f>
        <v>7572544</v>
      </c>
      <c r="R33" s="440">
        <f>R29+R30</f>
        <v>7572544</v>
      </c>
      <c r="S33" s="440">
        <f>S29+S30</f>
        <v>960000</v>
      </c>
      <c r="T33" s="440">
        <f>T29+T30</f>
        <v>960000</v>
      </c>
      <c r="U33" s="441" t="e">
        <f>U29+U30</f>
        <v>#DIV/0!</v>
      </c>
      <c r="V33" s="441">
        <f>V29+V30</f>
        <v>1334000</v>
      </c>
      <c r="W33" s="440">
        <f t="shared" si="14"/>
        <v>0</v>
      </c>
      <c r="X33" s="441">
        <f t="shared" si="14"/>
        <v>0</v>
      </c>
      <c r="Y33" s="441">
        <f t="shared" si="14"/>
        <v>0</v>
      </c>
      <c r="Z33" s="441">
        <f t="shared" si="14"/>
        <v>0</v>
      </c>
      <c r="AA33" s="441">
        <f>AA29+AA30</f>
        <v>0</v>
      </c>
      <c r="AB33" s="441">
        <f>AB29+AB30</f>
        <v>0</v>
      </c>
      <c r="AC33" s="441">
        <f>AC29+AC30</f>
        <v>0</v>
      </c>
    </row>
    <row r="34" spans="1:29" s="5" customFormat="1" ht="33" customHeight="1" hidden="1" thickBot="1">
      <c r="A34" s="1161" t="s">
        <v>202</v>
      </c>
      <c r="B34" s="1162"/>
      <c r="C34" s="1162"/>
      <c r="D34" s="1162"/>
      <c r="E34" s="531"/>
      <c r="F34" s="442"/>
      <c r="G34" s="442"/>
      <c r="H34" s="442"/>
      <c r="I34" s="160"/>
      <c r="J34" s="160"/>
      <c r="K34" s="531"/>
      <c r="L34" s="442"/>
      <c r="M34" s="442"/>
      <c r="N34" s="442"/>
      <c r="O34" s="442"/>
      <c r="P34" s="442"/>
      <c r="Q34" s="531"/>
      <c r="R34" s="531"/>
      <c r="S34" s="531"/>
      <c r="T34" s="531"/>
      <c r="U34" s="160"/>
      <c r="V34" s="160"/>
      <c r="W34" s="531"/>
      <c r="X34" s="442"/>
      <c r="Y34" s="442"/>
      <c r="Z34" s="442"/>
      <c r="AA34" s="160"/>
      <c r="AB34" s="160"/>
      <c r="AC34" s="160"/>
    </row>
    <row r="35" spans="1:29" s="5" customFormat="1" ht="33" customHeight="1" thickBot="1">
      <c r="A35" s="1117" t="s">
        <v>110</v>
      </c>
      <c r="B35" s="1118"/>
      <c r="C35" s="1118"/>
      <c r="D35" s="1118"/>
      <c r="E35" s="416">
        <f aca="true" t="shared" si="15" ref="E35:J35">E33+E34</f>
        <v>67127779</v>
      </c>
      <c r="F35" s="92">
        <f t="shared" si="15"/>
        <v>68036384</v>
      </c>
      <c r="G35" s="92">
        <f t="shared" si="15"/>
        <v>0</v>
      </c>
      <c r="H35" s="92">
        <f>H33+H34</f>
        <v>0</v>
      </c>
      <c r="I35" s="92">
        <f t="shared" si="15"/>
        <v>0</v>
      </c>
      <c r="J35" s="92">
        <f t="shared" si="15"/>
        <v>0</v>
      </c>
      <c r="K35" s="416">
        <f aca="true" t="shared" si="16" ref="K35:AC35">K33+K34</f>
        <v>59555235</v>
      </c>
      <c r="L35" s="92">
        <f t="shared" si="16"/>
        <v>60463840</v>
      </c>
      <c r="M35" s="92">
        <f>M33+M34</f>
        <v>-960000</v>
      </c>
      <c r="N35" s="92">
        <f>N33+N34</f>
        <v>-960000</v>
      </c>
      <c r="O35" s="92" t="e">
        <f>O33+O34</f>
        <v>#DIV/0!</v>
      </c>
      <c r="P35" s="92">
        <f>P33+P34</f>
        <v>30714325</v>
      </c>
      <c r="Q35" s="416">
        <f t="shared" si="16"/>
        <v>7572544</v>
      </c>
      <c r="R35" s="416">
        <f>R33+R34</f>
        <v>7572544</v>
      </c>
      <c r="S35" s="416">
        <f>S33+S34</f>
        <v>960000</v>
      </c>
      <c r="T35" s="416">
        <f>T33+T34</f>
        <v>960000</v>
      </c>
      <c r="U35" s="92" t="e">
        <f t="shared" si="16"/>
        <v>#DIV/0!</v>
      </c>
      <c r="V35" s="92">
        <f t="shared" si="16"/>
        <v>1334000</v>
      </c>
      <c r="W35" s="416">
        <f t="shared" si="16"/>
        <v>0</v>
      </c>
      <c r="X35" s="92">
        <f t="shared" si="16"/>
        <v>0</v>
      </c>
      <c r="Y35" s="92">
        <f t="shared" si="16"/>
        <v>0</v>
      </c>
      <c r="Z35" s="92">
        <f t="shared" si="16"/>
        <v>0</v>
      </c>
      <c r="AA35" s="92">
        <f t="shared" si="16"/>
        <v>0</v>
      </c>
      <c r="AB35" s="92">
        <f t="shared" si="16"/>
        <v>0</v>
      </c>
      <c r="AC35" s="92">
        <f t="shared" si="16"/>
        <v>0</v>
      </c>
    </row>
    <row r="36" spans="1:28" s="5" customFormat="1" ht="19.5" customHeight="1">
      <c r="A36" s="74"/>
      <c r="B36" s="146"/>
      <c r="C36" s="74"/>
      <c r="D36" s="74"/>
      <c r="E36" s="6"/>
      <c r="F36" s="6"/>
      <c r="G36" s="6"/>
      <c r="H36" s="6"/>
      <c r="I36" s="6"/>
      <c r="J36" s="6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533"/>
      <c r="X36" s="533"/>
      <c r="Y36" s="533"/>
      <c r="Z36" s="533"/>
      <c r="AA36" s="533"/>
      <c r="AB36" s="533"/>
    </row>
    <row r="37" spans="1:28" s="5" customFormat="1" ht="19.5" customHeight="1">
      <c r="A37" s="74"/>
      <c r="B37" s="146"/>
      <c r="C37" s="74"/>
      <c r="D37" s="74"/>
      <c r="E37" s="6"/>
      <c r="F37" s="6"/>
      <c r="G37" s="6"/>
      <c r="H37" s="6"/>
      <c r="I37" s="6"/>
      <c r="J37" s="6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532"/>
      <c r="X37" s="532"/>
      <c r="Y37" s="532"/>
      <c r="Z37" s="532"/>
      <c r="AA37" s="532"/>
      <c r="AB37" s="532"/>
    </row>
    <row r="38" spans="1:28" s="5" customFormat="1" ht="19.5" customHeight="1">
      <c r="A38" s="74"/>
      <c r="B38" s="146"/>
      <c r="C38" s="1155" t="s">
        <v>50</v>
      </c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337"/>
      <c r="S38" s="337"/>
      <c r="T38" s="337"/>
      <c r="U38" s="337"/>
      <c r="V38" s="337"/>
      <c r="W38" s="534"/>
      <c r="X38" s="534"/>
      <c r="Y38" s="534"/>
      <c r="Z38" s="534"/>
      <c r="AA38" s="534"/>
      <c r="AB38" s="535"/>
    </row>
    <row r="39" spans="1:28" s="5" customFormat="1" ht="19.5" customHeight="1" thickBot="1">
      <c r="A39" s="289" t="s">
        <v>51</v>
      </c>
      <c r="B39" s="289"/>
      <c r="E39" s="267"/>
      <c r="F39" s="267"/>
      <c r="G39" s="267"/>
      <c r="H39" s="267"/>
      <c r="I39" s="267"/>
      <c r="J39" s="267"/>
      <c r="K39" s="268"/>
      <c r="L39" s="268"/>
      <c r="M39" s="268"/>
      <c r="N39" s="268"/>
      <c r="O39" s="268"/>
      <c r="P39" s="268"/>
      <c r="Q39" s="269">
        <v>0</v>
      </c>
      <c r="R39" s="269"/>
      <c r="S39" s="269"/>
      <c r="T39" s="269"/>
      <c r="U39" s="269"/>
      <c r="V39" s="269"/>
      <c r="W39" s="536"/>
      <c r="X39" s="536"/>
      <c r="Y39" s="536"/>
      <c r="Z39" s="536"/>
      <c r="AA39" s="536"/>
      <c r="AB39" s="537"/>
    </row>
    <row r="40" spans="1:29" ht="52.5" customHeight="1" thickBot="1">
      <c r="A40" s="270">
        <v>1</v>
      </c>
      <c r="B40" s="1165" t="s">
        <v>114</v>
      </c>
      <c r="C40" s="1166"/>
      <c r="D40" s="1167"/>
      <c r="E40" s="288">
        <f>'1.sz.m-önk.össze.bev'!E56-'1 .sz.m.önk.össz.kiad.'!E29</f>
        <v>-37837649</v>
      </c>
      <c r="F40" s="288">
        <f>'1.sz.m-önk.össze.bev'!F56-'1 .sz.m.önk.össz.kiad.'!F29</f>
        <v>-37837649</v>
      </c>
      <c r="G40" s="288">
        <f>'1.sz.m-önk.össze.bev'!G56-'1 .sz.m.önk.össz.kiad.'!G29</f>
        <v>0</v>
      </c>
      <c r="H40" s="288">
        <f>'1.sz.m-önk.össze.bev'!H56-'1 .sz.m.önk.össz.kiad.'!H29</f>
        <v>0</v>
      </c>
      <c r="I40" s="288">
        <f>'1.sz.m-önk.össze.bev'!I56-'1 .sz.m.önk.össz.kiad.'!I29</f>
        <v>0</v>
      </c>
      <c r="J40" s="288">
        <f>'1.sz.m-önk.össze.bev'!J56-'1 .sz.m.önk.össz.kiad.'!J29</f>
        <v>0</v>
      </c>
      <c r="K40" s="288">
        <f>'1.sz.m-önk.össze.bev'!K56-'1 .sz.m.önk.össz.kiad.'!K29</f>
        <v>-37837649</v>
      </c>
      <c r="L40" s="288">
        <f>'1.sz.m-önk.össze.bev'!L56-'1 .sz.m.önk.össz.kiad.'!L29</f>
        <v>-37837649</v>
      </c>
      <c r="M40" s="288">
        <f>'1.sz.m-önk.össze.bev'!M56-'1 .sz.m.önk.össz.kiad.'!M29</f>
        <v>6880000</v>
      </c>
      <c r="N40" s="288">
        <f>'1.sz.m-önk.össze.bev'!N56-'1 .sz.m.önk.össz.kiad.'!N29</f>
        <v>6880000</v>
      </c>
      <c r="O40" s="288" t="e">
        <f>'1.sz.m-önk.össze.bev'!O56-'1 .sz.m.önk.össz.kiad.'!O29</f>
        <v>#DIV/0!</v>
      </c>
      <c r="P40" s="288">
        <f>'1.sz.m-önk.össze.bev'!P56-'1 .sz.m.önk.össz.kiad.'!P29</f>
        <v>-30714317</v>
      </c>
      <c r="Q40" s="288">
        <f>'1.sz.m-önk.össze.bev'!Q56-'1 .sz.m.önk.össz.kiad.'!Q29</f>
        <v>0</v>
      </c>
      <c r="R40" s="288">
        <f>'1.sz.m-önk.össze.bev'!R56-'1 .sz.m.önk.össz.kiad.'!R29</f>
        <v>0</v>
      </c>
      <c r="S40" s="288">
        <f>'1.sz.m-önk.össze.bev'!S56-'1 .sz.m.önk.össz.kiad.'!S29</f>
        <v>0</v>
      </c>
      <c r="T40" s="288">
        <f>'1.sz.m-önk.össze.bev'!T56-'1 .sz.m.önk.össz.kiad.'!T29</f>
        <v>0</v>
      </c>
      <c r="U40" s="288" t="e">
        <f>'1.sz.m-önk.össze.bev'!U56-'1 .sz.m.önk.össz.kiad.'!U29</f>
        <v>#DIV/0!</v>
      </c>
      <c r="V40" s="288">
        <f>'1.sz.m-önk.össze.bev'!V56-'1 .sz.m.önk.össz.kiad.'!V29</f>
        <v>8</v>
      </c>
      <c r="W40" s="288">
        <f>'1.sz.m-önk.össze.bev'!W56-'1 .sz.m.önk.össz.kiad.'!W29</f>
        <v>0</v>
      </c>
      <c r="X40" s="288">
        <f>'1.sz.m-önk.össze.bev'!X56-'1 .sz.m.önk.össz.kiad.'!X29</f>
        <v>0</v>
      </c>
      <c r="Y40" s="288">
        <f>'1.sz.m-önk.össze.bev'!Y56-'1 .sz.m.önk.össz.kiad.'!Y29</f>
        <v>0</v>
      </c>
      <c r="Z40" s="288">
        <f>'1.sz.m-önk.össze.bev'!Z56-'1 .sz.m.önk.össz.kiad.'!Z29</f>
        <v>0</v>
      </c>
      <c r="AA40" s="288" t="e">
        <f>#REF!-'1 .sz.m.önk.össz.kiad.'!AA29</f>
        <v>#REF!</v>
      </c>
      <c r="AB40" s="288" t="e">
        <f>#REF!-'1 .sz.m.önk.össz.kiad.'!AB29</f>
        <v>#REF!</v>
      </c>
      <c r="AC40" s="288" t="e">
        <f>#REF!-'1 .sz.m.önk.össz.kiad.'!AC29</f>
        <v>#REF!</v>
      </c>
    </row>
    <row r="41" spans="1:22" ht="15.75">
      <c r="A41" s="148"/>
      <c r="B41" s="73"/>
      <c r="C41" s="267"/>
      <c r="D41" s="267"/>
      <c r="E41" s="271"/>
      <c r="F41" s="271"/>
      <c r="G41" s="271"/>
      <c r="H41" s="271"/>
      <c r="I41" s="271"/>
      <c r="J41" s="271"/>
      <c r="K41" s="268"/>
      <c r="L41" s="268"/>
      <c r="M41" s="268"/>
      <c r="N41" s="268"/>
      <c r="O41" s="268"/>
      <c r="P41" s="268"/>
      <c r="Q41" s="269">
        <v>0</v>
      </c>
      <c r="R41" s="269"/>
      <c r="S41" s="269"/>
      <c r="T41" s="269"/>
      <c r="U41" s="269"/>
      <c r="V41" s="269"/>
    </row>
    <row r="42" spans="1:22" ht="15.75" customHeight="1">
      <c r="A42" s="148"/>
      <c r="B42" s="73"/>
      <c r="C42" s="1140" t="s">
        <v>115</v>
      </c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335"/>
      <c r="S42" s="335"/>
      <c r="T42" s="335"/>
      <c r="U42" s="335"/>
      <c r="V42" s="335"/>
    </row>
    <row r="43" spans="1:22" ht="16.5" thickBot="1">
      <c r="A43" s="289" t="s">
        <v>116</v>
      </c>
      <c r="B43" s="73"/>
      <c r="C43" s="1159"/>
      <c r="D43" s="1159"/>
      <c r="E43" s="267"/>
      <c r="F43" s="267"/>
      <c r="G43" s="267"/>
      <c r="H43" s="267"/>
      <c r="I43" s="267"/>
      <c r="J43" s="267"/>
      <c r="K43" s="268"/>
      <c r="L43" s="268"/>
      <c r="M43" s="268"/>
      <c r="N43" s="268"/>
      <c r="O43" s="268"/>
      <c r="P43" s="268"/>
      <c r="Q43" s="269">
        <v>0</v>
      </c>
      <c r="R43" s="269"/>
      <c r="S43" s="269"/>
      <c r="T43" s="269"/>
      <c r="U43" s="269"/>
      <c r="V43" s="269"/>
    </row>
    <row r="44" spans="1:29" ht="27.75" customHeight="1">
      <c r="A44" s="284" t="s">
        <v>25</v>
      </c>
      <c r="B44" s="1151" t="s">
        <v>451</v>
      </c>
      <c r="C44" s="1152"/>
      <c r="D44" s="1153"/>
      <c r="E44" s="303">
        <f>'2.sz.m.összehasonlító'!B16</f>
        <v>2192893</v>
      </c>
      <c r="F44" s="303">
        <f>'2.sz.m.összehasonlító'!C16</f>
        <v>2192893</v>
      </c>
      <c r="G44" s="303">
        <f>'2.sz.m.összehasonlító'!D16</f>
        <v>-480000</v>
      </c>
      <c r="H44" s="303">
        <f>'2.sz.m.összehasonlító'!E16</f>
        <v>-480000</v>
      </c>
      <c r="I44" s="303">
        <f>'1.sz.m-önk.össze.bev'!I60</f>
        <v>0</v>
      </c>
      <c r="J44" s="303">
        <f>'1.sz.m-önk.össze.bev'!J60</f>
        <v>0</v>
      </c>
      <c r="K44" s="303">
        <f>'2.sz.m.összehasonlító'!B16-Q44</f>
        <v>2192893</v>
      </c>
      <c r="L44" s="303">
        <f>'2.sz.m.összehasonlító'!C16-R44</f>
        <v>2192893</v>
      </c>
      <c r="M44" s="303">
        <f>'2.sz.m.összehasonlító'!D16-S44</f>
        <v>-480000</v>
      </c>
      <c r="N44" s="303">
        <f>'2.sz.m.összehasonlító'!E16-T44</f>
        <v>-480000</v>
      </c>
      <c r="O44" s="303">
        <f>'1.sz.m-önk.össze.bev'!O60</f>
        <v>0</v>
      </c>
      <c r="P44" s="303">
        <f>'1.sz.m-önk.össze.bev'!P60</f>
        <v>0</v>
      </c>
      <c r="Q44" s="303">
        <f>'1.sz.m-önk.össze.bev'!Q60</f>
        <v>0</v>
      </c>
      <c r="R44" s="303">
        <f>'1.sz.m-önk.össze.bev'!R60</f>
        <v>0</v>
      </c>
      <c r="S44" s="303">
        <f>'1.sz.m-önk.össze.bev'!S60</f>
        <v>0</v>
      </c>
      <c r="T44" s="303">
        <f>'1.sz.m-önk.össze.bev'!T60</f>
        <v>0</v>
      </c>
      <c r="U44" s="303">
        <f>'1.sz.m-önk.össze.bev'!U60</f>
        <v>0</v>
      </c>
      <c r="V44" s="303">
        <f>'1.sz.m-önk.össze.bev'!V60</f>
        <v>0</v>
      </c>
      <c r="W44" s="303">
        <f>'1.sz.m-önk.össze.bev'!W60</f>
        <v>0</v>
      </c>
      <c r="X44" s="303">
        <f>'1.sz.m-önk.össze.bev'!X60</f>
        <v>0</v>
      </c>
      <c r="Y44" s="303">
        <f>'1.sz.m-önk.össze.bev'!Y60</f>
        <v>0</v>
      </c>
      <c r="Z44" s="303">
        <f>'1.sz.m-önk.össze.bev'!Z60</f>
        <v>0</v>
      </c>
      <c r="AA44" s="303" t="e">
        <f>#REF!</f>
        <v>#REF!</v>
      </c>
      <c r="AB44" s="303" t="e">
        <f>#REF!</f>
        <v>#REF!</v>
      </c>
      <c r="AC44" s="303" t="e">
        <f>#REF!</f>
        <v>#REF!</v>
      </c>
    </row>
    <row r="45" spans="1:29" ht="27.75" customHeight="1">
      <c r="A45" s="285" t="s">
        <v>26</v>
      </c>
      <c r="B45" s="1131" t="s">
        <v>452</v>
      </c>
      <c r="C45" s="1132"/>
      <c r="D45" s="1133"/>
      <c r="E45" s="304">
        <f>'2.sz.m.összehasonlító'!B27</f>
        <v>34595371</v>
      </c>
      <c r="F45" s="304">
        <f>'2.sz.m.összehasonlító'!C27</f>
        <v>34595371</v>
      </c>
      <c r="G45" s="304">
        <f>'2.sz.m.összehasonlító'!D27</f>
        <v>480000</v>
      </c>
      <c r="H45" s="304">
        <f>'2.sz.m.összehasonlító'!E27</f>
        <v>480000</v>
      </c>
      <c r="I45" s="304"/>
      <c r="J45" s="304"/>
      <c r="K45" s="304">
        <f>'2.sz.m.összehasonlító'!B27</f>
        <v>34595371</v>
      </c>
      <c r="L45" s="304">
        <f>'2.sz.m.összehasonlító'!C27</f>
        <v>34595371</v>
      </c>
      <c r="M45" s="304">
        <f>'2.sz.m.összehasonlító'!D27</f>
        <v>480000</v>
      </c>
      <c r="N45" s="304">
        <f>'2.sz.m.összehasonlító'!E27</f>
        <v>480000</v>
      </c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</row>
    <row r="46" spans="1:29" ht="27.75" customHeight="1" thickBot="1">
      <c r="A46" s="286" t="s">
        <v>9</v>
      </c>
      <c r="B46" s="1148" t="s">
        <v>453</v>
      </c>
      <c r="C46" s="1149"/>
      <c r="D46" s="1150"/>
      <c r="E46" s="302">
        <f>E44+E45</f>
        <v>36788264</v>
      </c>
      <c r="F46" s="302">
        <f aca="true" t="shared" si="17" ref="F46:T46">F44+F45</f>
        <v>36788264</v>
      </c>
      <c r="G46" s="302">
        <f>G44+G45</f>
        <v>0</v>
      </c>
      <c r="H46" s="302">
        <f>H44+H45</f>
        <v>0</v>
      </c>
      <c r="I46" s="302">
        <f t="shared" si="17"/>
        <v>0</v>
      </c>
      <c r="J46" s="302">
        <f t="shared" si="17"/>
        <v>0</v>
      </c>
      <c r="K46" s="302">
        <f>K44+K45</f>
        <v>36788264</v>
      </c>
      <c r="L46" s="302">
        <f t="shared" si="17"/>
        <v>36788264</v>
      </c>
      <c r="M46" s="302">
        <f>M44+M45</f>
        <v>0</v>
      </c>
      <c r="N46" s="302">
        <f>N44+N45</f>
        <v>0</v>
      </c>
      <c r="O46" s="302">
        <f t="shared" si="17"/>
        <v>0</v>
      </c>
      <c r="P46" s="302">
        <f t="shared" si="17"/>
        <v>0</v>
      </c>
      <c r="Q46" s="302">
        <f>Q44+Q45</f>
        <v>0</v>
      </c>
      <c r="R46" s="302">
        <f t="shared" si="17"/>
        <v>0</v>
      </c>
      <c r="S46" s="302">
        <f>S44+S45</f>
        <v>0</v>
      </c>
      <c r="T46" s="302">
        <f t="shared" si="17"/>
        <v>0</v>
      </c>
      <c r="U46" s="302">
        <f aca="true" t="shared" si="18" ref="U46:Z46">U44+U45</f>
        <v>0</v>
      </c>
      <c r="V46" s="302">
        <f t="shared" si="18"/>
        <v>0</v>
      </c>
      <c r="W46" s="302">
        <f t="shared" si="18"/>
        <v>0</v>
      </c>
      <c r="X46" s="302">
        <f t="shared" si="18"/>
        <v>0</v>
      </c>
      <c r="Y46" s="302">
        <f t="shared" si="18"/>
        <v>0</v>
      </c>
      <c r="Z46" s="302">
        <f t="shared" si="18"/>
        <v>0</v>
      </c>
      <c r="AA46" s="302" t="e">
        <f>AA44+AA45</f>
        <v>#REF!</v>
      </c>
      <c r="AB46" s="302" t="e">
        <f>AB44+AB45</f>
        <v>#REF!</v>
      </c>
      <c r="AC46" s="302" t="e">
        <f>AC44+AC45</f>
        <v>#REF!</v>
      </c>
    </row>
    <row r="47" spans="1:23" ht="15.75">
      <c r="A47" s="148"/>
      <c r="B47" s="73"/>
      <c r="C47" s="272"/>
      <c r="D47" s="273"/>
      <c r="E47" s="274"/>
      <c r="F47" s="274"/>
      <c r="G47" s="274"/>
      <c r="H47" s="274"/>
      <c r="I47" s="274"/>
      <c r="J47" s="274"/>
      <c r="K47" s="268"/>
      <c r="L47" s="268"/>
      <c r="M47" s="268"/>
      <c r="N47" s="268"/>
      <c r="O47" s="268"/>
      <c r="P47" s="268"/>
      <c r="Q47" s="269"/>
      <c r="R47" s="269"/>
      <c r="S47" s="269"/>
      <c r="T47" s="269"/>
      <c r="U47" s="269"/>
      <c r="V47" s="269"/>
      <c r="W47" s="1"/>
    </row>
    <row r="48" spans="1:22" ht="15.75" customHeight="1">
      <c r="A48" s="148"/>
      <c r="B48" s="73"/>
      <c r="C48" s="1140" t="s">
        <v>117</v>
      </c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335"/>
      <c r="S48" s="335"/>
      <c r="T48" s="335"/>
      <c r="U48" s="335"/>
      <c r="V48" s="335"/>
    </row>
    <row r="49" spans="1:22" ht="16.5" thickBot="1">
      <c r="A49" s="289" t="s">
        <v>118</v>
      </c>
      <c r="B49" s="289"/>
      <c r="C49" s="1147"/>
      <c r="D49" s="1147"/>
      <c r="E49" s="267"/>
      <c r="F49" s="267"/>
      <c r="G49" s="267"/>
      <c r="H49" s="267"/>
      <c r="I49" s="267"/>
      <c r="J49" s="267"/>
      <c r="K49" s="268"/>
      <c r="L49" s="268"/>
      <c r="M49" s="268"/>
      <c r="N49" s="268"/>
      <c r="O49" s="268"/>
      <c r="P49" s="268"/>
      <c r="Q49" s="269">
        <v>0</v>
      </c>
      <c r="R49" s="269"/>
      <c r="S49" s="269"/>
      <c r="T49" s="269"/>
      <c r="U49" s="269"/>
      <c r="V49" s="269"/>
    </row>
    <row r="50" spans="1:29" ht="27.75" customHeight="1">
      <c r="A50" s="284" t="s">
        <v>25</v>
      </c>
      <c r="B50" s="1151" t="s">
        <v>454</v>
      </c>
      <c r="C50" s="1152"/>
      <c r="D50" s="1153"/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0</v>
      </c>
      <c r="P50" s="290">
        <v>0</v>
      </c>
      <c r="Q50" s="290">
        <v>0</v>
      </c>
      <c r="R50" s="290">
        <v>0</v>
      </c>
      <c r="S50" s="290">
        <v>0</v>
      </c>
      <c r="T50" s="290">
        <v>0</v>
      </c>
      <c r="U50" s="290">
        <v>0</v>
      </c>
      <c r="V50" s="290">
        <v>0</v>
      </c>
      <c r="W50" s="290">
        <v>0</v>
      </c>
      <c r="X50" s="290">
        <v>0</v>
      </c>
      <c r="Y50" s="290">
        <v>0</v>
      </c>
      <c r="Z50" s="290">
        <v>0</v>
      </c>
      <c r="AA50" s="290">
        <v>0</v>
      </c>
      <c r="AB50" s="290">
        <v>0</v>
      </c>
      <c r="AC50" s="290">
        <v>0</v>
      </c>
    </row>
    <row r="51" spans="1:29" ht="27.75" customHeight="1">
      <c r="A51" s="285" t="s">
        <v>26</v>
      </c>
      <c r="B51" s="1131" t="s">
        <v>455</v>
      </c>
      <c r="C51" s="1132"/>
      <c r="D51" s="1133"/>
      <c r="E51" s="291">
        <f>'1.sz.m-önk.össze.bev'!E58</f>
        <v>1700000</v>
      </c>
      <c r="F51" s="291">
        <f>'1.sz.m-önk.össze.bev'!F58</f>
        <v>1700000</v>
      </c>
      <c r="G51" s="291">
        <f>'1.sz.m-önk.össze.bev'!G58</f>
        <v>0</v>
      </c>
      <c r="H51" s="291">
        <f>'1.sz.m-önk.össze.bev'!H58</f>
        <v>0</v>
      </c>
      <c r="I51" s="291">
        <f>'1.sz.m-önk.össze.bev'!I58</f>
        <v>0</v>
      </c>
      <c r="J51" s="291">
        <f>'1.sz.m-önk.össze.bev'!J58</f>
        <v>0</v>
      </c>
      <c r="K51" s="291">
        <f>'1.sz.m-önk.össze.bev'!K58</f>
        <v>1700000</v>
      </c>
      <c r="L51" s="291">
        <f>'1.sz.m-önk.össze.bev'!L58</f>
        <v>1700000</v>
      </c>
      <c r="M51" s="291">
        <f>'1.sz.m-önk.össze.bev'!M58</f>
        <v>0</v>
      </c>
      <c r="N51" s="291">
        <f>'1.sz.m-önk.össze.bev'!N58</f>
        <v>0</v>
      </c>
      <c r="O51" s="291">
        <f>'1.sz.m-önk.össze.bev'!O58</f>
        <v>0</v>
      </c>
      <c r="P51" s="291">
        <f>'1.sz.m-önk.össze.bev'!P58</f>
        <v>0</v>
      </c>
      <c r="Q51" s="291">
        <f>'1.sz.m-önk.össze.bev'!Q58</f>
        <v>0</v>
      </c>
      <c r="R51" s="291">
        <f>'1.sz.m-önk.össze.bev'!R58</f>
        <v>0</v>
      </c>
      <c r="S51" s="291">
        <f>'1.sz.m-önk.össze.bev'!S58</f>
        <v>0</v>
      </c>
      <c r="T51" s="291">
        <f>'1.sz.m-önk.össze.bev'!T58</f>
        <v>0</v>
      </c>
      <c r="U51" s="291">
        <f>'1.sz.m-önk.össze.bev'!U58</f>
        <v>0</v>
      </c>
      <c r="V51" s="291">
        <f>'1.sz.m-önk.össze.bev'!V58</f>
        <v>0</v>
      </c>
      <c r="W51" s="291">
        <f>'1.sz.m-önk.össze.bev'!W58</f>
        <v>0</v>
      </c>
      <c r="X51" s="291">
        <f>'1.sz.m-önk.össze.bev'!X58</f>
        <v>0</v>
      </c>
      <c r="Y51" s="291">
        <f>'1.sz.m-önk.össze.bev'!Y58</f>
        <v>0</v>
      </c>
      <c r="Z51" s="291">
        <f>'1.sz.m-önk.össze.bev'!Z58</f>
        <v>0</v>
      </c>
      <c r="AA51" s="291">
        <f>'1.sz.m-önk.össze.bev'!AA58</f>
        <v>0</v>
      </c>
      <c r="AB51" s="291">
        <f>'1.sz.m-önk.össze.bev'!AB58</f>
        <v>0</v>
      </c>
      <c r="AC51" s="291">
        <f>'1.sz.m-önk.össze.bev'!AC58</f>
        <v>0</v>
      </c>
    </row>
    <row r="52" spans="1:29" ht="27.75" customHeight="1" thickBot="1">
      <c r="A52" s="286" t="s">
        <v>9</v>
      </c>
      <c r="B52" s="1134" t="s">
        <v>456</v>
      </c>
      <c r="C52" s="1135"/>
      <c r="D52" s="1136"/>
      <c r="E52" s="292">
        <f aca="true" t="shared" si="19" ref="E52:O52">E50+E51</f>
        <v>1700000</v>
      </c>
      <c r="F52" s="292">
        <f t="shared" si="19"/>
        <v>1700000</v>
      </c>
      <c r="G52" s="292">
        <f t="shared" si="19"/>
        <v>0</v>
      </c>
      <c r="H52" s="292">
        <f t="shared" si="19"/>
        <v>0</v>
      </c>
      <c r="I52" s="292">
        <f t="shared" si="19"/>
        <v>0</v>
      </c>
      <c r="J52" s="292">
        <f t="shared" si="19"/>
        <v>0</v>
      </c>
      <c r="K52" s="292">
        <f t="shared" si="19"/>
        <v>1700000</v>
      </c>
      <c r="L52" s="292">
        <f t="shared" si="19"/>
        <v>1700000</v>
      </c>
      <c r="M52" s="292">
        <f t="shared" si="19"/>
        <v>0</v>
      </c>
      <c r="N52" s="292">
        <f t="shared" si="19"/>
        <v>0</v>
      </c>
      <c r="O52" s="292">
        <f t="shared" si="19"/>
        <v>0</v>
      </c>
      <c r="P52" s="292">
        <v>5</v>
      </c>
      <c r="Q52" s="292">
        <f>Q50+Q51</f>
        <v>0</v>
      </c>
      <c r="R52" s="292">
        <v>0</v>
      </c>
      <c r="S52" s="292">
        <f>S50+S51</f>
        <v>0</v>
      </c>
      <c r="T52" s="292">
        <v>0</v>
      </c>
      <c r="U52" s="292">
        <f>U50+U51</f>
        <v>0</v>
      </c>
      <c r="V52" s="292">
        <v>8</v>
      </c>
      <c r="W52" s="292">
        <f>W50+W51</f>
        <v>0</v>
      </c>
      <c r="X52" s="292">
        <v>0</v>
      </c>
      <c r="Y52" s="292">
        <f>Y50+Y51</f>
        <v>0</v>
      </c>
      <c r="Z52" s="292">
        <v>0</v>
      </c>
      <c r="AA52" s="292">
        <f>AA50+AA51</f>
        <v>0</v>
      </c>
      <c r="AB52" s="292">
        <v>11</v>
      </c>
      <c r="AC52" s="292">
        <f>AC50+AC51</f>
        <v>0</v>
      </c>
    </row>
    <row r="53" spans="1:27" ht="15.75">
      <c r="A53" s="148"/>
      <c r="B53" s="73"/>
      <c r="C53" s="272"/>
      <c r="D53" s="273"/>
      <c r="E53" s="274"/>
      <c r="F53" s="274"/>
      <c r="G53" s="274"/>
      <c r="H53" s="274"/>
      <c r="I53" s="274"/>
      <c r="J53" s="274"/>
      <c r="K53" s="268"/>
      <c r="L53" s="268"/>
      <c r="M53" s="268"/>
      <c r="N53" s="268"/>
      <c r="O53" s="268"/>
      <c r="P53" s="268"/>
      <c r="Q53" s="269"/>
      <c r="R53" s="269"/>
      <c r="S53" s="269"/>
      <c r="T53" s="269"/>
      <c r="U53" s="269"/>
      <c r="V53" s="269"/>
      <c r="AA53" s="94"/>
    </row>
    <row r="54" spans="1:23" ht="15.75" customHeight="1">
      <c r="A54" s="148"/>
      <c r="B54" s="73"/>
      <c r="C54" s="1139" t="s">
        <v>52</v>
      </c>
      <c r="D54" s="1139"/>
      <c r="E54" s="1139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40"/>
      <c r="R54" s="335"/>
      <c r="S54" s="335"/>
      <c r="T54" s="335"/>
      <c r="U54" s="335"/>
      <c r="V54" s="335"/>
      <c r="W54" s="163"/>
    </row>
    <row r="55" spans="1:22" ht="15.75">
      <c r="A55" s="148"/>
      <c r="B55" s="73"/>
      <c r="C55" s="275"/>
      <c r="D55" s="275"/>
      <c r="E55" s="275"/>
      <c r="F55" s="275"/>
      <c r="G55" s="275"/>
      <c r="H55" s="275"/>
      <c r="I55" s="275"/>
      <c r="J55" s="275"/>
      <c r="K55" s="276"/>
      <c r="L55" s="276"/>
      <c r="M55" s="276"/>
      <c r="N55" s="276"/>
      <c r="O55" s="276"/>
      <c r="P55" s="276"/>
      <c r="Q55" s="277"/>
      <c r="R55" s="277"/>
      <c r="S55" s="277"/>
      <c r="T55" s="277"/>
      <c r="U55" s="277"/>
      <c r="V55" s="277"/>
    </row>
    <row r="56" spans="1:22" ht="16.5" thickBot="1">
      <c r="A56" s="289" t="s">
        <v>160</v>
      </c>
      <c r="C56" s="1141"/>
      <c r="D56" s="1141"/>
      <c r="E56" s="275"/>
      <c r="F56" s="275"/>
      <c r="G56" s="275"/>
      <c r="H56" s="275"/>
      <c r="I56" s="275"/>
      <c r="J56" s="275"/>
      <c r="K56" s="276"/>
      <c r="L56" s="276"/>
      <c r="M56" s="276"/>
      <c r="N56" s="276"/>
      <c r="O56" s="276"/>
      <c r="P56" s="276"/>
      <c r="Q56" s="277"/>
      <c r="R56" s="277"/>
      <c r="S56" s="277"/>
      <c r="T56" s="277"/>
      <c r="U56" s="277"/>
      <c r="V56" s="277"/>
    </row>
    <row r="57" spans="1:29" ht="27" customHeight="1">
      <c r="A57" s="296" t="s">
        <v>25</v>
      </c>
      <c r="B57" s="1137" t="s">
        <v>119</v>
      </c>
      <c r="C57" s="1137"/>
      <c r="D57" s="1137"/>
      <c r="E57" s="297">
        <f>E58-E61</f>
        <v>36137649</v>
      </c>
      <c r="F57" s="297">
        <f aca="true" t="shared" si="20" ref="F57:AC57">F58-F61</f>
        <v>37837649</v>
      </c>
      <c r="G57" s="297">
        <f>G58-G61</f>
        <v>0</v>
      </c>
      <c r="H57" s="297">
        <f>H58-H61</f>
        <v>0</v>
      </c>
      <c r="I57" s="297">
        <f t="shared" si="20"/>
        <v>0</v>
      </c>
      <c r="J57" s="297">
        <f t="shared" si="20"/>
        <v>0</v>
      </c>
      <c r="K57" s="297">
        <f>K58-K61</f>
        <v>37837649</v>
      </c>
      <c r="L57" s="297">
        <f t="shared" si="20"/>
        <v>37837649</v>
      </c>
      <c r="M57" s="297">
        <f>M58-M61</f>
        <v>0</v>
      </c>
      <c r="N57" s="297">
        <f>N58-N61</f>
        <v>0</v>
      </c>
      <c r="O57" s="297">
        <f t="shared" si="20"/>
        <v>-6</v>
      </c>
      <c r="P57" s="297">
        <f t="shared" si="20"/>
        <v>-8</v>
      </c>
      <c r="Q57" s="297">
        <f t="shared" si="20"/>
        <v>0</v>
      </c>
      <c r="R57" s="297">
        <f t="shared" si="20"/>
        <v>0</v>
      </c>
      <c r="S57" s="297">
        <f>S58-S61</f>
        <v>0</v>
      </c>
      <c r="T57" s="297">
        <f t="shared" si="20"/>
        <v>0</v>
      </c>
      <c r="U57" s="297">
        <f t="shared" si="20"/>
        <v>0</v>
      </c>
      <c r="V57" s="297">
        <f t="shared" si="20"/>
        <v>0</v>
      </c>
      <c r="W57" s="297">
        <f t="shared" si="20"/>
        <v>0</v>
      </c>
      <c r="X57" s="297">
        <f t="shared" si="20"/>
        <v>0</v>
      </c>
      <c r="Y57" s="297">
        <f t="shared" si="20"/>
        <v>0</v>
      </c>
      <c r="Z57" s="297">
        <f t="shared" si="20"/>
        <v>0</v>
      </c>
      <c r="AA57" s="297">
        <f t="shared" si="20"/>
        <v>0</v>
      </c>
      <c r="AB57" s="297">
        <f t="shared" si="20"/>
        <v>0</v>
      </c>
      <c r="AC57" s="297">
        <f t="shared" si="20"/>
        <v>0</v>
      </c>
    </row>
    <row r="58" spans="1:29" ht="27" customHeight="1">
      <c r="A58" s="293" t="s">
        <v>120</v>
      </c>
      <c r="B58" s="1138" t="s">
        <v>121</v>
      </c>
      <c r="C58" s="1138"/>
      <c r="D58" s="1138"/>
      <c r="E58" s="298">
        <f>SUM(E59:E60)</f>
        <v>36788264</v>
      </c>
      <c r="F58" s="298">
        <f>'1.sz.m-önk.össze.bev'!F57</f>
        <v>38488264</v>
      </c>
      <c r="G58" s="298">
        <f>'1.sz.m-önk.össze.bev'!G57</f>
        <v>0</v>
      </c>
      <c r="H58" s="298">
        <f>'1.sz.m-önk.össze.bev'!H57</f>
        <v>0</v>
      </c>
      <c r="I58" s="298">
        <f>'1.sz.m-önk.össze.bev'!I57</f>
        <v>0</v>
      </c>
      <c r="J58" s="298">
        <f>'1.sz.m-önk.össze.bev'!J57</f>
        <v>0</v>
      </c>
      <c r="K58" s="298">
        <f>'1.sz.m-önk.össze.bev'!K57</f>
        <v>38488264</v>
      </c>
      <c r="L58" s="298">
        <f>'1.sz.m-önk.össze.bev'!L57</f>
        <v>38488264</v>
      </c>
      <c r="M58" s="298">
        <f>'1.sz.m-önk.össze.bev'!M57</f>
        <v>0</v>
      </c>
      <c r="N58" s="298">
        <f>'1.sz.m-önk.össze.bev'!N57</f>
        <v>0</v>
      </c>
      <c r="O58" s="298">
        <f>'1.sz.m-önk.össze.bev'!O57</f>
        <v>0</v>
      </c>
      <c r="P58" s="298">
        <f>'1.sz.m-önk.össze.bev'!P57</f>
        <v>0</v>
      </c>
      <c r="Q58" s="298">
        <f>'1.sz.m-önk.össze.bev'!Q57</f>
        <v>0</v>
      </c>
      <c r="R58" s="298">
        <f>'1.sz.m-önk.össze.bev'!R57</f>
        <v>0</v>
      </c>
      <c r="S58" s="298">
        <f>'1.sz.m-önk.össze.bev'!S57</f>
        <v>0</v>
      </c>
      <c r="T58" s="298">
        <f>'1.sz.m-önk.össze.bev'!T57</f>
        <v>0</v>
      </c>
      <c r="U58" s="298">
        <f>'1.sz.m-önk.össze.bev'!U57</f>
        <v>0</v>
      </c>
      <c r="V58" s="298">
        <f>'1.sz.m-önk.össze.bev'!V57</f>
        <v>0</v>
      </c>
      <c r="W58" s="298">
        <f>'1.sz.m-önk.össze.bev'!W57</f>
        <v>0</v>
      </c>
      <c r="X58" s="298">
        <f>'1.sz.m-önk.össze.bev'!X57</f>
        <v>0</v>
      </c>
      <c r="Y58" s="298">
        <f>'1.sz.m-önk.össze.bev'!Y57</f>
        <v>0</v>
      </c>
      <c r="Z58" s="298">
        <f>'1.sz.m-önk.össze.bev'!Z57</f>
        <v>0</v>
      </c>
      <c r="AA58" s="298">
        <f>'1.sz.m-önk.össze.bev'!AA57</f>
        <v>0</v>
      </c>
      <c r="AB58" s="298">
        <f>'1.sz.m-önk.össze.bev'!AB57</f>
        <v>0</v>
      </c>
      <c r="AC58" s="298">
        <f>'1.sz.m-önk.össze.bev'!AC57</f>
        <v>0</v>
      </c>
    </row>
    <row r="59" spans="1:29" ht="27" customHeight="1">
      <c r="A59" s="293" t="s">
        <v>122</v>
      </c>
      <c r="B59" s="1129" t="s">
        <v>167</v>
      </c>
      <c r="C59" s="1129"/>
      <c r="D59" s="1129"/>
      <c r="E59" s="298">
        <f>'2.sz.m.összehasonlító'!B16</f>
        <v>2192893</v>
      </c>
      <c r="F59" s="298">
        <f>'2.sz.m.összehasonlító'!C16</f>
        <v>2192893</v>
      </c>
      <c r="G59" s="298">
        <f>'2.sz.m.összehasonlító'!D16</f>
        <v>-480000</v>
      </c>
      <c r="H59" s="298">
        <f>'2.sz.m.összehasonlító'!E16</f>
        <v>-480000</v>
      </c>
      <c r="I59" s="298">
        <f>'1.sz.m-önk.össze.bev'!I60</f>
        <v>0</v>
      </c>
      <c r="J59" s="298">
        <f>'1.sz.m-önk.össze.bev'!J60</f>
        <v>0</v>
      </c>
      <c r="K59" s="298">
        <f>'2.sz.m.összehasonlító'!B16-'1 .sz.m.önk.össz.kiad.'!Q58</f>
        <v>2192893</v>
      </c>
      <c r="L59" s="298">
        <f>'2.sz.m.összehasonlító'!C16-'1 .sz.m.önk.össz.kiad.'!R58</f>
        <v>2192893</v>
      </c>
      <c r="M59" s="298">
        <f>'2.sz.m.összehasonlító'!D16-'1 .sz.m.önk.össz.kiad.'!S58</f>
        <v>-480000</v>
      </c>
      <c r="N59" s="298">
        <f>'2.sz.m.összehasonlító'!E16-'1 .sz.m.önk.össz.kiad.'!T58</f>
        <v>-480000</v>
      </c>
      <c r="O59" s="298">
        <f>'1.sz.m-önk.össze.bev'!O60</f>
        <v>0</v>
      </c>
      <c r="P59" s="298">
        <f>'1.sz.m-önk.össze.bev'!P60</f>
        <v>0</v>
      </c>
      <c r="Q59" s="298">
        <f>'1.sz.m-önk.össze.bev'!Q60</f>
        <v>0</v>
      </c>
      <c r="R59" s="298">
        <f>'1.sz.m-önk.össze.bev'!R60</f>
        <v>0</v>
      </c>
      <c r="S59" s="298">
        <f>'1.sz.m-önk.össze.bev'!S60</f>
        <v>0</v>
      </c>
      <c r="T59" s="298">
        <f>'1.sz.m-önk.össze.bev'!T60</f>
        <v>0</v>
      </c>
      <c r="U59" s="298">
        <f>'1.sz.m-önk.össze.bev'!U60</f>
        <v>0</v>
      </c>
      <c r="V59" s="298">
        <f>'1.sz.m-önk.össze.bev'!V60</f>
        <v>0</v>
      </c>
      <c r="W59" s="298">
        <f>'1.sz.m-önk.össze.bev'!W60</f>
        <v>0</v>
      </c>
      <c r="X59" s="298">
        <f>'1.sz.m-önk.össze.bev'!X60</f>
        <v>0</v>
      </c>
      <c r="Y59" s="298">
        <f>'1.sz.m-önk.össze.bev'!Y60</f>
        <v>0</v>
      </c>
      <c r="Z59" s="298">
        <f>'1.sz.m-önk.össze.bev'!Z60</f>
        <v>0</v>
      </c>
      <c r="AA59" s="298">
        <f>'1.sz.m-önk.össze.bev'!AA60</f>
        <v>0</v>
      </c>
      <c r="AB59" s="298">
        <f>'1.sz.m-önk.össze.bev'!AB60</f>
        <v>0</v>
      </c>
      <c r="AC59" s="298">
        <f>'1.sz.m-önk.össze.bev'!AC60</f>
        <v>0</v>
      </c>
    </row>
    <row r="60" spans="1:29" ht="27" customHeight="1">
      <c r="A60" s="294" t="s">
        <v>123</v>
      </c>
      <c r="B60" s="1129" t="s">
        <v>168</v>
      </c>
      <c r="C60" s="1129"/>
      <c r="D60" s="1129"/>
      <c r="E60" s="298">
        <f>'2.sz.m.összehasonlító'!B27</f>
        <v>34595371</v>
      </c>
      <c r="F60" s="298">
        <f>'2.sz.m.összehasonlító'!C27</f>
        <v>34595371</v>
      </c>
      <c r="G60" s="298">
        <f>'2.sz.m.összehasonlító'!D27</f>
        <v>480000</v>
      </c>
      <c r="H60" s="298">
        <f>'2.sz.m.összehasonlító'!E27</f>
        <v>480000</v>
      </c>
      <c r="I60" s="298">
        <f>'2.sz.m.összehasonlító'!F27</f>
        <v>0</v>
      </c>
      <c r="J60" s="298">
        <f>'2.sz.m.összehasonlító'!G27</f>
        <v>0</v>
      </c>
      <c r="K60" s="298">
        <f>'2.sz.m.összehasonlító'!B27</f>
        <v>34595371</v>
      </c>
      <c r="L60" s="298">
        <f>'2.sz.m.összehasonlító'!C27</f>
        <v>34595371</v>
      </c>
      <c r="M60" s="298">
        <f>'2.sz.m.összehasonlító'!D27</f>
        <v>480000</v>
      </c>
      <c r="N60" s="298">
        <f>'2.sz.m.összehasonlító'!E27</f>
        <v>480000</v>
      </c>
      <c r="O60" s="298">
        <f>'1.sz.m-önk.össze.bev'!O58</f>
        <v>0</v>
      </c>
      <c r="P60" s="298">
        <f>'1.sz.m-önk.össze.bev'!P58</f>
        <v>0</v>
      </c>
      <c r="Q60" s="298">
        <f>'1.sz.m-önk.össze.bev'!Q58</f>
        <v>0</v>
      </c>
      <c r="R60" s="298">
        <f>'1.sz.m-önk.össze.bev'!R58</f>
        <v>0</v>
      </c>
      <c r="S60" s="298">
        <f>'1.sz.m-önk.össze.bev'!S58</f>
        <v>0</v>
      </c>
      <c r="T60" s="298">
        <f>'1.sz.m-önk.össze.bev'!T58</f>
        <v>0</v>
      </c>
      <c r="U60" s="298">
        <f>'1.sz.m-önk.össze.bev'!U58</f>
        <v>0</v>
      </c>
      <c r="V60" s="298">
        <f>'1.sz.m-önk.össze.bev'!V58</f>
        <v>0</v>
      </c>
      <c r="W60" s="298">
        <f>'1.sz.m-önk.össze.bev'!W58</f>
        <v>0</v>
      </c>
      <c r="X60" s="298">
        <f>'1.sz.m-önk.össze.bev'!X58</f>
        <v>0</v>
      </c>
      <c r="Y60" s="298">
        <f>'1.sz.m-önk.össze.bev'!Y58</f>
        <v>0</v>
      </c>
      <c r="Z60" s="298">
        <f>'1.sz.m-önk.össze.bev'!Z58</f>
        <v>0</v>
      </c>
      <c r="AA60" s="298">
        <f>'1.sz.m-önk.össze.bev'!AA58</f>
        <v>0</v>
      </c>
      <c r="AB60" s="298">
        <f>'1.sz.m-önk.össze.bev'!AB58</f>
        <v>0</v>
      </c>
      <c r="AC60" s="298">
        <f>'1.sz.m-önk.össze.bev'!AC58</f>
        <v>0</v>
      </c>
    </row>
    <row r="61" spans="1:29" ht="27" customHeight="1">
      <c r="A61" s="295" t="s">
        <v>124</v>
      </c>
      <c r="B61" s="1138" t="s">
        <v>125</v>
      </c>
      <c r="C61" s="1138"/>
      <c r="D61" s="1138"/>
      <c r="E61" s="299">
        <f>E30</f>
        <v>650615</v>
      </c>
      <c r="F61" s="299">
        <f aca="true" t="shared" si="21" ref="F61:AC61">F30</f>
        <v>650615</v>
      </c>
      <c r="G61" s="299">
        <f>G30</f>
        <v>0</v>
      </c>
      <c r="H61" s="299">
        <f>H30</f>
        <v>0</v>
      </c>
      <c r="I61" s="299">
        <f>I30</f>
        <v>0</v>
      </c>
      <c r="J61" s="299">
        <f>J30</f>
        <v>0</v>
      </c>
      <c r="K61" s="299">
        <f>K30</f>
        <v>650615</v>
      </c>
      <c r="L61" s="299">
        <f t="shared" si="21"/>
        <v>650615</v>
      </c>
      <c r="M61" s="299">
        <f>M30</f>
        <v>0</v>
      </c>
      <c r="N61" s="299">
        <f>N30</f>
        <v>0</v>
      </c>
      <c r="O61" s="299">
        <f t="shared" si="21"/>
        <v>6</v>
      </c>
      <c r="P61" s="299">
        <f t="shared" si="21"/>
        <v>8</v>
      </c>
      <c r="Q61" s="299">
        <f t="shared" si="21"/>
        <v>0</v>
      </c>
      <c r="R61" s="299">
        <f t="shared" si="21"/>
        <v>0</v>
      </c>
      <c r="S61" s="299">
        <f>S30</f>
        <v>0</v>
      </c>
      <c r="T61" s="299">
        <f t="shared" si="21"/>
        <v>0</v>
      </c>
      <c r="U61" s="299">
        <f t="shared" si="21"/>
        <v>0</v>
      </c>
      <c r="V61" s="299">
        <f t="shared" si="21"/>
        <v>0</v>
      </c>
      <c r="W61" s="299">
        <f t="shared" si="21"/>
        <v>0</v>
      </c>
      <c r="X61" s="299">
        <f t="shared" si="21"/>
        <v>0</v>
      </c>
      <c r="Y61" s="299">
        <f t="shared" si="21"/>
        <v>0</v>
      </c>
      <c r="Z61" s="299">
        <f t="shared" si="21"/>
        <v>0</v>
      </c>
      <c r="AA61" s="299">
        <f t="shared" si="21"/>
        <v>0</v>
      </c>
      <c r="AB61" s="299">
        <f t="shared" si="21"/>
        <v>0</v>
      </c>
      <c r="AC61" s="299">
        <f t="shared" si="21"/>
        <v>0</v>
      </c>
    </row>
    <row r="62" spans="1:29" ht="27" customHeight="1">
      <c r="A62" s="293" t="s">
        <v>126</v>
      </c>
      <c r="B62" s="1129" t="s">
        <v>169</v>
      </c>
      <c r="C62" s="1129"/>
      <c r="D62" s="1129"/>
      <c r="E62" s="298">
        <f aca="true" t="shared" si="22" ref="E62:M62">E61</f>
        <v>650615</v>
      </c>
      <c r="F62" s="298">
        <f t="shared" si="22"/>
        <v>650615</v>
      </c>
      <c r="G62" s="298">
        <f t="shared" si="22"/>
        <v>0</v>
      </c>
      <c r="H62" s="298">
        <f>H61</f>
        <v>0</v>
      </c>
      <c r="I62" s="298">
        <f t="shared" si="22"/>
        <v>0</v>
      </c>
      <c r="J62" s="298">
        <f t="shared" si="22"/>
        <v>0</v>
      </c>
      <c r="K62" s="298">
        <f t="shared" si="22"/>
        <v>650615</v>
      </c>
      <c r="L62" s="298">
        <f t="shared" si="22"/>
        <v>650615</v>
      </c>
      <c r="M62" s="298">
        <f t="shared" si="22"/>
        <v>0</v>
      </c>
      <c r="N62" s="298">
        <f>N61</f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v>0</v>
      </c>
      <c r="AC62" s="298">
        <v>0</v>
      </c>
    </row>
    <row r="63" spans="1:29" ht="27" customHeight="1" thickBot="1">
      <c r="A63" s="300" t="s">
        <v>127</v>
      </c>
      <c r="B63" s="1130" t="s">
        <v>170</v>
      </c>
      <c r="C63" s="1130"/>
      <c r="D63" s="1130"/>
      <c r="E63" s="301">
        <v>0</v>
      </c>
      <c r="F63" s="301">
        <v>0</v>
      </c>
      <c r="G63" s="301">
        <v>0</v>
      </c>
      <c r="H63" s="301">
        <v>0</v>
      </c>
      <c r="I63" s="301">
        <v>0</v>
      </c>
      <c r="J63" s="301">
        <v>0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v>0</v>
      </c>
      <c r="R63" s="301">
        <v>0</v>
      </c>
      <c r="S63" s="301">
        <v>0</v>
      </c>
      <c r="T63" s="301">
        <v>0</v>
      </c>
      <c r="U63" s="301">
        <v>0</v>
      </c>
      <c r="V63" s="301">
        <v>0</v>
      </c>
      <c r="W63" s="301">
        <v>0</v>
      </c>
      <c r="X63" s="301">
        <v>0</v>
      </c>
      <c r="Y63" s="301">
        <v>0</v>
      </c>
      <c r="Z63" s="301">
        <v>0</v>
      </c>
      <c r="AA63" s="301">
        <v>0</v>
      </c>
      <c r="AB63" s="301">
        <v>0</v>
      </c>
      <c r="AC63" s="301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2020.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C67" sqref="C67"/>
    </sheetView>
  </sheetViews>
  <sheetFormatPr defaultColWidth="9.140625" defaultRowHeight="12.75"/>
  <cols>
    <col min="1" max="1" width="55.57421875" style="793" customWidth="1"/>
    <col min="2" max="2" width="27.7109375" style="793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316"/>
      <c r="F1" s="1316"/>
      <c r="G1" s="794"/>
    </row>
    <row r="2" spans="1:7" ht="26.25" customHeight="1" hidden="1">
      <c r="A2" s="1320"/>
      <c r="B2" s="1320"/>
      <c r="C2" s="1320"/>
      <c r="D2" s="1320"/>
      <c r="E2" s="1320"/>
      <c r="F2" s="1320"/>
      <c r="G2" s="795"/>
    </row>
    <row r="3" spans="1:7" ht="21" customHeight="1" hidden="1">
      <c r="A3" s="1317"/>
      <c r="B3" s="1317"/>
      <c r="C3" s="1317"/>
      <c r="D3" s="1317"/>
      <c r="E3" s="1317"/>
      <c r="F3" s="1317"/>
      <c r="G3" s="796"/>
    </row>
    <row r="4" spans="6:7" ht="32.25" customHeight="1" hidden="1" thickBot="1">
      <c r="F4" s="794"/>
      <c r="G4" s="794"/>
    </row>
    <row r="5" spans="1:7" s="798" customFormat="1" ht="13.5" hidden="1" thickBot="1">
      <c r="A5" s="797"/>
      <c r="B5" s="1324"/>
      <c r="C5" s="1322"/>
      <c r="D5" s="1322"/>
      <c r="E5" s="1321"/>
      <c r="F5" s="1322"/>
      <c r="G5" s="1323"/>
    </row>
    <row r="6" ht="12.75" hidden="1">
      <c r="A6" s="23"/>
    </row>
    <row r="7" spans="1:7" ht="12.75" hidden="1">
      <c r="A7" s="799"/>
      <c r="B7" s="799"/>
      <c r="C7" s="800"/>
      <c r="D7" s="800"/>
      <c r="E7" s="801"/>
      <c r="F7" s="800"/>
      <c r="G7" s="800"/>
    </row>
    <row r="8" spans="1:8" ht="20.25" customHeight="1" hidden="1">
      <c r="A8" s="802"/>
      <c r="B8" s="803"/>
      <c r="C8" s="804"/>
      <c r="D8" s="804"/>
      <c r="E8" s="805"/>
      <c r="F8" s="804"/>
      <c r="G8" s="806"/>
      <c r="H8" s="22"/>
    </row>
    <row r="9" spans="1:7" ht="18" customHeight="1" hidden="1">
      <c r="A9" s="1318"/>
      <c r="B9" s="807"/>
      <c r="C9" s="808"/>
      <c r="D9" s="808"/>
      <c r="E9" s="809"/>
      <c r="F9" s="810"/>
      <c r="G9" s="811"/>
    </row>
    <row r="10" spans="1:7" ht="18.75" customHeight="1" hidden="1" thickBot="1">
      <c r="A10" s="1319"/>
      <c r="B10" s="812"/>
      <c r="C10" s="813"/>
      <c r="D10" s="813"/>
      <c r="E10" s="814"/>
      <c r="F10" s="815"/>
      <c r="G10" s="816"/>
    </row>
    <row r="11" spans="1:7" ht="12" customHeight="1" hidden="1">
      <c r="A11" s="817"/>
      <c r="B11" s="818"/>
      <c r="C11" s="819"/>
      <c r="D11" s="819"/>
      <c r="E11" s="820"/>
      <c r="F11" s="821"/>
      <c r="G11" s="821"/>
    </row>
    <row r="12" ht="13.5" hidden="1" thickBot="1"/>
    <row r="13" spans="1:7" ht="12.75" hidden="1">
      <c r="A13" s="822"/>
      <c r="B13" s="823"/>
      <c r="C13" s="824"/>
      <c r="D13" s="824"/>
      <c r="E13" s="825"/>
      <c r="F13" s="824"/>
      <c r="G13" s="826"/>
    </row>
    <row r="14" spans="1:7" ht="12.75" hidden="1">
      <c r="A14" s="1318"/>
      <c r="B14" s="1330"/>
      <c r="C14" s="1312"/>
      <c r="D14" s="1312"/>
      <c r="E14" s="1325"/>
      <c r="F14" s="1332"/>
      <c r="G14" s="1328"/>
    </row>
    <row r="15" spans="1:7" ht="12.75" hidden="1">
      <c r="A15" s="1327"/>
      <c r="B15" s="1331"/>
      <c r="C15" s="1313"/>
      <c r="D15" s="1313"/>
      <c r="E15" s="1326"/>
      <c r="F15" s="1333"/>
      <c r="G15" s="1329"/>
    </row>
    <row r="16" spans="1:7" ht="13.5" hidden="1" thickBot="1">
      <c r="A16" s="1319"/>
      <c r="B16" s="829"/>
      <c r="C16" s="813"/>
      <c r="D16" s="813"/>
      <c r="E16" s="814"/>
      <c r="F16" s="815"/>
      <c r="G16" s="830"/>
    </row>
    <row r="17" spans="1:7" ht="12.75" hidden="1">
      <c r="A17" s="817"/>
      <c r="B17" s="831"/>
      <c r="C17" s="819"/>
      <c r="D17" s="819"/>
      <c r="E17" s="820"/>
      <c r="F17" s="821"/>
      <c r="G17" s="821"/>
    </row>
    <row r="19" spans="1:7" ht="12.75" hidden="1">
      <c r="A19" s="832"/>
      <c r="B19" s="833"/>
      <c r="C19" s="834"/>
      <c r="D19" s="834"/>
      <c r="E19" s="835"/>
      <c r="F19" s="836"/>
      <c r="G19" s="837"/>
    </row>
    <row r="20" spans="1:7" ht="12.75" hidden="1">
      <c r="A20" s="1318"/>
      <c r="B20" s="838"/>
      <c r="C20" s="839"/>
      <c r="D20" s="839"/>
      <c r="E20" s="840"/>
      <c r="F20" s="841"/>
      <c r="G20" s="837"/>
    </row>
    <row r="21" spans="1:7" ht="12.75" hidden="1">
      <c r="A21" s="1327"/>
      <c r="B21" s="807"/>
      <c r="C21" s="808"/>
      <c r="D21" s="808"/>
      <c r="E21" s="809"/>
      <c r="F21" s="811"/>
      <c r="G21" s="842"/>
    </row>
    <row r="22" spans="1:7" ht="13.5" hidden="1" thickBot="1">
      <c r="A22" s="1319"/>
      <c r="B22" s="812"/>
      <c r="C22" s="813"/>
      <c r="D22" s="813"/>
      <c r="E22" s="814"/>
      <c r="F22" s="816"/>
      <c r="G22" s="821"/>
    </row>
    <row r="23" ht="13.5" hidden="1" thickBot="1"/>
    <row r="24" spans="1:7" ht="12.75" hidden="1">
      <c r="A24" s="822"/>
      <c r="B24" s="823"/>
      <c r="C24" s="824"/>
      <c r="D24" s="824"/>
      <c r="E24" s="825"/>
      <c r="F24" s="826"/>
      <c r="G24" s="843"/>
    </row>
    <row r="25" spans="1:7" ht="12.75" hidden="1">
      <c r="A25" s="1318"/>
      <c r="B25" s="1330"/>
      <c r="C25" s="1312"/>
      <c r="D25" s="827"/>
      <c r="E25" s="1325"/>
      <c r="F25" s="1314"/>
      <c r="G25" s="844"/>
    </row>
    <row r="26" spans="1:7" ht="12.75" hidden="1">
      <c r="A26" s="1327"/>
      <c r="B26" s="1331"/>
      <c r="C26" s="1313"/>
      <c r="D26" s="828"/>
      <c r="E26" s="1326"/>
      <c r="F26" s="1315"/>
      <c r="G26" s="844"/>
    </row>
    <row r="27" spans="1:7" ht="13.5" hidden="1" thickBot="1">
      <c r="A27" s="1319"/>
      <c r="B27" s="829"/>
      <c r="C27" s="813"/>
      <c r="D27" s="813"/>
      <c r="E27" s="814"/>
      <c r="F27" s="816"/>
      <c r="G27" s="821"/>
    </row>
    <row r="28" ht="12.75" hidden="1"/>
    <row r="29" ht="12.75" hidden="1"/>
  </sheetData>
  <sheetProtection/>
  <mergeCells count="19">
    <mergeCell ref="B25:B26"/>
    <mergeCell ref="G14:G15"/>
    <mergeCell ref="A14:A16"/>
    <mergeCell ref="B14:B15"/>
    <mergeCell ref="C14:C15"/>
    <mergeCell ref="F14:F15"/>
    <mergeCell ref="A20:A22"/>
    <mergeCell ref="E14:E15"/>
    <mergeCell ref="D14:D15"/>
    <mergeCell ref="C25:C26"/>
    <mergeCell ref="F25:F26"/>
    <mergeCell ref="E1:F1"/>
    <mergeCell ref="A3:F3"/>
    <mergeCell ref="A9:A10"/>
    <mergeCell ref="A2:F2"/>
    <mergeCell ref="E5:G5"/>
    <mergeCell ref="B5:D5"/>
    <mergeCell ref="E25:E26"/>
    <mergeCell ref="A25:A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H15" sqref="H15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5.8515625" style="15" hidden="1" customWidth="1"/>
    <col min="8" max="8" width="40.8515625" style="15" customWidth="1"/>
    <col min="9" max="9" width="15.8515625" style="15" customWidth="1"/>
    <col min="10" max="10" width="19.28125" style="15" customWidth="1"/>
    <col min="11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171" t="s">
        <v>21</v>
      </c>
      <c r="K1" s="1171"/>
      <c r="L1" s="1171"/>
      <c r="M1" s="1171"/>
    </row>
    <row r="2" spans="8:12" ht="12.75">
      <c r="H2" s="1171" t="s">
        <v>481</v>
      </c>
      <c r="I2" s="1171"/>
      <c r="J2" s="1171"/>
      <c r="K2" s="1171"/>
      <c r="L2" s="1171"/>
    </row>
    <row r="3" spans="1:9" ht="19.5">
      <c r="A3" s="1168" t="s">
        <v>15</v>
      </c>
      <c r="B3" s="1168"/>
      <c r="C3" s="1168"/>
      <c r="D3" s="1168"/>
      <c r="E3" s="1168"/>
      <c r="F3" s="1168"/>
      <c r="G3" s="1168"/>
      <c r="H3" s="1168"/>
      <c r="I3" s="1168"/>
    </row>
    <row r="4" spans="1:9" ht="11.25" customHeight="1">
      <c r="A4" s="81"/>
      <c r="B4" s="81"/>
      <c r="C4" s="81"/>
      <c r="D4" s="81"/>
      <c r="E4" s="81"/>
      <c r="F4" s="81"/>
      <c r="G4" s="81"/>
      <c r="H4" s="81"/>
      <c r="I4" s="80" t="s">
        <v>371</v>
      </c>
    </row>
    <row r="5" spans="1:9" ht="17.25" customHeight="1" thickBot="1">
      <c r="A5" s="1169" t="s">
        <v>165</v>
      </c>
      <c r="B5" s="1170"/>
      <c r="C5" s="1170"/>
      <c r="D5" s="1170"/>
      <c r="E5" s="1170"/>
      <c r="F5" s="1170"/>
      <c r="G5" s="1170"/>
      <c r="H5" s="1169"/>
      <c r="I5" s="1170"/>
    </row>
    <row r="6" spans="1:14" ht="33" customHeight="1" thickBot="1">
      <c r="A6" s="389" t="s">
        <v>6</v>
      </c>
      <c r="B6" s="493" t="s">
        <v>191</v>
      </c>
      <c r="C6" s="494" t="s">
        <v>188</v>
      </c>
      <c r="D6" s="494" t="s">
        <v>192</v>
      </c>
      <c r="E6" s="494" t="s">
        <v>195</v>
      </c>
      <c r="F6" s="494" t="s">
        <v>211</v>
      </c>
      <c r="G6" s="495" t="s">
        <v>243</v>
      </c>
      <c r="H6" s="438" t="s">
        <v>7</v>
      </c>
      <c r="I6" s="493" t="s">
        <v>191</v>
      </c>
      <c r="J6" s="494" t="s">
        <v>188</v>
      </c>
      <c r="K6" s="494" t="s">
        <v>192</v>
      </c>
      <c r="L6" s="494" t="s">
        <v>195</v>
      </c>
      <c r="M6" s="494" t="s">
        <v>211</v>
      </c>
      <c r="N6" s="495" t="s">
        <v>243</v>
      </c>
    </row>
    <row r="7" spans="1:14" ht="12.75">
      <c r="A7" s="390" t="s">
        <v>329</v>
      </c>
      <c r="B7" s="496">
        <f>'3.sz.m Önk  bev.'!E8</f>
        <v>1490156</v>
      </c>
      <c r="C7" s="496">
        <f>'3.sz.m Önk  bev.'!F8</f>
        <v>1221482</v>
      </c>
      <c r="D7" s="496">
        <f>'3.sz.m Önk  bev.'!G8</f>
        <v>0</v>
      </c>
      <c r="E7" s="496">
        <f>'3.sz.m Önk  bev.'!H8</f>
        <v>0</v>
      </c>
      <c r="F7" s="497"/>
      <c r="G7" s="497"/>
      <c r="H7" s="480" t="s">
        <v>138</v>
      </c>
      <c r="I7" s="522">
        <f>'4.sz.m.ÖNK kiadás'!E8+'üres lap2'!D31+'üres lap3'!D30+'üres lap'!D27</f>
        <v>7987165</v>
      </c>
      <c r="J7" s="522">
        <f>'4.sz.m.ÖNK kiadás'!F8+'üres lap2'!E31+'üres lap3'!E30+'üres lap'!E27</f>
        <v>7987165</v>
      </c>
      <c r="K7" s="522">
        <f>'4.sz.m.ÖNK kiadás'!G8+'üres lap2'!F31+'üres lap3'!F30+'üres lap'!F27</f>
        <v>0</v>
      </c>
      <c r="L7" s="522">
        <f>'4.sz.m.ÖNK kiadás'!H8+'üres lap2'!G31+'üres lap3'!G30+'üres lap'!G27</f>
        <v>0</v>
      </c>
      <c r="M7" s="523">
        <f>'4.sz.m.ÖNK kiadás'!I8+'üres lap2'!H31+'üres lap3'!H30+'üres lap'!H27</f>
        <v>0</v>
      </c>
      <c r="N7" s="523">
        <f>'4.sz.m.ÖNK kiadás'!J8+'üres lap2'!I31+'üres lap3'!I30+'üres lap'!I27</f>
        <v>0</v>
      </c>
    </row>
    <row r="8" spans="1:14" ht="12.75">
      <c r="A8" s="391" t="s">
        <v>330</v>
      </c>
      <c r="B8" s="498">
        <f>'3.sz.m Önk  bev.'!E22+'üres lap2'!D9+'üres lap3'!D9</f>
        <v>22806</v>
      </c>
      <c r="C8" s="498">
        <f>'3.sz.m Önk  bev.'!F22+'üres lap2'!E9+'üres lap3'!E9</f>
        <v>143025</v>
      </c>
      <c r="D8" s="498">
        <f>'3.sz.m Önk  bev.'!G22+'üres lap2'!F9+'üres lap3'!F9</f>
        <v>0</v>
      </c>
      <c r="E8" s="498">
        <f>'3.sz.m Önk  bev.'!H22+'üres lap2'!G9+'üres lap3'!G9</f>
        <v>0</v>
      </c>
      <c r="F8" s="499"/>
      <c r="G8" s="499"/>
      <c r="H8" s="481" t="s">
        <v>139</v>
      </c>
      <c r="I8" s="498">
        <f>'4.sz.m.ÖNK kiadás'!E9+'üres lap2'!D32+'üres lap3'!D31+'üres lap'!D28</f>
        <v>1390555</v>
      </c>
      <c r="J8" s="498">
        <f>'4.sz.m.ÖNK kiadás'!F9+'üres lap2'!E32+'üres lap3'!E31+'üres lap'!E28</f>
        <v>1390555</v>
      </c>
      <c r="K8" s="498">
        <f>'4.sz.m.ÖNK kiadás'!G9+'üres lap2'!F32+'üres lap3'!F31+'üres lap'!F28</f>
        <v>0</v>
      </c>
      <c r="L8" s="498">
        <f>'4.sz.m.ÖNK kiadás'!H9+'üres lap2'!G32+'üres lap3'!G31+'üres lap'!G28</f>
        <v>0</v>
      </c>
      <c r="M8" s="499">
        <f>'4.sz.m.ÖNK kiadás'!I9+'üres lap2'!H32+'üres lap3'!H31+'üres lap'!H28</f>
        <v>0</v>
      </c>
      <c r="N8" s="499">
        <f>'4.sz.m.ÖNK kiadás'!J9+'üres lap2'!I32+'üres lap3'!I31+'üres lap'!I28</f>
        <v>0</v>
      </c>
    </row>
    <row r="9" spans="1:14" ht="25.5">
      <c r="A9" s="391" t="s">
        <v>331</v>
      </c>
      <c r="B9" s="498">
        <f>'3.sz.m Önk  bev.'!E33+'üres lap2'!D11+'üres lap3'!D10</f>
        <v>24146553</v>
      </c>
      <c r="C9" s="498">
        <f>'3.sz.m Önk  bev.'!F33+'üres lap2'!E11+'üres lap3'!E10</f>
        <v>25203613</v>
      </c>
      <c r="D9" s="498">
        <f>'3.sz.m Önk  bev.'!G33+'üres lap2'!F11+'üres lap3'!F10</f>
        <v>0</v>
      </c>
      <c r="E9" s="498">
        <f>'3.sz.m Önk  bev.'!H33+'üres lap2'!G11+'üres lap3'!G10</f>
        <v>0</v>
      </c>
      <c r="F9" s="499"/>
      <c r="G9" s="499"/>
      <c r="H9" s="481" t="s">
        <v>140</v>
      </c>
      <c r="I9" s="498">
        <f>'4.sz.m.ÖNK kiadás'!E10+'üres lap2'!D33+'üres lap3'!D32+'üres lap'!D29</f>
        <v>12118456</v>
      </c>
      <c r="J9" s="498">
        <f>'4.sz.m.ÖNK kiadás'!F10+'üres lap2'!E33+'üres lap3'!E32+'üres lap'!E29</f>
        <v>12118456</v>
      </c>
      <c r="K9" s="498">
        <f>'4.sz.m.ÖNK kiadás'!G10+'üres lap2'!F33+'üres lap3'!F32+'üres lap'!F29</f>
        <v>0</v>
      </c>
      <c r="L9" s="498">
        <f>'4.sz.m.ÖNK kiadás'!H10+'üres lap2'!G33+'üres lap3'!G32+'üres lap'!G29</f>
        <v>0</v>
      </c>
      <c r="M9" s="499">
        <f>'4.sz.m.ÖNK kiadás'!I10+'üres lap2'!H33+'üres lap3'!H32+'üres lap'!H29</f>
        <v>0</v>
      </c>
      <c r="N9" s="499">
        <f>'4.sz.m.ÖNK kiadás'!J10+'üres lap2'!I33+'üres lap3'!I32+'üres lap'!I29</f>
        <v>0</v>
      </c>
    </row>
    <row r="10" spans="1:14" ht="12.75">
      <c r="A10" s="391" t="s">
        <v>332</v>
      </c>
      <c r="B10" s="498">
        <f>'3.sz.m Önk  bev.'!E50+'üres lap2'!D17+'üres lap3'!D16</f>
        <v>0</v>
      </c>
      <c r="C10" s="498">
        <f>'3.sz.m Önk  bev.'!F50+'üres lap2'!E17+'üres lap3'!E16</f>
        <v>0</v>
      </c>
      <c r="D10" s="498">
        <f>'3.sz.m Önk  bev.'!G50+'üres lap2'!F17+'üres lap3'!F16</f>
        <v>0</v>
      </c>
      <c r="E10" s="498">
        <f>'3.sz.m Önk  bev.'!H50+'üres lap2'!G17+'üres lap3'!G16</f>
        <v>0</v>
      </c>
      <c r="F10" s="499"/>
      <c r="G10" s="499"/>
      <c r="H10" s="481" t="s">
        <v>141</v>
      </c>
      <c r="I10" s="524">
        <f>'4.sz.m.ÖNK kiadás'!E11+'üres lap2'!D34+'üres lap3'!D33+'üres lap'!D30</f>
        <v>1334000</v>
      </c>
      <c r="J10" s="524">
        <f>'4.sz.m.ÖNK kiadás'!F11+'üres lap2'!E34+'üres lap3'!E33+'üres lap'!E30</f>
        <v>1334000</v>
      </c>
      <c r="K10" s="524">
        <f>'4.sz.m.ÖNK kiadás'!G11+'üres lap2'!F34+'üres lap3'!F33+'üres lap'!F30</f>
        <v>0</v>
      </c>
      <c r="L10" s="524">
        <f>'4.sz.m.ÖNK kiadás'!H11+'üres lap2'!G34+'üres lap3'!G33+'üres lap'!G30</f>
        <v>0</v>
      </c>
      <c r="M10" s="525">
        <f>'4.sz.m.ÖNK kiadás'!I11+'üres lap2'!H34+'üres lap3'!H33+'üres lap'!H30</f>
        <v>0</v>
      </c>
      <c r="N10" s="525">
        <f>'4.sz.m.ÖNK kiadás'!J11+'üres lap2'!I34+'üres lap3'!I33+'üres lap'!I30</f>
        <v>0</v>
      </c>
    </row>
    <row r="11" spans="1:14" ht="12.75">
      <c r="A11" s="391"/>
      <c r="B11" s="498"/>
      <c r="C11" s="498"/>
      <c r="D11" s="498"/>
      <c r="E11" s="498"/>
      <c r="F11" s="499"/>
      <c r="G11" s="499"/>
      <c r="H11" s="482" t="s">
        <v>142</v>
      </c>
      <c r="I11" s="498">
        <f>'4.sz.m.ÖNK kiadás'!E12+'üres lap2'!D35+'üres lap3'!D34+'üres lap'!D31</f>
        <v>872974</v>
      </c>
      <c r="J11" s="498">
        <f>'4.sz.m.ÖNK kiadás'!F12+'üres lap2'!E35+'üres lap3'!E34+'üres lap'!E31</f>
        <v>872974</v>
      </c>
      <c r="K11" s="498">
        <f>'4.sz.m.ÖNK kiadás'!G12+'üres lap2'!F35+'üres lap3'!F34+'üres lap'!F31</f>
        <v>0</v>
      </c>
      <c r="L11" s="498">
        <f>'4.sz.m.ÖNK kiadás'!H12+'üres lap2'!G35+'üres lap3'!G34+'üres lap'!G31</f>
        <v>0</v>
      </c>
      <c r="M11" s="499">
        <f>'4.sz.m.ÖNK kiadás'!I12+'üres lap2'!H35+'üres lap3'!H34+'üres lap'!H31</f>
        <v>0</v>
      </c>
      <c r="N11" s="499">
        <f>'4.sz.m.ÖNK kiadás'!J12+'üres lap2'!I35+'üres lap3'!I34+'üres lap'!I31</f>
        <v>0</v>
      </c>
    </row>
    <row r="12" spans="1:14" ht="12.75">
      <c r="A12" s="391"/>
      <c r="B12" s="498"/>
      <c r="C12" s="498"/>
      <c r="D12" s="498"/>
      <c r="E12" s="498"/>
      <c r="F12" s="499"/>
      <c r="G12" s="499"/>
      <c r="H12" s="481" t="s">
        <v>143</v>
      </c>
      <c r="I12" s="524">
        <f>'4.sz.m.ÖNK kiadás'!E26</f>
        <v>3791378</v>
      </c>
      <c r="J12" s="524">
        <f>'4.sz.m.ÖNK kiadás'!F26</f>
        <v>4684220</v>
      </c>
      <c r="K12" s="524">
        <f>'4.sz.m.ÖNK kiadás'!G26</f>
        <v>0</v>
      </c>
      <c r="L12" s="524">
        <f>'4.sz.m.ÖNK kiadás'!H26</f>
        <v>0</v>
      </c>
      <c r="M12" s="525">
        <f>'4.sz.m.ÖNK kiadás'!I26+'üres lap'!H37</f>
        <v>0</v>
      </c>
      <c r="N12" s="525">
        <f>'4.sz.m.ÖNK kiadás'!J26+'üres lap'!I37</f>
        <v>0</v>
      </c>
    </row>
    <row r="13" spans="1:14" ht="12.75" hidden="1">
      <c r="A13" s="392"/>
      <c r="B13" s="500"/>
      <c r="C13" s="500"/>
      <c r="D13" s="500"/>
      <c r="E13" s="500"/>
      <c r="F13" s="501"/>
      <c r="G13" s="501"/>
      <c r="H13" s="483"/>
      <c r="I13" s="500"/>
      <c r="J13" s="500"/>
      <c r="K13" s="500"/>
      <c r="L13" s="500"/>
      <c r="M13" s="501"/>
      <c r="N13" s="501"/>
    </row>
    <row r="14" spans="1:14" ht="16.5" customHeight="1" hidden="1" thickBot="1">
      <c r="A14" s="393"/>
      <c r="B14" s="502"/>
      <c r="C14" s="502"/>
      <c r="D14" s="502"/>
      <c r="E14" s="502"/>
      <c r="F14" s="503"/>
      <c r="G14" s="503"/>
      <c r="H14" s="484"/>
      <c r="I14" s="502"/>
      <c r="J14" s="502"/>
      <c r="K14" s="502"/>
      <c r="L14" s="502"/>
      <c r="M14" s="503"/>
      <c r="N14" s="503"/>
    </row>
    <row r="15" spans="1:15" ht="24" customHeight="1" thickBot="1">
      <c r="A15" s="394" t="s">
        <v>145</v>
      </c>
      <c r="B15" s="504">
        <f>SUM(B7:B10)</f>
        <v>25659515</v>
      </c>
      <c r="C15" s="504">
        <f>SUM(C7:C10)</f>
        <v>26568120</v>
      </c>
      <c r="D15" s="504">
        <f>SUM(D7:D10)</f>
        <v>0</v>
      </c>
      <c r="E15" s="504">
        <f>SUM(E7:E10)</f>
        <v>0</v>
      </c>
      <c r="F15" s="505">
        <f>F7+F10+F11+F12+F14</f>
        <v>0</v>
      </c>
      <c r="G15" s="505">
        <f>G7+G10+G11+G12+G14</f>
        <v>0</v>
      </c>
      <c r="H15" s="865" t="s">
        <v>146</v>
      </c>
      <c r="I15" s="504">
        <f aca="true" t="shared" si="0" ref="I15:N15">SUM(I7:I14)</f>
        <v>27494528</v>
      </c>
      <c r="J15" s="504">
        <f>SUM(J7:J14)</f>
        <v>28387370</v>
      </c>
      <c r="K15" s="504">
        <f>SUM(K7:K14)</f>
        <v>0</v>
      </c>
      <c r="L15" s="504">
        <f>SUM(L7:L14)</f>
        <v>0</v>
      </c>
      <c r="M15" s="505">
        <f t="shared" si="0"/>
        <v>0</v>
      </c>
      <c r="N15" s="505">
        <f t="shared" si="0"/>
        <v>0</v>
      </c>
      <c r="O15" s="32"/>
    </row>
    <row r="16" spans="1:14" ht="18.75" customHeight="1">
      <c r="A16" s="395" t="s">
        <v>376</v>
      </c>
      <c r="B16" s="897">
        <f>'3.sz.m Önk  bev.'!E59-B27</f>
        <v>2192893</v>
      </c>
      <c r="C16" s="897">
        <f>'3.sz.m Önk  bev.'!F59-C27</f>
        <v>2192893</v>
      </c>
      <c r="D16" s="897">
        <f>'3.sz.m Önk  bev.'!G59-D27</f>
        <v>-480000</v>
      </c>
      <c r="E16" s="897">
        <f>'3.sz.m Önk  bev.'!H59-E27</f>
        <v>-480000</v>
      </c>
      <c r="F16" s="897">
        <f>'3.sz.m Önk  bev.'!I59-480000</f>
        <v>-480000</v>
      </c>
      <c r="G16" s="897">
        <f>'3.sz.m Önk  bev.'!J59-480000</f>
        <v>-480000</v>
      </c>
      <c r="H16" s="480" t="s">
        <v>130</v>
      </c>
      <c r="I16" s="496">
        <v>0</v>
      </c>
      <c r="J16" s="496">
        <v>0</v>
      </c>
      <c r="K16" s="496">
        <v>0</v>
      </c>
      <c r="L16" s="496">
        <v>0</v>
      </c>
      <c r="M16" s="497">
        <v>0</v>
      </c>
      <c r="N16" s="497">
        <v>0</v>
      </c>
    </row>
    <row r="17" spans="1:14" ht="15" customHeight="1" thickBot="1">
      <c r="A17" s="396" t="s">
        <v>396</v>
      </c>
      <c r="B17" s="506"/>
      <c r="C17" s="506"/>
      <c r="D17" s="506"/>
      <c r="E17" s="506">
        <f>+'3.sz.m Önk  bev.'!H58</f>
        <v>0</v>
      </c>
      <c r="F17" s="507"/>
      <c r="G17" s="507"/>
      <c r="H17" s="483" t="s">
        <v>372</v>
      </c>
      <c r="I17" s="500">
        <f>'4.sz.m.ÖNK kiadás'!E35</f>
        <v>650615</v>
      </c>
      <c r="J17" s="500">
        <f>'4.sz.m.ÖNK kiadás'!F35</f>
        <v>650615</v>
      </c>
      <c r="K17" s="500">
        <f>'4.sz.m.ÖNK kiadás'!G35</f>
        <v>0</v>
      </c>
      <c r="L17" s="500">
        <f>'4.sz.m.ÖNK kiadás'!H35</f>
        <v>0</v>
      </c>
      <c r="M17" s="501"/>
      <c r="N17" s="501"/>
    </row>
    <row r="18" spans="1:14" ht="25.5" customHeight="1" thickBot="1">
      <c r="A18" s="397" t="s">
        <v>150</v>
      </c>
      <c r="B18" s="508">
        <f aca="true" t="shared" si="1" ref="B18:G18">SUM(B16:B17)</f>
        <v>2192893</v>
      </c>
      <c r="C18" s="508">
        <f>SUM(C16:C17)</f>
        <v>2192893</v>
      </c>
      <c r="D18" s="508">
        <f>SUM(D16:D17)</f>
        <v>-480000</v>
      </c>
      <c r="E18" s="508">
        <f>SUM(E16:E17)</f>
        <v>-480000</v>
      </c>
      <c r="F18" s="509">
        <f t="shared" si="1"/>
        <v>-480000</v>
      </c>
      <c r="G18" s="509">
        <f t="shared" si="1"/>
        <v>-480000</v>
      </c>
      <c r="H18" s="485" t="s">
        <v>157</v>
      </c>
      <c r="I18" s="508">
        <f aca="true" t="shared" si="2" ref="I18:N18">SUM(I16:I17)</f>
        <v>650615</v>
      </c>
      <c r="J18" s="508">
        <f>SUM(J16:J17)</f>
        <v>650615</v>
      </c>
      <c r="K18" s="508">
        <f>SUM(K16:K17)</f>
        <v>0</v>
      </c>
      <c r="L18" s="508">
        <f>SUM(L16:L17)</f>
        <v>0</v>
      </c>
      <c r="M18" s="509">
        <f t="shared" si="2"/>
        <v>0</v>
      </c>
      <c r="N18" s="509">
        <f t="shared" si="2"/>
        <v>0</v>
      </c>
    </row>
    <row r="19" spans="1:14" ht="22.5" customHeight="1" thickBot="1">
      <c r="A19" s="398" t="s">
        <v>129</v>
      </c>
      <c r="B19" s="510">
        <f aca="true" t="shared" si="3" ref="B19:G19">B15+B18</f>
        <v>27852408</v>
      </c>
      <c r="C19" s="510">
        <f>C15+C18</f>
        <v>28761013</v>
      </c>
      <c r="D19" s="510">
        <f>D15+D18</f>
        <v>-480000</v>
      </c>
      <c r="E19" s="510">
        <f>E15+E18</f>
        <v>-480000</v>
      </c>
      <c r="F19" s="511">
        <f t="shared" si="3"/>
        <v>-480000</v>
      </c>
      <c r="G19" s="511">
        <f t="shared" si="3"/>
        <v>-480000</v>
      </c>
      <c r="H19" s="486" t="s">
        <v>131</v>
      </c>
      <c r="I19" s="510">
        <f aca="true" t="shared" si="4" ref="I19:N19">I15+I18</f>
        <v>28145143</v>
      </c>
      <c r="J19" s="510">
        <f>J15+J18</f>
        <v>29037985</v>
      </c>
      <c r="K19" s="510">
        <f>K15+K18</f>
        <v>0</v>
      </c>
      <c r="L19" s="510">
        <f>L15+L18</f>
        <v>0</v>
      </c>
      <c r="M19" s="511">
        <f t="shared" si="4"/>
        <v>0</v>
      </c>
      <c r="N19" s="511">
        <f t="shared" si="4"/>
        <v>0</v>
      </c>
    </row>
    <row r="20" spans="1:11" ht="22.5" customHeight="1" thickBot="1">
      <c r="A20" s="1169" t="s">
        <v>166</v>
      </c>
      <c r="B20" s="1170"/>
      <c r="C20" s="1170"/>
      <c r="D20" s="1170"/>
      <c r="E20" s="1170"/>
      <c r="F20" s="1170"/>
      <c r="G20" s="1170"/>
      <c r="H20" s="1169"/>
      <c r="I20" s="1170"/>
      <c r="J20" s="32"/>
      <c r="K20" s="32"/>
    </row>
    <row r="21" spans="1:14" ht="12.75">
      <c r="A21" s="390" t="s">
        <v>132</v>
      </c>
      <c r="B21" s="512">
        <f>'3.sz.m Önk  bev.'!E43+'üres lap2'!D14+'üres lap3'!D13+'3.sz.m Önk  bev.'!E42</f>
        <v>2980000</v>
      </c>
      <c r="C21" s="512">
        <f>'3.sz.m Önk  bev.'!F43+'üres lap2'!E14+'üres lap3'!E13</f>
        <v>2980000</v>
      </c>
      <c r="D21" s="512">
        <f>'3.sz.m Önk  bev.'!G43+'üres lap2'!F14+'üres lap3'!F13</f>
        <v>0</v>
      </c>
      <c r="E21" s="512">
        <f>'3.sz.m Önk  bev.'!H43+'üres lap2'!G14+'üres lap3'!G13</f>
        <v>0</v>
      </c>
      <c r="F21" s="513"/>
      <c r="G21" s="513"/>
      <c r="H21" s="487" t="s">
        <v>135</v>
      </c>
      <c r="I21" s="522">
        <f>'4.sz.m.ÖNK kiadás'!E19+'üres lap2'!D37+'üres lap3'!D36</f>
        <v>6295345</v>
      </c>
      <c r="J21" s="523">
        <f>'4.sz.m.ÖNK kiadás'!F19+'üres lap2'!E37</f>
        <v>6295345</v>
      </c>
      <c r="K21" s="523">
        <f>'4.sz.m.ÖNK kiadás'!G19+'üres lap2'!F37</f>
        <v>0</v>
      </c>
      <c r="L21" s="523">
        <f>'4.sz.m.ÖNK kiadás'!H19+'üres lap2'!G37</f>
        <v>0</v>
      </c>
      <c r="M21" s="523">
        <f>'4.sz.m.ÖNK kiadás'!I19+'üres lap2'!H37</f>
        <v>0</v>
      </c>
      <c r="N21" s="523">
        <f>'4.sz.m.ÖNK kiadás'!J19+'üres lap2'!I37</f>
        <v>0</v>
      </c>
    </row>
    <row r="22" spans="1:14" ht="12.75">
      <c r="A22" s="391" t="s">
        <v>133</v>
      </c>
      <c r="B22" s="498">
        <f>'3.sz.m Önk  bev.'!E51+'üres lap2'!D18+'üres lap3'!D17</f>
        <v>0</v>
      </c>
      <c r="C22" s="498">
        <f>'3.sz.m Önk  bev.'!F51+'üres lap2'!E18+'üres lap3'!E17</f>
        <v>0</v>
      </c>
      <c r="D22" s="498">
        <f>'3.sz.m Önk  bev.'!G51+'üres lap2'!F18+'üres lap3'!F17</f>
        <v>0</v>
      </c>
      <c r="E22" s="498">
        <f>'3.sz.m Önk  bev.'!H51+'üres lap2'!G18+'üres lap3'!G17</f>
        <v>0</v>
      </c>
      <c r="F22" s="499"/>
      <c r="G22" s="499"/>
      <c r="H22" s="481" t="s">
        <v>136</v>
      </c>
      <c r="I22" s="498">
        <f>'4.sz.m.ÖNK kiadás'!E20</f>
        <v>32187291</v>
      </c>
      <c r="J22" s="499">
        <f>'4.sz.m.ÖNK kiadás'!F20</f>
        <v>32203054</v>
      </c>
      <c r="K22" s="499">
        <f>'4.sz.m.ÖNK kiadás'!G20</f>
        <v>0</v>
      </c>
      <c r="L22" s="499">
        <f>'4.sz.m.ÖNK kiadás'!H20</f>
        <v>0</v>
      </c>
      <c r="M22" s="499">
        <f>'4.sz.m.ÖNK kiadás'!I20</f>
        <v>0</v>
      </c>
      <c r="N22" s="499">
        <f>'4.sz.m.ÖNK kiadás'!J20</f>
        <v>0</v>
      </c>
    </row>
    <row r="23" spans="1:14" ht="12.75">
      <c r="A23" s="391" t="s">
        <v>134</v>
      </c>
      <c r="B23" s="498">
        <f>'3.sz.m Önk  bev.'!E52</f>
        <v>0</v>
      </c>
      <c r="C23" s="498">
        <f>'3.sz.m Önk  bev.'!F52</f>
        <v>0</v>
      </c>
      <c r="D23" s="498">
        <f>'3.sz.m Önk  bev.'!G52</f>
        <v>0</v>
      </c>
      <c r="E23" s="498">
        <f>'3.sz.m Önk  bev.'!H52</f>
        <v>0</v>
      </c>
      <c r="F23" s="499"/>
      <c r="G23" s="499"/>
      <c r="H23" s="481" t="s">
        <v>137</v>
      </c>
      <c r="I23" s="498">
        <f>'4.sz.m.ÖNK kiadás'!E21</f>
        <v>500000</v>
      </c>
      <c r="J23" s="499">
        <f>'4.sz.m.ÖNK kiadás'!F21</f>
        <v>500000</v>
      </c>
      <c r="K23" s="499">
        <f>'4.sz.m.ÖNK kiadás'!G21</f>
        <v>0</v>
      </c>
      <c r="L23" s="499">
        <f>'4.sz.m.ÖNK kiadás'!H21</f>
        <v>0</v>
      </c>
      <c r="M23" s="499">
        <f>'4.sz.m.ÖNK kiadás'!I21</f>
        <v>0</v>
      </c>
      <c r="N23" s="499">
        <f>'4.sz.m.ÖNK kiadás'!J21</f>
        <v>0</v>
      </c>
    </row>
    <row r="24" spans="1:14" ht="13.5" thickBot="1">
      <c r="A24" s="391"/>
      <c r="B24" s="498"/>
      <c r="C24" s="498"/>
      <c r="D24" s="498"/>
      <c r="E24" s="498"/>
      <c r="F24" s="499"/>
      <c r="G24" s="499"/>
      <c r="H24" s="481" t="s">
        <v>144</v>
      </c>
      <c r="I24" s="498"/>
      <c r="J24" s="499"/>
      <c r="K24" s="499"/>
      <c r="L24" s="499"/>
      <c r="M24" s="499"/>
      <c r="N24" s="499"/>
    </row>
    <row r="25" spans="1:14" ht="13.5" hidden="1" thickBot="1">
      <c r="A25" s="400"/>
      <c r="B25" s="500"/>
      <c r="C25" s="500"/>
      <c r="D25" s="500"/>
      <c r="E25" s="500"/>
      <c r="F25" s="501"/>
      <c r="G25" s="501"/>
      <c r="H25" s="483"/>
      <c r="I25" s="500"/>
      <c r="J25" s="501"/>
      <c r="K25" s="501"/>
      <c r="L25" s="501"/>
      <c r="M25" s="501"/>
      <c r="N25" s="501"/>
    </row>
    <row r="26" spans="1:14" ht="13.5" thickBot="1">
      <c r="A26" s="401" t="s">
        <v>148</v>
      </c>
      <c r="B26" s="510">
        <f aca="true" t="shared" si="5" ref="B26:G26">SUM(B21:B24)</f>
        <v>2980000</v>
      </c>
      <c r="C26" s="510">
        <f>SUM(C21:C24)</f>
        <v>2980000</v>
      </c>
      <c r="D26" s="510">
        <f>SUM(D21:D24)</f>
        <v>0</v>
      </c>
      <c r="E26" s="510">
        <f>SUM(E21:E24)</f>
        <v>0</v>
      </c>
      <c r="F26" s="511">
        <f t="shared" si="5"/>
        <v>0</v>
      </c>
      <c r="G26" s="511">
        <f t="shared" si="5"/>
        <v>0</v>
      </c>
      <c r="H26" s="488" t="s">
        <v>147</v>
      </c>
      <c r="I26" s="526">
        <f aca="true" t="shared" si="6" ref="I26:N26">SUM(I21:I25)</f>
        <v>38982636</v>
      </c>
      <c r="J26" s="527">
        <f t="shared" si="6"/>
        <v>38998399</v>
      </c>
      <c r="K26" s="527">
        <f>SUM(K21:K25)</f>
        <v>0</v>
      </c>
      <c r="L26" s="527">
        <f>SUM(L21:L25)</f>
        <v>0</v>
      </c>
      <c r="M26" s="527">
        <f t="shared" si="6"/>
        <v>0</v>
      </c>
      <c r="N26" s="527">
        <f t="shared" si="6"/>
        <v>0</v>
      </c>
    </row>
    <row r="27" spans="1:14" ht="15" customHeight="1">
      <c r="A27" s="395" t="s">
        <v>376</v>
      </c>
      <c r="B27" s="897">
        <f>29998314+4597057</f>
        <v>34595371</v>
      </c>
      <c r="C27" s="897">
        <f>29998314+4597057</f>
        <v>34595371</v>
      </c>
      <c r="D27" s="514">
        <v>480000</v>
      </c>
      <c r="E27" s="514">
        <v>480000</v>
      </c>
      <c r="F27" s="515"/>
      <c r="G27" s="515"/>
      <c r="H27" s="489" t="s">
        <v>149</v>
      </c>
      <c r="I27" s="496"/>
      <c r="J27" s="497"/>
      <c r="K27" s="497"/>
      <c r="L27" s="497"/>
      <c r="M27" s="497"/>
      <c r="N27" s="497"/>
    </row>
    <row r="28" spans="1:14" ht="13.5" thickBot="1">
      <c r="A28" s="396" t="s">
        <v>128</v>
      </c>
      <c r="B28" s="516">
        <f>'3.sz.m Önk  bev.'!E57</f>
        <v>1700000</v>
      </c>
      <c r="C28" s="516">
        <f>'3.sz.m Önk  bev.'!F57</f>
        <v>1700000</v>
      </c>
      <c r="D28" s="516">
        <f>'3.sz.m Önk  bev.'!G57</f>
        <v>0</v>
      </c>
      <c r="E28" s="516">
        <f>'3.sz.m Önk  bev.'!H57</f>
        <v>0</v>
      </c>
      <c r="F28" s="517"/>
      <c r="G28" s="517"/>
      <c r="H28" s="490"/>
      <c r="I28" s="500"/>
      <c r="J28" s="501"/>
      <c r="K28" s="501"/>
      <c r="L28" s="501"/>
      <c r="M28" s="501"/>
      <c r="N28" s="501"/>
    </row>
    <row r="29" spans="1:14" ht="25.5" customHeight="1" thickBot="1">
      <c r="A29" s="402" t="s">
        <v>151</v>
      </c>
      <c r="B29" s="508">
        <f aca="true" t="shared" si="7" ref="B29:G29">SUM(B27:B28)</f>
        <v>36295371</v>
      </c>
      <c r="C29" s="508">
        <f>SUM(C27:C28)</f>
        <v>36295371</v>
      </c>
      <c r="D29" s="508">
        <f>SUM(D27:D28)</f>
        <v>480000</v>
      </c>
      <c r="E29" s="508">
        <f>SUM(E27:E28)</f>
        <v>480000</v>
      </c>
      <c r="F29" s="509">
        <f t="shared" si="7"/>
        <v>0</v>
      </c>
      <c r="G29" s="509">
        <f t="shared" si="7"/>
        <v>0</v>
      </c>
      <c r="H29" s="488" t="s">
        <v>152</v>
      </c>
      <c r="I29" s="510">
        <f aca="true" t="shared" si="8" ref="I29:N29">SUM(I27:I28)</f>
        <v>0</v>
      </c>
      <c r="J29" s="511">
        <f t="shared" si="8"/>
        <v>0</v>
      </c>
      <c r="K29" s="511">
        <f>SUM(K27:K28)</f>
        <v>0</v>
      </c>
      <c r="L29" s="511">
        <f>SUM(L27:L28)</f>
        <v>0</v>
      </c>
      <c r="M29" s="511">
        <f t="shared" si="8"/>
        <v>0</v>
      </c>
      <c r="N29" s="511">
        <f t="shared" si="8"/>
        <v>0</v>
      </c>
    </row>
    <row r="30" spans="1:14" ht="26.25" customHeight="1" thickBot="1">
      <c r="A30" s="399" t="s">
        <v>153</v>
      </c>
      <c r="B30" s="510">
        <f aca="true" t="shared" si="9" ref="B30:G30">B26+B29</f>
        <v>39275371</v>
      </c>
      <c r="C30" s="510">
        <f>C26+C29</f>
        <v>39275371</v>
      </c>
      <c r="D30" s="510">
        <f>D26+D29</f>
        <v>480000</v>
      </c>
      <c r="E30" s="510">
        <f>E26+E29</f>
        <v>480000</v>
      </c>
      <c r="F30" s="511">
        <f t="shared" si="9"/>
        <v>0</v>
      </c>
      <c r="G30" s="511">
        <f t="shared" si="9"/>
        <v>0</v>
      </c>
      <c r="H30" s="491" t="s">
        <v>154</v>
      </c>
      <c r="I30" s="510">
        <f aca="true" t="shared" si="10" ref="I30:N30">I29+I26</f>
        <v>38982636</v>
      </c>
      <c r="J30" s="511">
        <f t="shared" si="10"/>
        <v>38998399</v>
      </c>
      <c r="K30" s="511">
        <f>K29+K26</f>
        <v>0</v>
      </c>
      <c r="L30" s="511">
        <f>L29+L26</f>
        <v>0</v>
      </c>
      <c r="M30" s="511">
        <f t="shared" si="10"/>
        <v>0</v>
      </c>
      <c r="N30" s="511">
        <f t="shared" si="10"/>
        <v>0</v>
      </c>
    </row>
    <row r="31" spans="1:14" ht="26.25" customHeight="1" hidden="1" thickBot="1">
      <c r="A31" s="399" t="s">
        <v>203</v>
      </c>
      <c r="B31" s="518"/>
      <c r="C31" s="518"/>
      <c r="D31" s="518"/>
      <c r="E31" s="518"/>
      <c r="F31" s="519"/>
      <c r="G31" s="519"/>
      <c r="H31" s="491" t="s">
        <v>202</v>
      </c>
      <c r="I31" s="510"/>
      <c r="J31" s="511"/>
      <c r="K31" s="511"/>
      <c r="L31" s="511"/>
      <c r="M31" s="511"/>
      <c r="N31" s="511"/>
    </row>
    <row r="32" spans="1:14" ht="29.25" customHeight="1" thickBot="1">
      <c r="A32" s="403" t="s">
        <v>155</v>
      </c>
      <c r="B32" s="520">
        <f>B19+B30</f>
        <v>67127779</v>
      </c>
      <c r="C32" s="520">
        <f>C19+C30</f>
        <v>68036384</v>
      </c>
      <c r="D32" s="520">
        <f>D19+D30</f>
        <v>0</v>
      </c>
      <c r="E32" s="520">
        <f>E19+E30</f>
        <v>0</v>
      </c>
      <c r="F32" s="521">
        <f>F19+F30+F31</f>
        <v>-480000</v>
      </c>
      <c r="G32" s="521">
        <f>G19+G30+G31</f>
        <v>-480000</v>
      </c>
      <c r="H32" s="492" t="s">
        <v>156</v>
      </c>
      <c r="I32" s="528">
        <f>I30+I19</f>
        <v>67127779</v>
      </c>
      <c r="J32" s="529">
        <f>J30+J19</f>
        <v>68036384</v>
      </c>
      <c r="K32" s="529">
        <f>K30+K19</f>
        <v>0</v>
      </c>
      <c r="L32" s="529">
        <f>L30+L19</f>
        <v>0</v>
      </c>
      <c r="M32" s="529">
        <f>M30+M19+M31</f>
        <v>0</v>
      </c>
      <c r="N32" s="529">
        <f>N30+N19+N31</f>
        <v>0</v>
      </c>
    </row>
    <row r="34" spans="2:9" ht="12.75">
      <c r="B34" s="32"/>
      <c r="C34" s="32"/>
      <c r="D34" s="32"/>
      <c r="E34" s="32"/>
      <c r="F34" s="32"/>
      <c r="G34" s="32"/>
      <c r="I34" s="32"/>
    </row>
    <row r="35" spans="6:13" ht="12.75">
      <c r="F35" s="32"/>
      <c r="M35" s="32"/>
    </row>
  </sheetData>
  <sheetProtection/>
  <mergeCells count="5">
    <mergeCell ref="A3:I3"/>
    <mergeCell ref="A20:I20"/>
    <mergeCell ref="A5:I5"/>
    <mergeCell ref="J1:M1"/>
    <mergeCell ref="H2:L2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85" zoomScaleNormal="85" zoomScalePageLayoutView="0" workbookViewId="0" topLeftCell="A1">
      <selection activeCell="A3" sqref="A3:Q3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5" bestFit="1" customWidth="1"/>
    <col min="6" max="6" width="14.57421875" style="375" customWidth="1"/>
    <col min="7" max="10" width="14.421875" style="375" hidden="1" customWidth="1"/>
    <col min="11" max="12" width="14.421875" style="376" customWidth="1"/>
    <col min="13" max="16" width="14.421875" style="376" hidden="1" customWidth="1"/>
    <col min="17" max="17" width="14.421875" style="377" customWidth="1"/>
    <col min="18" max="18" width="14.421875" style="376" customWidth="1"/>
    <col min="19" max="20" width="14.421875" style="376" hidden="1" customWidth="1"/>
    <col min="21" max="22" width="14.421875" style="377" hidden="1" customWidth="1"/>
    <col min="23" max="23" width="14.421875" style="377" customWidth="1"/>
    <col min="24" max="16384" width="9.140625" style="377" customWidth="1"/>
  </cols>
  <sheetData>
    <row r="1" spans="1:19" ht="12.75">
      <c r="A1" s="122"/>
      <c r="B1" s="122"/>
      <c r="C1" s="122"/>
      <c r="D1" s="123"/>
      <c r="M1" s="1101" t="s">
        <v>53</v>
      </c>
      <c r="N1" s="1101"/>
      <c r="O1" s="1101"/>
      <c r="P1" s="1101"/>
      <c r="Q1" s="1101"/>
      <c r="R1" s="1101"/>
      <c r="S1" s="1101"/>
    </row>
    <row r="2" spans="1:19" ht="12.75">
      <c r="A2" s="122"/>
      <c r="B2" s="122"/>
      <c r="C2" s="122"/>
      <c r="D2" s="123"/>
      <c r="K2" s="1336" t="s">
        <v>482</v>
      </c>
      <c r="L2" s="1336"/>
      <c r="M2" s="1336"/>
      <c r="N2" s="1336"/>
      <c r="O2" s="1336"/>
      <c r="P2" s="1336"/>
      <c r="Q2" s="1336"/>
      <c r="R2" s="1336"/>
      <c r="S2" s="1097"/>
    </row>
    <row r="3" spans="1:20" s="379" customFormat="1" ht="34.5" customHeight="1">
      <c r="A3" s="1106" t="s">
        <v>457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278"/>
      <c r="S3" s="378"/>
      <c r="T3" s="378"/>
    </row>
    <row r="4" spans="1:17" ht="13.5" thickBot="1">
      <c r="A4" s="124"/>
      <c r="B4" s="124"/>
      <c r="C4" s="124"/>
      <c r="D4" s="120"/>
      <c r="K4" s="96"/>
      <c r="L4" s="96"/>
      <c r="M4" s="96"/>
      <c r="N4" s="96"/>
      <c r="O4" s="96"/>
      <c r="P4" s="96"/>
      <c r="Q4" s="53" t="s">
        <v>371</v>
      </c>
    </row>
    <row r="5" spans="1:22" ht="45.75" customHeight="1" thickBot="1">
      <c r="A5" s="1107" t="s">
        <v>5</v>
      </c>
      <c r="B5" s="1108"/>
      <c r="C5" s="1108"/>
      <c r="D5" s="387" t="s">
        <v>8</v>
      </c>
      <c r="E5" s="1172" t="s">
        <v>4</v>
      </c>
      <c r="F5" s="1173"/>
      <c r="G5" s="1173"/>
      <c r="H5" s="1173"/>
      <c r="I5" s="1173"/>
      <c r="J5" s="1174"/>
      <c r="K5" s="1172" t="s">
        <v>64</v>
      </c>
      <c r="L5" s="1173"/>
      <c r="M5" s="1173"/>
      <c r="N5" s="1173"/>
      <c r="O5" s="1173"/>
      <c r="P5" s="1174"/>
      <c r="Q5" s="1172" t="s">
        <v>65</v>
      </c>
      <c r="R5" s="1173"/>
      <c r="S5" s="1173"/>
      <c r="T5" s="1173"/>
      <c r="U5" s="1173"/>
      <c r="V5" s="1174"/>
    </row>
    <row r="6" spans="1:22" ht="45.75" customHeight="1" thickBot="1">
      <c r="A6" s="345"/>
      <c r="B6" s="346"/>
      <c r="C6" s="346"/>
      <c r="D6" s="387"/>
      <c r="E6" s="421" t="s">
        <v>70</v>
      </c>
      <c r="F6" s="422" t="s">
        <v>187</v>
      </c>
      <c r="G6" s="423" t="s">
        <v>193</v>
      </c>
      <c r="H6" s="978" t="s">
        <v>196</v>
      </c>
      <c r="I6" s="422" t="s">
        <v>212</v>
      </c>
      <c r="J6" s="423" t="s">
        <v>244</v>
      </c>
      <c r="K6" s="421" t="s">
        <v>70</v>
      </c>
      <c r="L6" s="422" t="s">
        <v>187</v>
      </c>
      <c r="M6" s="423" t="s">
        <v>193</v>
      </c>
      <c r="N6" s="978" t="s">
        <v>196</v>
      </c>
      <c r="O6" s="422" t="s">
        <v>212</v>
      </c>
      <c r="P6" s="423" t="s">
        <v>244</v>
      </c>
      <c r="Q6" s="421" t="s">
        <v>70</v>
      </c>
      <c r="R6" s="422" t="s">
        <v>187</v>
      </c>
      <c r="S6" s="423" t="s">
        <v>193</v>
      </c>
      <c r="T6" s="978" t="s">
        <v>196</v>
      </c>
      <c r="U6" s="422" t="s">
        <v>212</v>
      </c>
      <c r="V6" s="423" t="s">
        <v>244</v>
      </c>
    </row>
    <row r="7" spans="1:22" s="7" customFormat="1" ht="21.75" customHeight="1" thickBot="1">
      <c r="A7" s="135"/>
      <c r="B7" s="1109"/>
      <c r="C7" s="1109"/>
      <c r="D7" s="1109"/>
      <c r="E7" s="424"/>
      <c r="F7" s="324"/>
      <c r="G7" s="980"/>
      <c r="H7" s="979"/>
      <c r="I7" s="324"/>
      <c r="J7" s="324"/>
      <c r="K7" s="424"/>
      <c r="L7" s="324"/>
      <c r="M7" s="324"/>
      <c r="N7" s="979"/>
      <c r="O7" s="324"/>
      <c r="P7" s="324"/>
      <c r="Q7" s="424"/>
      <c r="R7" s="324"/>
      <c r="S7" s="980"/>
      <c r="T7" s="979"/>
      <c r="U7" s="324"/>
      <c r="V7" s="324"/>
    </row>
    <row r="8" spans="1:25" s="7" customFormat="1" ht="21.75" customHeight="1" thickBot="1">
      <c r="A8" s="135" t="s">
        <v>25</v>
      </c>
      <c r="B8" s="1109" t="s">
        <v>277</v>
      </c>
      <c r="C8" s="1109"/>
      <c r="D8" s="1109"/>
      <c r="E8" s="424">
        <f>E9+E14+E17+E18+E21</f>
        <v>1490156</v>
      </c>
      <c r="F8" s="424">
        <f>F9+F14+F17+F18+F21</f>
        <v>1221482</v>
      </c>
      <c r="G8" s="424">
        <f>G9+G14+G17+G18+G21</f>
        <v>0</v>
      </c>
      <c r="H8" s="424">
        <f>H9+H14+H17+H18+H21</f>
        <v>0</v>
      </c>
      <c r="I8" s="324">
        <f>I9+I14+I17</f>
        <v>0</v>
      </c>
      <c r="J8" s="324">
        <f>J9+J14+J17</f>
        <v>0</v>
      </c>
      <c r="K8" s="424">
        <f aca="true" t="shared" si="0" ref="K8:V8">K9+K14+K17+K18+K21</f>
        <v>797612</v>
      </c>
      <c r="L8" s="424">
        <f>L9+L14+L17+L18+L21</f>
        <v>528938</v>
      </c>
      <c r="M8" s="424">
        <f t="shared" si="0"/>
        <v>5920000</v>
      </c>
      <c r="N8" s="424">
        <f>N9+N14+N17+N18+N21</f>
        <v>5920000</v>
      </c>
      <c r="O8" s="424" t="e">
        <f t="shared" si="0"/>
        <v>#DIV/0!</v>
      </c>
      <c r="P8" s="424">
        <f t="shared" si="0"/>
        <v>5546004</v>
      </c>
      <c r="Q8" s="424">
        <f t="shared" si="0"/>
        <v>692544</v>
      </c>
      <c r="R8" s="424">
        <f t="shared" si="0"/>
        <v>692544</v>
      </c>
      <c r="S8" s="424">
        <f t="shared" si="0"/>
        <v>-5920000</v>
      </c>
      <c r="T8" s="424">
        <f>T9+T14+T17+T18+T21</f>
        <v>-5920000</v>
      </c>
      <c r="U8" s="424" t="e">
        <f t="shared" si="0"/>
        <v>#DIV/0!</v>
      </c>
      <c r="V8" s="424">
        <f t="shared" si="0"/>
        <v>-5546004</v>
      </c>
      <c r="Y8" s="7" t="s">
        <v>209</v>
      </c>
    </row>
    <row r="9" spans="1:22" ht="21.75" customHeight="1">
      <c r="A9" s="854"/>
      <c r="B9" s="280" t="s">
        <v>33</v>
      </c>
      <c r="C9" s="1102" t="s">
        <v>278</v>
      </c>
      <c r="D9" s="1102"/>
      <c r="E9" s="538">
        <f aca="true" t="shared" si="1" ref="E9:J9">SUM(E10:E13)</f>
        <v>1084572</v>
      </c>
      <c r="F9" s="538">
        <f>SUM(F10:F13)</f>
        <v>1084572</v>
      </c>
      <c r="G9" s="538">
        <f>SUM(G10:G13)</f>
        <v>0</v>
      </c>
      <c r="H9" s="538">
        <f>SUM(H10:H13)</f>
        <v>0</v>
      </c>
      <c r="I9" s="539">
        <f t="shared" si="1"/>
        <v>0</v>
      </c>
      <c r="J9" s="539">
        <f t="shared" si="1"/>
        <v>0</v>
      </c>
      <c r="K9" s="538">
        <f>SUM(K10:K13)</f>
        <v>497612</v>
      </c>
      <c r="L9" s="538">
        <f>SUM(L10:L13)</f>
        <v>892029</v>
      </c>
      <c r="M9" s="538">
        <f aca="true" t="shared" si="2" ref="M9:V9">SUM(M10:M13)</f>
        <v>6420000</v>
      </c>
      <c r="N9" s="538">
        <f>SUM(N10:N13)</f>
        <v>6420000</v>
      </c>
      <c r="O9" s="538" t="e">
        <f t="shared" si="2"/>
        <v>#DIV/0!</v>
      </c>
      <c r="P9" s="538">
        <f t="shared" si="2"/>
        <v>6046009</v>
      </c>
      <c r="Q9" s="538">
        <f t="shared" si="2"/>
        <v>586960</v>
      </c>
      <c r="R9" s="538">
        <f t="shared" si="2"/>
        <v>192543</v>
      </c>
      <c r="S9" s="538">
        <f t="shared" si="2"/>
        <v>-6420000</v>
      </c>
      <c r="T9" s="538">
        <f>SUM(T10:T13)</f>
        <v>-6420000</v>
      </c>
      <c r="U9" s="538" t="e">
        <f t="shared" si="2"/>
        <v>#DIV/0!</v>
      </c>
      <c r="V9" s="538">
        <f t="shared" si="2"/>
        <v>-6046009</v>
      </c>
    </row>
    <row r="10" spans="1:22" ht="21.75" customHeight="1">
      <c r="A10" s="132"/>
      <c r="B10" s="128"/>
      <c r="C10" s="128" t="s">
        <v>283</v>
      </c>
      <c r="D10" s="388" t="s">
        <v>279</v>
      </c>
      <c r="E10" s="426"/>
      <c r="F10" s="426"/>
      <c r="G10" s="426"/>
      <c r="H10" s="426"/>
      <c r="I10" s="326"/>
      <c r="J10" s="3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</row>
    <row r="11" spans="1:22" ht="21.75" customHeight="1">
      <c r="A11" s="132"/>
      <c r="B11" s="128"/>
      <c r="C11" s="128" t="s">
        <v>284</v>
      </c>
      <c r="D11" s="388" t="s">
        <v>268</v>
      </c>
      <c r="E11" s="426">
        <v>1084572</v>
      </c>
      <c r="F11" s="426">
        <v>1084572</v>
      </c>
      <c r="G11" s="426"/>
      <c r="H11" s="426"/>
      <c r="I11" s="326"/>
      <c r="J11" s="326"/>
      <c r="K11" s="426">
        <f>E11-Q11</f>
        <v>497612</v>
      </c>
      <c r="L11" s="426">
        <f>F11-R11</f>
        <v>892029</v>
      </c>
      <c r="M11" s="426">
        <f aca="true" t="shared" si="3" ref="M11:P12">G11-S11</f>
        <v>6420000</v>
      </c>
      <c r="N11" s="426">
        <f t="shared" si="3"/>
        <v>6420000</v>
      </c>
      <c r="O11" s="426" t="e">
        <f t="shared" si="3"/>
        <v>#DIV/0!</v>
      </c>
      <c r="P11" s="426">
        <f t="shared" si="3"/>
        <v>6046009</v>
      </c>
      <c r="Q11" s="426">
        <f>'4.sz.m.ÖNK kiadás'!Q37-Q39-Q21</f>
        <v>586960</v>
      </c>
      <c r="R11" s="426">
        <f>'4.sz.m.ÖNK kiadás'!R37-R39-R21</f>
        <v>192543</v>
      </c>
      <c r="S11" s="426">
        <f>'4.sz.m.ÖNK kiadás'!S37-S39-S21</f>
        <v>-6420000</v>
      </c>
      <c r="T11" s="426">
        <f>'4.sz.m.ÖNK kiadás'!T37-T39-T21</f>
        <v>-6420000</v>
      </c>
      <c r="U11" s="426" t="e">
        <f>'4.sz.m.ÖNK kiadás'!U37-U39-U21</f>
        <v>#DIV/0!</v>
      </c>
      <c r="V11" s="426">
        <f>'4.sz.m.ÖNK kiadás'!V37-V39-V21</f>
        <v>-6046009</v>
      </c>
    </row>
    <row r="12" spans="1:22" ht="21.75" customHeight="1">
      <c r="A12" s="132"/>
      <c r="B12" s="128"/>
      <c r="C12" s="128" t="s">
        <v>285</v>
      </c>
      <c r="D12" s="388" t="s">
        <v>267</v>
      </c>
      <c r="E12" s="426"/>
      <c r="F12" s="426"/>
      <c r="G12" s="426"/>
      <c r="H12" s="426"/>
      <c r="I12" s="326"/>
      <c r="J12" s="326"/>
      <c r="K12" s="426">
        <f>E12-Q12</f>
        <v>0</v>
      </c>
      <c r="L12" s="426">
        <f>F12-R12</f>
        <v>0</v>
      </c>
      <c r="M12" s="426">
        <f t="shared" si="3"/>
        <v>0</v>
      </c>
      <c r="N12" s="426">
        <f t="shared" si="3"/>
        <v>0</v>
      </c>
      <c r="O12" s="426">
        <f t="shared" si="3"/>
        <v>0</v>
      </c>
      <c r="P12" s="426">
        <f t="shared" si="3"/>
        <v>0</v>
      </c>
      <c r="Q12" s="426"/>
      <c r="R12" s="426"/>
      <c r="S12" s="426"/>
      <c r="T12" s="426"/>
      <c r="U12" s="426"/>
      <c r="V12" s="426"/>
    </row>
    <row r="13" spans="1:32" ht="21.75" customHeight="1" hidden="1">
      <c r="A13" s="132"/>
      <c r="B13" s="128"/>
      <c r="C13" s="128"/>
      <c r="D13" s="388"/>
      <c r="E13" s="426"/>
      <c r="F13" s="426"/>
      <c r="G13" s="426"/>
      <c r="H13" s="426"/>
      <c r="I13" s="326"/>
      <c r="J13" s="3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AF13" s="377" t="s">
        <v>209</v>
      </c>
    </row>
    <row r="14" spans="1:22" ht="21.75" customHeight="1">
      <c r="A14" s="132"/>
      <c r="B14" s="128" t="s">
        <v>34</v>
      </c>
      <c r="C14" s="1105" t="s">
        <v>280</v>
      </c>
      <c r="D14" s="1105"/>
      <c r="E14" s="426">
        <f>SUM(E15:E16)</f>
        <v>0</v>
      </c>
      <c r="F14" s="426">
        <f>SUM(F15:F16)</f>
        <v>0</v>
      </c>
      <c r="G14" s="426">
        <f>SUM(G15:G16)</f>
        <v>0</v>
      </c>
      <c r="H14" s="426">
        <f>SUM(H15:H16)</f>
        <v>0</v>
      </c>
      <c r="I14" s="326"/>
      <c r="J14" s="326"/>
      <c r="K14" s="426">
        <f aca="true" t="shared" si="4" ref="K14:V14">SUM(K15:K16)</f>
        <v>0</v>
      </c>
      <c r="L14" s="426">
        <f>SUM(L15:L16)</f>
        <v>0</v>
      </c>
      <c r="M14" s="426">
        <f t="shared" si="4"/>
        <v>0</v>
      </c>
      <c r="N14" s="426">
        <f>SUM(N15:N16)</f>
        <v>0</v>
      </c>
      <c r="O14" s="426">
        <f t="shared" si="4"/>
        <v>0</v>
      </c>
      <c r="P14" s="426">
        <f t="shared" si="4"/>
        <v>0</v>
      </c>
      <c r="Q14" s="426">
        <f t="shared" si="4"/>
        <v>0</v>
      </c>
      <c r="R14" s="426">
        <f t="shared" si="4"/>
        <v>0</v>
      </c>
      <c r="S14" s="426">
        <f t="shared" si="4"/>
        <v>0</v>
      </c>
      <c r="T14" s="426">
        <f>SUM(T15:T16)</f>
        <v>0</v>
      </c>
      <c r="U14" s="426">
        <f t="shared" si="4"/>
        <v>0</v>
      </c>
      <c r="V14" s="426">
        <f t="shared" si="4"/>
        <v>0</v>
      </c>
    </row>
    <row r="15" spans="1:22" ht="21.75" customHeight="1">
      <c r="A15" s="132"/>
      <c r="B15" s="128"/>
      <c r="C15" s="128" t="s">
        <v>281</v>
      </c>
      <c r="D15" s="706" t="s">
        <v>404</v>
      </c>
      <c r="E15" s="426"/>
      <c r="F15" s="426"/>
      <c r="G15" s="426"/>
      <c r="H15" s="426"/>
      <c r="I15" s="326"/>
      <c r="J15" s="3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</row>
    <row r="16" spans="1:22" ht="21.75" customHeight="1">
      <c r="A16" s="132"/>
      <c r="B16" s="128"/>
      <c r="C16" s="128" t="s">
        <v>282</v>
      </c>
      <c r="D16" s="706" t="s">
        <v>287</v>
      </c>
      <c r="E16" s="426"/>
      <c r="F16" s="426"/>
      <c r="G16" s="426"/>
      <c r="H16" s="426"/>
      <c r="I16" s="326"/>
      <c r="J16" s="3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</row>
    <row r="17" spans="1:22" ht="21.75" customHeight="1">
      <c r="A17" s="132"/>
      <c r="B17" s="128" t="s">
        <v>112</v>
      </c>
      <c r="C17" s="1105" t="s">
        <v>288</v>
      </c>
      <c r="D17" s="1105"/>
      <c r="E17" s="426">
        <v>300000</v>
      </c>
      <c r="F17" s="426">
        <f>300000-268674</f>
        <v>31326</v>
      </c>
      <c r="G17" s="426"/>
      <c r="H17" s="426"/>
      <c r="I17" s="855"/>
      <c r="J17" s="855"/>
      <c r="K17" s="426">
        <f aca="true" t="shared" si="5" ref="K17:P17">E17-Q17</f>
        <v>300000</v>
      </c>
      <c r="L17" s="426">
        <f t="shared" si="5"/>
        <v>31326</v>
      </c>
      <c r="M17" s="426">
        <f t="shared" si="5"/>
        <v>0</v>
      </c>
      <c r="N17" s="426">
        <f t="shared" si="5"/>
        <v>0</v>
      </c>
      <c r="O17" s="426">
        <f t="shared" si="5"/>
        <v>0</v>
      </c>
      <c r="P17" s="426">
        <f t="shared" si="5"/>
        <v>0</v>
      </c>
      <c r="Q17" s="426"/>
      <c r="R17" s="426"/>
      <c r="S17" s="426"/>
      <c r="T17" s="426"/>
      <c r="U17" s="426"/>
      <c r="V17" s="426"/>
    </row>
    <row r="18" spans="1:22" ht="21.75" customHeight="1">
      <c r="A18" s="132"/>
      <c r="B18" s="128" t="s">
        <v>48</v>
      </c>
      <c r="C18" s="1125" t="s">
        <v>289</v>
      </c>
      <c r="D18" s="1126"/>
      <c r="E18" s="426">
        <f>SUM(E19:E20)</f>
        <v>0</v>
      </c>
      <c r="F18" s="426">
        <f>SUM(F19:F20)</f>
        <v>0</v>
      </c>
      <c r="G18" s="426">
        <f>SUM(G19:G20)</f>
        <v>0</v>
      </c>
      <c r="H18" s="426">
        <f>SUM(H19:H20)</f>
        <v>0</v>
      </c>
      <c r="I18" s="855"/>
      <c r="J18" s="855"/>
      <c r="K18" s="426">
        <f aca="true" t="shared" si="6" ref="K18:V18">SUM(K19:K20)</f>
        <v>0</v>
      </c>
      <c r="L18" s="426">
        <f>SUM(L19:L20)</f>
        <v>0</v>
      </c>
      <c r="M18" s="426">
        <f t="shared" si="6"/>
        <v>0</v>
      </c>
      <c r="N18" s="426">
        <f>SUM(N19:N20)</f>
        <v>0</v>
      </c>
      <c r="O18" s="426">
        <f t="shared" si="6"/>
        <v>0</v>
      </c>
      <c r="P18" s="426">
        <f t="shared" si="6"/>
        <v>0</v>
      </c>
      <c r="Q18" s="426">
        <f t="shared" si="6"/>
        <v>0</v>
      </c>
      <c r="R18" s="426">
        <f t="shared" si="6"/>
        <v>0</v>
      </c>
      <c r="S18" s="426">
        <f t="shared" si="6"/>
        <v>0</v>
      </c>
      <c r="T18" s="426">
        <f>SUM(T19:T20)</f>
        <v>0</v>
      </c>
      <c r="U18" s="426">
        <f t="shared" si="6"/>
        <v>0</v>
      </c>
      <c r="V18" s="426">
        <f t="shared" si="6"/>
        <v>0</v>
      </c>
    </row>
    <row r="19" spans="1:22" ht="21.75" customHeight="1">
      <c r="A19" s="132"/>
      <c r="B19" s="128"/>
      <c r="C19" s="128" t="s">
        <v>290</v>
      </c>
      <c r="D19" s="706" t="s">
        <v>292</v>
      </c>
      <c r="E19" s="426"/>
      <c r="F19" s="426"/>
      <c r="G19" s="426"/>
      <c r="H19" s="426"/>
      <c r="I19" s="855"/>
      <c r="J19" s="855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</row>
    <row r="20" spans="1:22" ht="21.75" customHeight="1">
      <c r="A20" s="132"/>
      <c r="B20" s="128"/>
      <c r="C20" s="128" t="s">
        <v>291</v>
      </c>
      <c r="D20" s="706" t="s">
        <v>269</v>
      </c>
      <c r="E20" s="426"/>
      <c r="F20" s="426"/>
      <c r="G20" s="426"/>
      <c r="H20" s="426"/>
      <c r="I20" s="855"/>
      <c r="J20" s="855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</row>
    <row r="21" spans="1:22" ht="21.75" customHeight="1" thickBot="1">
      <c r="A21" s="541"/>
      <c r="B21" s="856" t="s">
        <v>49</v>
      </c>
      <c r="C21" s="1127" t="s">
        <v>293</v>
      </c>
      <c r="D21" s="1128"/>
      <c r="E21" s="540">
        <v>105584</v>
      </c>
      <c r="F21" s="540">
        <v>105584</v>
      </c>
      <c r="G21" s="540"/>
      <c r="H21" s="540"/>
      <c r="I21" s="857"/>
      <c r="J21" s="857"/>
      <c r="K21" s="540">
        <f aca="true" t="shared" si="7" ref="K21:P21">E21-Q21</f>
        <v>0</v>
      </c>
      <c r="L21" s="540">
        <f t="shared" si="7"/>
        <v>-394417</v>
      </c>
      <c r="M21" s="540">
        <f t="shared" si="7"/>
        <v>-500000</v>
      </c>
      <c r="N21" s="540">
        <f t="shared" si="7"/>
        <v>-500000</v>
      </c>
      <c r="O21" s="540">
        <f t="shared" si="7"/>
        <v>-500004</v>
      </c>
      <c r="P21" s="540">
        <f t="shared" si="7"/>
        <v>-500005</v>
      </c>
      <c r="Q21" s="540">
        <v>105584</v>
      </c>
      <c r="R21" s="540">
        <v>500001</v>
      </c>
      <c r="S21" s="540">
        <v>500000</v>
      </c>
      <c r="T21" s="540">
        <v>500000</v>
      </c>
      <c r="U21" s="540">
        <v>500004</v>
      </c>
      <c r="V21" s="540">
        <v>500005</v>
      </c>
    </row>
    <row r="22" spans="1:22" ht="21.75" customHeight="1" thickBot="1">
      <c r="A22" s="135" t="s">
        <v>294</v>
      </c>
      <c r="B22" s="1109" t="s">
        <v>295</v>
      </c>
      <c r="C22" s="1109"/>
      <c r="D22" s="1109"/>
      <c r="E22" s="424">
        <f>E23+E24+E25+E29+E30+E31+E32</f>
        <v>22806</v>
      </c>
      <c r="F22" s="424">
        <f>F23+F24+F25+F29+F30+F31+F32</f>
        <v>143025</v>
      </c>
      <c r="G22" s="424">
        <f>G23+G24+G25+G29+G30+G31+G32</f>
        <v>0</v>
      </c>
      <c r="H22" s="424">
        <f>H23+H24+H25+H29+H30+H31+H32</f>
        <v>0</v>
      </c>
      <c r="I22" s="474">
        <f>SUM(I23:I32)</f>
        <v>0</v>
      </c>
      <c r="J22" s="474">
        <f>SUM(J23:J32)</f>
        <v>0</v>
      </c>
      <c r="K22" s="424">
        <f aca="true" t="shared" si="8" ref="K22:V22">K23+K24+K25+K29+K30+K31+K32</f>
        <v>22806</v>
      </c>
      <c r="L22" s="424">
        <f>L23+L24+L25+L29+L30+L31+L32</f>
        <v>143025</v>
      </c>
      <c r="M22" s="424">
        <f t="shared" si="8"/>
        <v>0</v>
      </c>
      <c r="N22" s="424">
        <f>N23+N24+N25+N29+N30+N31+N32</f>
        <v>0</v>
      </c>
      <c r="O22" s="424">
        <f t="shared" si="8"/>
        <v>0</v>
      </c>
      <c r="P22" s="424">
        <f t="shared" si="8"/>
        <v>0</v>
      </c>
      <c r="Q22" s="424">
        <f t="shared" si="8"/>
        <v>0</v>
      </c>
      <c r="R22" s="424">
        <f t="shared" si="8"/>
        <v>0</v>
      </c>
      <c r="S22" s="424">
        <f t="shared" si="8"/>
        <v>0</v>
      </c>
      <c r="T22" s="424">
        <f>T23+T24+T25+T29+T30+T31+T32</f>
        <v>0</v>
      </c>
      <c r="U22" s="424">
        <f t="shared" si="8"/>
        <v>0</v>
      </c>
      <c r="V22" s="424">
        <f t="shared" si="8"/>
        <v>0</v>
      </c>
    </row>
    <row r="23" spans="1:22" ht="21.75" customHeight="1">
      <c r="A23" s="133"/>
      <c r="B23" s="134" t="s">
        <v>36</v>
      </c>
      <c r="C23" s="1115" t="s">
        <v>296</v>
      </c>
      <c r="D23" s="1115"/>
      <c r="E23" s="425"/>
      <c r="F23" s="425">
        <v>80000</v>
      </c>
      <c r="G23" s="425"/>
      <c r="H23" s="425"/>
      <c r="I23" s="475"/>
      <c r="J23" s="475"/>
      <c r="K23" s="430">
        <f aca="true" t="shared" si="9" ref="K23:P23">E23-Q23</f>
        <v>0</v>
      </c>
      <c r="L23" s="430">
        <f t="shared" si="9"/>
        <v>80000</v>
      </c>
      <c r="M23" s="430">
        <f t="shared" si="9"/>
        <v>0</v>
      </c>
      <c r="N23" s="430">
        <f t="shared" si="9"/>
        <v>0</v>
      </c>
      <c r="O23" s="430">
        <f t="shared" si="9"/>
        <v>0</v>
      </c>
      <c r="P23" s="430">
        <f t="shared" si="9"/>
        <v>0</v>
      </c>
      <c r="Q23" s="425"/>
      <c r="R23" s="425"/>
      <c r="S23" s="425"/>
      <c r="T23" s="425"/>
      <c r="U23" s="425"/>
      <c r="V23" s="425"/>
    </row>
    <row r="24" spans="1:22" ht="21.75" customHeight="1">
      <c r="A24" s="132"/>
      <c r="B24" s="128" t="s">
        <v>37</v>
      </c>
      <c r="C24" s="1103" t="s">
        <v>333</v>
      </c>
      <c r="D24" s="1103"/>
      <c r="E24" s="430"/>
      <c r="F24" s="430"/>
      <c r="G24" s="430"/>
      <c r="H24" s="430"/>
      <c r="I24" s="328"/>
      <c r="J24" s="328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</row>
    <row r="25" spans="1:22" ht="21.75" customHeight="1">
      <c r="A25" s="132"/>
      <c r="B25" s="128" t="s">
        <v>38</v>
      </c>
      <c r="C25" s="1103" t="s">
        <v>298</v>
      </c>
      <c r="D25" s="1103"/>
      <c r="E25" s="328">
        <f>SUM(E26:E28)</f>
        <v>17806</v>
      </c>
      <c r="F25" s="328">
        <f>SUM(F26:F28)</f>
        <v>17806</v>
      </c>
      <c r="G25" s="328">
        <f>SUM(G26:G28)</f>
        <v>0</v>
      </c>
      <c r="H25" s="328">
        <f>SUM(H26:H28)</f>
        <v>0</v>
      </c>
      <c r="I25" s="328"/>
      <c r="J25" s="328"/>
      <c r="K25" s="328">
        <f aca="true" t="shared" si="10" ref="K25:V25">SUM(K26:K28)</f>
        <v>17806</v>
      </c>
      <c r="L25" s="328">
        <f>SUM(L26:L28)</f>
        <v>17806</v>
      </c>
      <c r="M25" s="328">
        <f t="shared" si="10"/>
        <v>0</v>
      </c>
      <c r="N25" s="328">
        <f>SUM(N26:N28)</f>
        <v>0</v>
      </c>
      <c r="O25" s="328">
        <f t="shared" si="10"/>
        <v>0</v>
      </c>
      <c r="P25" s="328">
        <f t="shared" si="10"/>
        <v>0</v>
      </c>
      <c r="Q25" s="328">
        <f t="shared" si="10"/>
        <v>0</v>
      </c>
      <c r="R25" s="328">
        <f t="shared" si="10"/>
        <v>0</v>
      </c>
      <c r="S25" s="328">
        <f t="shared" si="10"/>
        <v>0</v>
      </c>
      <c r="T25" s="328">
        <f>SUM(T26:T28)</f>
        <v>0</v>
      </c>
      <c r="U25" s="328">
        <f t="shared" si="10"/>
        <v>0</v>
      </c>
      <c r="V25" s="328">
        <f t="shared" si="10"/>
        <v>0</v>
      </c>
    </row>
    <row r="26" spans="1:22" ht="42.75" customHeight="1">
      <c r="A26" s="132"/>
      <c r="B26" s="128"/>
      <c r="C26" s="128" t="s">
        <v>102</v>
      </c>
      <c r="D26" s="388" t="s">
        <v>432</v>
      </c>
      <c r="E26" s="430"/>
      <c r="F26" s="430"/>
      <c r="G26" s="430"/>
      <c r="H26" s="430"/>
      <c r="I26" s="328"/>
      <c r="J26" s="328"/>
      <c r="K26" s="430">
        <f aca="true" t="shared" si="11" ref="K26:L28">E26-Q26</f>
        <v>0</v>
      </c>
      <c r="L26" s="430">
        <f t="shared" si="11"/>
        <v>0</v>
      </c>
      <c r="M26" s="430">
        <f aca="true" t="shared" si="12" ref="M26:P28">G26-S26</f>
        <v>0</v>
      </c>
      <c r="N26" s="430">
        <f t="shared" si="12"/>
        <v>0</v>
      </c>
      <c r="O26" s="430">
        <f t="shared" si="12"/>
        <v>0</v>
      </c>
      <c r="P26" s="430">
        <f t="shared" si="12"/>
        <v>0</v>
      </c>
      <c r="Q26" s="430"/>
      <c r="R26" s="430"/>
      <c r="S26" s="430"/>
      <c r="T26" s="430"/>
      <c r="U26" s="430"/>
      <c r="V26" s="430"/>
    </row>
    <row r="27" spans="1:22" ht="41.25" customHeight="1">
      <c r="A27" s="132"/>
      <c r="B27" s="128"/>
      <c r="C27" s="128" t="s">
        <v>103</v>
      </c>
      <c r="D27" s="388" t="s">
        <v>299</v>
      </c>
      <c r="E27" s="430">
        <v>17806</v>
      </c>
      <c r="F27" s="430">
        <v>17806</v>
      </c>
      <c r="G27" s="430"/>
      <c r="H27" s="1067"/>
      <c r="I27" s="328"/>
      <c r="J27" s="328"/>
      <c r="K27" s="430">
        <f t="shared" si="11"/>
        <v>17806</v>
      </c>
      <c r="L27" s="430">
        <f t="shared" si="11"/>
        <v>17806</v>
      </c>
      <c r="M27" s="430">
        <f t="shared" si="12"/>
        <v>0</v>
      </c>
      <c r="N27" s="430">
        <f t="shared" si="12"/>
        <v>0</v>
      </c>
      <c r="O27" s="430">
        <f t="shared" si="12"/>
        <v>0</v>
      </c>
      <c r="P27" s="430">
        <f t="shared" si="12"/>
        <v>0</v>
      </c>
      <c r="Q27" s="430"/>
      <c r="R27" s="430"/>
      <c r="S27" s="430"/>
      <c r="T27" s="430"/>
      <c r="U27" s="430"/>
      <c r="V27" s="430"/>
    </row>
    <row r="28" spans="1:22" ht="21.75" customHeight="1">
      <c r="A28" s="132"/>
      <c r="B28" s="128"/>
      <c r="C28" s="128" t="s">
        <v>104</v>
      </c>
      <c r="D28" s="388" t="s">
        <v>394</v>
      </c>
      <c r="E28" s="430"/>
      <c r="F28" s="430"/>
      <c r="G28" s="430"/>
      <c r="H28" s="430"/>
      <c r="I28" s="328"/>
      <c r="J28" s="328"/>
      <c r="K28" s="430">
        <f t="shared" si="11"/>
        <v>0</v>
      </c>
      <c r="L28" s="430">
        <f t="shared" si="11"/>
        <v>0</v>
      </c>
      <c r="M28" s="430">
        <f t="shared" si="12"/>
        <v>0</v>
      </c>
      <c r="N28" s="430">
        <f t="shared" si="12"/>
        <v>0</v>
      </c>
      <c r="O28" s="430">
        <f t="shared" si="12"/>
        <v>0</v>
      </c>
      <c r="P28" s="430">
        <f t="shared" si="12"/>
        <v>0</v>
      </c>
      <c r="Q28" s="430"/>
      <c r="R28" s="430"/>
      <c r="S28" s="430"/>
      <c r="T28" s="430"/>
      <c r="U28" s="430"/>
      <c r="V28" s="430"/>
    </row>
    <row r="29" spans="1:22" ht="21.75" customHeight="1">
      <c r="A29" s="132"/>
      <c r="B29" s="128" t="s">
        <v>270</v>
      </c>
      <c r="C29" s="1103" t="s">
        <v>301</v>
      </c>
      <c r="D29" s="1103"/>
      <c r="E29" s="430"/>
      <c r="F29" s="430"/>
      <c r="G29" s="430"/>
      <c r="H29" s="430"/>
      <c r="I29" s="328"/>
      <c r="J29" s="328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</row>
    <row r="30" spans="1:22" ht="21.75" customHeight="1">
      <c r="A30" s="136"/>
      <c r="B30" s="137" t="s">
        <v>302</v>
      </c>
      <c r="C30" s="1103" t="s">
        <v>441</v>
      </c>
      <c r="D30" s="1116"/>
      <c r="E30" s="430"/>
      <c r="F30" s="430"/>
      <c r="G30" s="430"/>
      <c r="H30" s="430"/>
      <c r="I30" s="328"/>
      <c r="J30" s="328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</row>
    <row r="31" spans="1:22" ht="21.75" customHeight="1">
      <c r="A31" s="136"/>
      <c r="B31" s="137" t="s">
        <v>304</v>
      </c>
      <c r="C31" s="1103" t="s">
        <v>305</v>
      </c>
      <c r="D31" s="1116"/>
      <c r="E31" s="430"/>
      <c r="F31" s="430">
        <v>1000</v>
      </c>
      <c r="G31" s="430"/>
      <c r="H31" s="430"/>
      <c r="I31" s="328"/>
      <c r="J31" s="328"/>
      <c r="K31" s="430">
        <f>E31-Q31</f>
        <v>0</v>
      </c>
      <c r="L31" s="430">
        <f>F31-R31</f>
        <v>1000</v>
      </c>
      <c r="M31" s="430">
        <f aca="true" t="shared" si="13" ref="M31:P32">G31-S31</f>
        <v>0</v>
      </c>
      <c r="N31" s="430">
        <f t="shared" si="13"/>
        <v>0</v>
      </c>
      <c r="O31" s="430">
        <f t="shared" si="13"/>
        <v>0</v>
      </c>
      <c r="P31" s="430">
        <f t="shared" si="13"/>
        <v>0</v>
      </c>
      <c r="Q31" s="430"/>
      <c r="R31" s="430"/>
      <c r="S31" s="430"/>
      <c r="T31" s="430"/>
      <c r="U31" s="430"/>
      <c r="V31" s="430"/>
    </row>
    <row r="32" spans="1:22" ht="21.75" customHeight="1" thickBot="1">
      <c r="A32" s="136"/>
      <c r="B32" s="137" t="s">
        <v>75</v>
      </c>
      <c r="C32" s="1104" t="s">
        <v>76</v>
      </c>
      <c r="D32" s="1104"/>
      <c r="E32" s="430">
        <v>5000</v>
      </c>
      <c r="F32" s="430">
        <f>5000+39219</f>
        <v>44219</v>
      </c>
      <c r="G32" s="430"/>
      <c r="H32" s="430"/>
      <c r="I32" s="328"/>
      <c r="J32" s="328"/>
      <c r="K32" s="430">
        <f>E32-Q32</f>
        <v>5000</v>
      </c>
      <c r="L32" s="430">
        <f>F32-R32</f>
        <v>44219</v>
      </c>
      <c r="M32" s="430">
        <f t="shared" si="13"/>
        <v>0</v>
      </c>
      <c r="N32" s="430">
        <f t="shared" si="13"/>
        <v>0</v>
      </c>
      <c r="O32" s="430">
        <f t="shared" si="13"/>
        <v>0</v>
      </c>
      <c r="P32" s="430">
        <f t="shared" si="13"/>
        <v>0</v>
      </c>
      <c r="Q32" s="430"/>
      <c r="R32" s="430"/>
      <c r="S32" s="430"/>
      <c r="T32" s="430"/>
      <c r="U32" s="430"/>
      <c r="V32" s="430"/>
    </row>
    <row r="33" spans="1:22" ht="21.75" customHeight="1" thickBot="1">
      <c r="A33" s="139" t="s">
        <v>9</v>
      </c>
      <c r="B33" s="1109" t="s">
        <v>306</v>
      </c>
      <c r="C33" s="1109"/>
      <c r="D33" s="1109"/>
      <c r="E33" s="419">
        <f>SUM(E34:E37)</f>
        <v>24146553</v>
      </c>
      <c r="F33" s="419">
        <f>SUM(F34:F37)</f>
        <v>25203613</v>
      </c>
      <c r="G33" s="419">
        <f>SUM(G34:G37)</f>
        <v>0</v>
      </c>
      <c r="H33" s="419">
        <f>SUM(H34:H37)</f>
        <v>0</v>
      </c>
      <c r="I33" s="142"/>
      <c r="J33" s="142"/>
      <c r="K33" s="419">
        <f aca="true" t="shared" si="14" ref="K33:V33">SUM(K34:K37)</f>
        <v>17266553</v>
      </c>
      <c r="L33" s="419">
        <f>SUM(L34:L37)</f>
        <v>18323613</v>
      </c>
      <c r="M33" s="419">
        <f t="shared" si="14"/>
        <v>0</v>
      </c>
      <c r="N33" s="419">
        <f>SUM(N34:N37)</f>
        <v>0</v>
      </c>
      <c r="O33" s="419">
        <f t="shared" si="14"/>
        <v>0</v>
      </c>
      <c r="P33" s="419">
        <f t="shared" si="14"/>
        <v>0</v>
      </c>
      <c r="Q33" s="419">
        <f t="shared" si="14"/>
        <v>6880000</v>
      </c>
      <c r="R33" s="419">
        <f t="shared" si="14"/>
        <v>6880000</v>
      </c>
      <c r="S33" s="419">
        <f t="shared" si="14"/>
        <v>6880000</v>
      </c>
      <c r="T33" s="419">
        <f>SUM(T34:T37)</f>
        <v>6880000</v>
      </c>
      <c r="U33" s="419">
        <f t="shared" si="14"/>
        <v>6880003</v>
      </c>
      <c r="V33" s="419">
        <f t="shared" si="14"/>
        <v>6880004</v>
      </c>
    </row>
    <row r="34" spans="1:22" ht="21.75" customHeight="1">
      <c r="A34" s="133"/>
      <c r="B34" s="137" t="s">
        <v>39</v>
      </c>
      <c r="C34" s="1113" t="s">
        <v>307</v>
      </c>
      <c r="D34" s="1114"/>
      <c r="E34" s="952">
        <f>8110380+6355000+1800000</f>
        <v>16265380</v>
      </c>
      <c r="F34" s="952">
        <f>8110380+6623684+1800000</f>
        <v>16534064</v>
      </c>
      <c r="G34" s="952"/>
      <c r="H34" s="952"/>
      <c r="I34" s="953"/>
      <c r="J34" s="953"/>
      <c r="K34" s="952">
        <f aca="true" t="shared" si="15" ref="K34:P34">E34-Q34</f>
        <v>16265380</v>
      </c>
      <c r="L34" s="952">
        <f t="shared" si="15"/>
        <v>16534064</v>
      </c>
      <c r="M34" s="952">
        <f t="shared" si="15"/>
        <v>0</v>
      </c>
      <c r="N34" s="952">
        <f t="shared" si="15"/>
        <v>0</v>
      </c>
      <c r="O34" s="952">
        <f t="shared" si="15"/>
        <v>0</v>
      </c>
      <c r="P34" s="952">
        <f t="shared" si="15"/>
        <v>0</v>
      </c>
      <c r="Q34" s="859"/>
      <c r="R34" s="859"/>
      <c r="S34" s="859"/>
      <c r="T34" s="859"/>
      <c r="U34" s="859"/>
      <c r="V34" s="859"/>
    </row>
    <row r="35" spans="1:22" ht="33" customHeight="1">
      <c r="A35" s="132"/>
      <c r="B35" s="137" t="s">
        <v>40</v>
      </c>
      <c r="C35" s="1103" t="s">
        <v>377</v>
      </c>
      <c r="D35" s="1116"/>
      <c r="E35" s="430"/>
      <c r="F35" s="430"/>
      <c r="G35" s="430"/>
      <c r="H35" s="430"/>
      <c r="I35" s="328"/>
      <c r="J35" s="328"/>
      <c r="K35" s="430"/>
      <c r="L35" s="430"/>
      <c r="M35" s="430">
        <f>+G35-S35</f>
        <v>0</v>
      </c>
      <c r="N35" s="430">
        <f>+H35-T35</f>
        <v>0</v>
      </c>
      <c r="O35" s="430"/>
      <c r="P35" s="430"/>
      <c r="Q35" s="861"/>
      <c r="R35" s="861"/>
      <c r="S35" s="861"/>
      <c r="T35" s="861"/>
      <c r="U35" s="861"/>
      <c r="V35" s="861"/>
    </row>
    <row r="36" spans="1:22" ht="21.75" customHeight="1">
      <c r="A36" s="132"/>
      <c r="B36" s="137" t="s">
        <v>73</v>
      </c>
      <c r="C36" s="1103" t="s">
        <v>308</v>
      </c>
      <c r="D36" s="1116"/>
      <c r="E36" s="861"/>
      <c r="F36" s="861"/>
      <c r="G36" s="861"/>
      <c r="H36" s="861"/>
      <c r="I36" s="862"/>
      <c r="J36" s="862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</row>
    <row r="37" spans="1:22" ht="21.75" customHeight="1">
      <c r="A37" s="132"/>
      <c r="B37" s="137" t="s">
        <v>74</v>
      </c>
      <c r="C37" s="1103" t="s">
        <v>309</v>
      </c>
      <c r="D37" s="1116"/>
      <c r="E37" s="862">
        <f>SUM(E38:E40)</f>
        <v>7881173</v>
      </c>
      <c r="F37" s="862">
        <f>SUM(F38:F40)</f>
        <v>8669549</v>
      </c>
      <c r="G37" s="862">
        <f>SUM(G38:G40)</f>
        <v>0</v>
      </c>
      <c r="H37" s="862">
        <f>SUM(H38:H40)</f>
        <v>0</v>
      </c>
      <c r="I37" s="862"/>
      <c r="J37" s="862"/>
      <c r="K37" s="862">
        <f aca="true" t="shared" si="16" ref="K37:V37">SUM(K38:K40)</f>
        <v>1001173</v>
      </c>
      <c r="L37" s="862">
        <f>SUM(L38:L40)</f>
        <v>1789549</v>
      </c>
      <c r="M37" s="862">
        <f t="shared" si="16"/>
        <v>0</v>
      </c>
      <c r="N37" s="862">
        <f>SUM(N38:N40)</f>
        <v>0</v>
      </c>
      <c r="O37" s="862">
        <f t="shared" si="16"/>
        <v>0</v>
      </c>
      <c r="P37" s="862">
        <f t="shared" si="16"/>
        <v>0</v>
      </c>
      <c r="Q37" s="861">
        <f t="shared" si="16"/>
        <v>6880000</v>
      </c>
      <c r="R37" s="861">
        <f t="shared" si="16"/>
        <v>6880000</v>
      </c>
      <c r="S37" s="861">
        <f t="shared" si="16"/>
        <v>6880000</v>
      </c>
      <c r="T37" s="861">
        <f>SUM(T38:T40)</f>
        <v>6880000</v>
      </c>
      <c r="U37" s="861">
        <f t="shared" si="16"/>
        <v>6880003</v>
      </c>
      <c r="V37" s="861">
        <f t="shared" si="16"/>
        <v>6880004</v>
      </c>
    </row>
    <row r="38" spans="1:22" ht="33" customHeight="1">
      <c r="A38" s="132"/>
      <c r="B38" s="137"/>
      <c r="C38" s="134" t="s">
        <v>310</v>
      </c>
      <c r="D38" s="858" t="s">
        <v>29</v>
      </c>
      <c r="E38" s="430"/>
      <c r="F38" s="430"/>
      <c r="G38" s="430"/>
      <c r="H38" s="430"/>
      <c r="I38" s="328"/>
      <c r="J38" s="328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</row>
    <row r="39" spans="1:22" ht="21.75" customHeight="1">
      <c r="A39" s="132"/>
      <c r="B39" s="137"/>
      <c r="C39" s="128" t="s">
        <v>311</v>
      </c>
      <c r="D39" s="388" t="s">
        <v>28</v>
      </c>
      <c r="E39" s="430">
        <f>6880000+150000</f>
        <v>7030000</v>
      </c>
      <c r="F39" s="430">
        <f>6880000+150000+706808+56568</f>
        <v>7793376</v>
      </c>
      <c r="G39" s="430"/>
      <c r="H39" s="430"/>
      <c r="I39" s="328"/>
      <c r="J39" s="328"/>
      <c r="K39" s="430">
        <f>+E39-Q39</f>
        <v>150000</v>
      </c>
      <c r="L39" s="430">
        <f>+F39-R39</f>
        <v>913376</v>
      </c>
      <c r="M39" s="430"/>
      <c r="N39" s="430"/>
      <c r="O39" s="430"/>
      <c r="P39" s="430"/>
      <c r="Q39" s="430">
        <v>6880000</v>
      </c>
      <c r="R39" s="430">
        <v>6880000</v>
      </c>
      <c r="S39" s="430">
        <v>6880000</v>
      </c>
      <c r="T39" s="430">
        <v>6880000</v>
      </c>
      <c r="U39" s="430">
        <v>6880003</v>
      </c>
      <c r="V39" s="430">
        <v>6880004</v>
      </c>
    </row>
    <row r="40" spans="1:22" ht="21.75" customHeight="1" thickBot="1">
      <c r="A40" s="132"/>
      <c r="B40" s="137"/>
      <c r="C40" s="128" t="s">
        <v>312</v>
      </c>
      <c r="D40" s="388" t="s">
        <v>30</v>
      </c>
      <c r="E40" s="708">
        <v>851173</v>
      </c>
      <c r="F40" s="708">
        <f>851173+25000</f>
        <v>876173</v>
      </c>
      <c r="G40" s="708"/>
      <c r="H40" s="708"/>
      <c r="I40" s="709"/>
      <c r="J40" s="709"/>
      <c r="K40" s="708">
        <f aca="true" t="shared" si="17" ref="K40:P40">E40-Q40</f>
        <v>851173</v>
      </c>
      <c r="L40" s="708">
        <f t="shared" si="17"/>
        <v>876173</v>
      </c>
      <c r="M40" s="708">
        <f t="shared" si="17"/>
        <v>0</v>
      </c>
      <c r="N40" s="708">
        <f t="shared" si="17"/>
        <v>0</v>
      </c>
      <c r="O40" s="708">
        <f t="shared" si="17"/>
        <v>0</v>
      </c>
      <c r="P40" s="708">
        <f t="shared" si="17"/>
        <v>0</v>
      </c>
      <c r="Q40" s="863"/>
      <c r="R40" s="863"/>
      <c r="S40" s="863"/>
      <c r="T40" s="863"/>
      <c r="U40" s="863"/>
      <c r="V40" s="863"/>
    </row>
    <row r="41" spans="1:22" ht="39.75" customHeight="1" thickBot="1">
      <c r="A41" s="139" t="s">
        <v>10</v>
      </c>
      <c r="B41" s="1122" t="s">
        <v>313</v>
      </c>
      <c r="C41" s="1122"/>
      <c r="D41" s="1122"/>
      <c r="E41" s="419">
        <f>SUM(E42:E43)</f>
        <v>2980000</v>
      </c>
      <c r="F41" s="419">
        <f>SUM(F42:F43)</f>
        <v>2980000</v>
      </c>
      <c r="G41" s="419">
        <f>SUM(G42:G43)</f>
        <v>0</v>
      </c>
      <c r="H41" s="419">
        <f>SUM(H42:H43)</f>
        <v>0</v>
      </c>
      <c r="I41" s="142">
        <f>SUM(I42:I46)</f>
        <v>74239144</v>
      </c>
      <c r="J41" s="142">
        <f>SUM(J42:J48)</f>
        <v>0</v>
      </c>
      <c r="K41" s="419">
        <f aca="true" t="shared" si="18" ref="K41:P41">SUM(K42:K43)</f>
        <v>2980000</v>
      </c>
      <c r="L41" s="419">
        <f>SUM(L42:L43)</f>
        <v>2980000</v>
      </c>
      <c r="M41" s="419">
        <f t="shared" si="18"/>
        <v>0</v>
      </c>
      <c r="N41" s="419">
        <f>SUM(N42:N43)</f>
        <v>0</v>
      </c>
      <c r="O41" s="419">
        <f t="shared" si="18"/>
        <v>37119575</v>
      </c>
      <c r="P41" s="419">
        <f t="shared" si="18"/>
        <v>4</v>
      </c>
      <c r="Q41" s="419">
        <f aca="true" t="shared" si="19" ref="Q41:V41">SUM(Q42:Q43)</f>
        <v>0</v>
      </c>
      <c r="R41" s="419">
        <f t="shared" si="19"/>
        <v>0</v>
      </c>
      <c r="S41" s="419">
        <f t="shared" si="19"/>
        <v>0</v>
      </c>
      <c r="T41" s="419">
        <f>SUM(T42:T43)</f>
        <v>0</v>
      </c>
      <c r="U41" s="419">
        <f t="shared" si="19"/>
        <v>3</v>
      </c>
      <c r="V41" s="419">
        <f t="shared" si="19"/>
        <v>4</v>
      </c>
    </row>
    <row r="42" spans="1:22" ht="21.75" customHeight="1">
      <c r="A42" s="133"/>
      <c r="B42" s="140" t="s">
        <v>314</v>
      </c>
      <c r="C42" s="1115" t="s">
        <v>316</v>
      </c>
      <c r="D42" s="1115"/>
      <c r="E42" s="427"/>
      <c r="F42" s="427"/>
      <c r="G42" s="427"/>
      <c r="H42" s="427"/>
      <c r="I42" s="428"/>
      <c r="J42" s="428"/>
      <c r="K42" s="430">
        <f aca="true" t="shared" si="20" ref="K42:P42">E42-Q42</f>
        <v>0</v>
      </c>
      <c r="L42" s="430">
        <f t="shared" si="20"/>
        <v>0</v>
      </c>
      <c r="M42" s="430">
        <f t="shared" si="20"/>
        <v>0</v>
      </c>
      <c r="N42" s="430">
        <f t="shared" si="20"/>
        <v>0</v>
      </c>
      <c r="O42" s="430">
        <f t="shared" si="20"/>
        <v>0</v>
      </c>
      <c r="P42" s="430">
        <f t="shared" si="20"/>
        <v>0</v>
      </c>
      <c r="Q42" s="427"/>
      <c r="R42" s="427"/>
      <c r="S42" s="427"/>
      <c r="T42" s="427"/>
      <c r="U42" s="427"/>
      <c r="V42" s="427"/>
    </row>
    <row r="43" spans="1:22" ht="21.75" customHeight="1">
      <c r="A43" s="132"/>
      <c r="B43" s="129" t="s">
        <v>315</v>
      </c>
      <c r="C43" s="1103" t="s">
        <v>395</v>
      </c>
      <c r="D43" s="1103"/>
      <c r="E43" s="430">
        <f>SUM(E44:E46)</f>
        <v>2980000</v>
      </c>
      <c r="F43" s="430">
        <f>SUM(F44:F46)</f>
        <v>2980000</v>
      </c>
      <c r="G43" s="430">
        <f>SUM(G44:G46)</f>
        <v>0</v>
      </c>
      <c r="H43" s="430">
        <f>SUM(H44:H46)</f>
        <v>0</v>
      </c>
      <c r="I43" s="328"/>
      <c r="J43" s="328"/>
      <c r="K43" s="430">
        <f aca="true" t="shared" si="21" ref="K43:P43">SUM(K44:K46)</f>
        <v>2980000</v>
      </c>
      <c r="L43" s="430">
        <f>SUM(L44:L46)</f>
        <v>2980000</v>
      </c>
      <c r="M43" s="430">
        <f t="shared" si="21"/>
        <v>0</v>
      </c>
      <c r="N43" s="430">
        <f>SUM(N44:N46)</f>
        <v>0</v>
      </c>
      <c r="O43" s="430">
        <f t="shared" si="21"/>
        <v>37119575</v>
      </c>
      <c r="P43" s="430">
        <f t="shared" si="21"/>
        <v>4</v>
      </c>
      <c r="Q43" s="430">
        <f aca="true" t="shared" si="22" ref="Q43:V43">SUM(Q44:Q46)</f>
        <v>0</v>
      </c>
      <c r="R43" s="430">
        <f t="shared" si="22"/>
        <v>0</v>
      </c>
      <c r="S43" s="430">
        <f t="shared" si="22"/>
        <v>0</v>
      </c>
      <c r="T43" s="430">
        <v>0</v>
      </c>
      <c r="U43" s="430">
        <f t="shared" si="22"/>
        <v>3</v>
      </c>
      <c r="V43" s="430">
        <f t="shared" si="22"/>
        <v>4</v>
      </c>
    </row>
    <row r="44" spans="1:22" ht="31.5" customHeight="1">
      <c r="A44" s="132"/>
      <c r="B44" s="140"/>
      <c r="C44" s="134" t="s">
        <v>318</v>
      </c>
      <c r="D44" s="858" t="s">
        <v>29</v>
      </c>
      <c r="E44" s="430"/>
      <c r="F44" s="430"/>
      <c r="G44" s="430"/>
      <c r="H44" s="430"/>
      <c r="I44" s="328"/>
      <c r="J44" s="328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</row>
    <row r="45" spans="1:22" ht="21.75" customHeight="1">
      <c r="A45" s="132"/>
      <c r="B45" s="129"/>
      <c r="C45" s="128" t="s">
        <v>319</v>
      </c>
      <c r="D45" s="858" t="s">
        <v>28</v>
      </c>
      <c r="E45" s="430">
        <v>80000</v>
      </c>
      <c r="F45" s="430">
        <v>80000</v>
      </c>
      <c r="G45" s="430"/>
      <c r="H45" s="1067"/>
      <c r="I45" s="328">
        <v>37119572</v>
      </c>
      <c r="J45" s="707"/>
      <c r="K45" s="430">
        <f aca="true" t="shared" si="23" ref="K45:P45">E45-Q45</f>
        <v>80000</v>
      </c>
      <c r="L45" s="430">
        <f t="shared" si="23"/>
        <v>80000</v>
      </c>
      <c r="M45" s="430">
        <f t="shared" si="23"/>
        <v>0</v>
      </c>
      <c r="N45" s="430">
        <f t="shared" si="23"/>
        <v>0</v>
      </c>
      <c r="O45" s="430">
        <f t="shared" si="23"/>
        <v>37119572</v>
      </c>
      <c r="P45" s="430">
        <f t="shared" si="23"/>
        <v>0</v>
      </c>
      <c r="Q45" s="430"/>
      <c r="R45" s="430"/>
      <c r="S45" s="430"/>
      <c r="T45" s="430"/>
      <c r="U45" s="430"/>
      <c r="V45" s="430"/>
    </row>
    <row r="46" spans="1:22" ht="21.75" customHeight="1" thickBot="1">
      <c r="A46" s="136"/>
      <c r="B46" s="140"/>
      <c r="C46" s="134" t="s">
        <v>320</v>
      </c>
      <c r="D46" s="858" t="s">
        <v>321</v>
      </c>
      <c r="E46" s="430">
        <v>2900000</v>
      </c>
      <c r="F46" s="430">
        <v>2900000</v>
      </c>
      <c r="G46" s="430"/>
      <c r="H46" s="430"/>
      <c r="I46" s="328">
        <f>+I45-H43</f>
        <v>37119572</v>
      </c>
      <c r="J46" s="707"/>
      <c r="K46" s="430">
        <f>+E46-Q46</f>
        <v>2900000</v>
      </c>
      <c r="L46" s="430">
        <f>+F46-R46</f>
        <v>2900000</v>
      </c>
      <c r="M46" s="430">
        <v>0</v>
      </c>
      <c r="N46" s="430">
        <v>0</v>
      </c>
      <c r="O46" s="430">
        <v>3</v>
      </c>
      <c r="P46" s="430">
        <v>4</v>
      </c>
      <c r="Q46" s="430">
        <v>0</v>
      </c>
      <c r="R46" s="430">
        <v>0</v>
      </c>
      <c r="S46" s="430">
        <v>0</v>
      </c>
      <c r="T46" s="430">
        <v>0</v>
      </c>
      <c r="U46" s="430">
        <v>3</v>
      </c>
      <c r="V46" s="430">
        <v>4</v>
      </c>
    </row>
    <row r="47" spans="1:22" ht="21.75" customHeight="1" hidden="1">
      <c r="A47" s="437"/>
      <c r="B47" s="129"/>
      <c r="C47" s="1103"/>
      <c r="D47" s="1116"/>
      <c r="E47" s="430"/>
      <c r="F47" s="430"/>
      <c r="G47" s="430"/>
      <c r="H47" s="430"/>
      <c r="I47" s="328"/>
      <c r="J47" s="707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</row>
    <row r="48" spans="1:22" ht="21.75" customHeight="1" hidden="1" thickBot="1">
      <c r="A48" s="437"/>
      <c r="B48" s="140"/>
      <c r="C48" s="1123"/>
      <c r="D48" s="1124"/>
      <c r="E48" s="708"/>
      <c r="F48" s="708"/>
      <c r="G48" s="708"/>
      <c r="H48" s="708"/>
      <c r="I48" s="709"/>
      <c r="J48" s="710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</row>
    <row r="49" spans="1:22" ht="21.75" customHeight="1" thickBot="1">
      <c r="A49" s="139" t="s">
        <v>11</v>
      </c>
      <c r="B49" s="1109" t="s">
        <v>80</v>
      </c>
      <c r="C49" s="1109"/>
      <c r="D49" s="1109"/>
      <c r="E49" s="419">
        <f aca="true" t="shared" si="24" ref="E49:J49">E50+E51</f>
        <v>0</v>
      </c>
      <c r="F49" s="419">
        <f>F50+F51</f>
        <v>0</v>
      </c>
      <c r="G49" s="419">
        <f t="shared" si="24"/>
        <v>0</v>
      </c>
      <c r="H49" s="419">
        <f t="shared" si="24"/>
        <v>0</v>
      </c>
      <c r="I49" s="142">
        <f t="shared" si="24"/>
        <v>0</v>
      </c>
      <c r="J49" s="142">
        <f t="shared" si="24"/>
        <v>0</v>
      </c>
      <c r="K49" s="419">
        <f aca="true" t="shared" si="25" ref="K49:P49">K50+K51</f>
        <v>0</v>
      </c>
      <c r="L49" s="419">
        <f>L50+L51</f>
        <v>0</v>
      </c>
      <c r="M49" s="419">
        <f t="shared" si="25"/>
        <v>0</v>
      </c>
      <c r="N49" s="419">
        <f>N50+N51</f>
        <v>0</v>
      </c>
      <c r="O49" s="419">
        <f t="shared" si="25"/>
        <v>0</v>
      </c>
      <c r="P49" s="419">
        <f t="shared" si="25"/>
        <v>0</v>
      </c>
      <c r="Q49" s="419">
        <f aca="true" t="shared" si="26" ref="Q49:V49">Q50+Q51</f>
        <v>0</v>
      </c>
      <c r="R49" s="419">
        <f t="shared" si="26"/>
        <v>0</v>
      </c>
      <c r="S49" s="419">
        <f t="shared" si="26"/>
        <v>0</v>
      </c>
      <c r="T49" s="419">
        <f>T50+T51</f>
        <v>0</v>
      </c>
      <c r="U49" s="419">
        <f t="shared" si="26"/>
        <v>0</v>
      </c>
      <c r="V49" s="419">
        <f t="shared" si="26"/>
        <v>0</v>
      </c>
    </row>
    <row r="50" spans="1:22" s="7" customFormat="1" ht="21.75" customHeight="1">
      <c r="A50" s="141"/>
      <c r="B50" s="140" t="s">
        <v>41</v>
      </c>
      <c r="C50" s="1115" t="s">
        <v>334</v>
      </c>
      <c r="D50" s="1115"/>
      <c r="E50" s="429"/>
      <c r="F50" s="429"/>
      <c r="G50" s="1065"/>
      <c r="H50" s="1065"/>
      <c r="I50" s="327"/>
      <c r="J50" s="327"/>
      <c r="K50" s="429"/>
      <c r="L50" s="429"/>
      <c r="M50" s="1065">
        <f>+G50-S50</f>
        <v>0</v>
      </c>
      <c r="N50" s="1065">
        <f>+H50-T50</f>
        <v>0</v>
      </c>
      <c r="O50" s="1065">
        <f>+I50-U50</f>
        <v>0</v>
      </c>
      <c r="P50" s="1065">
        <f>+J50-V50</f>
        <v>0</v>
      </c>
      <c r="Q50" s="429"/>
      <c r="R50" s="429"/>
      <c r="S50" s="429"/>
      <c r="T50" s="429"/>
      <c r="U50" s="429"/>
      <c r="V50" s="429"/>
    </row>
    <row r="51" spans="1:22" ht="21.75" customHeight="1" thickBot="1">
      <c r="A51" s="132"/>
      <c r="B51" s="128" t="s">
        <v>42</v>
      </c>
      <c r="C51" s="1103" t="s">
        <v>335</v>
      </c>
      <c r="D51" s="1103"/>
      <c r="E51" s="409"/>
      <c r="F51" s="409"/>
      <c r="G51" s="409"/>
      <c r="H51" s="409"/>
      <c r="I51" s="329"/>
      <c r="J51" s="32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</row>
    <row r="52" spans="1:22" ht="21.75" customHeight="1" thickBot="1">
      <c r="A52" s="139" t="s">
        <v>12</v>
      </c>
      <c r="B52" s="1109" t="s">
        <v>322</v>
      </c>
      <c r="C52" s="1109"/>
      <c r="D52" s="1109"/>
      <c r="E52" s="414">
        <f aca="true" t="shared" si="27" ref="E52:J52">SUM(E53:E54)</f>
        <v>0</v>
      </c>
      <c r="F52" s="414">
        <f>SUM(F53:F54)</f>
        <v>0</v>
      </c>
      <c r="G52" s="414">
        <f t="shared" si="27"/>
        <v>0</v>
      </c>
      <c r="H52" s="414">
        <f t="shared" si="27"/>
        <v>0</v>
      </c>
      <c r="I52" s="331">
        <f t="shared" si="27"/>
        <v>0</v>
      </c>
      <c r="J52" s="331">
        <f t="shared" si="27"/>
        <v>0</v>
      </c>
      <c r="K52" s="414">
        <f aca="true" t="shared" si="28" ref="K52:P52">SUM(K53:K54)</f>
        <v>0</v>
      </c>
      <c r="L52" s="414">
        <f>SUM(L53:L54)</f>
        <v>0</v>
      </c>
      <c r="M52" s="414">
        <f t="shared" si="28"/>
        <v>0</v>
      </c>
      <c r="N52" s="414">
        <f>SUM(N53:N54)</f>
        <v>0</v>
      </c>
      <c r="O52" s="414">
        <f t="shared" si="28"/>
        <v>0</v>
      </c>
      <c r="P52" s="414">
        <f t="shared" si="28"/>
        <v>0</v>
      </c>
      <c r="Q52" s="414">
        <f aca="true" t="shared" si="29" ref="Q52:V52">SUM(Q53:Q54)</f>
        <v>0</v>
      </c>
      <c r="R52" s="414">
        <f t="shared" si="29"/>
        <v>0</v>
      </c>
      <c r="S52" s="414">
        <f t="shared" si="29"/>
        <v>0</v>
      </c>
      <c r="T52" s="414">
        <f>SUM(T53:T54)</f>
        <v>0</v>
      </c>
      <c r="U52" s="414">
        <f t="shared" si="29"/>
        <v>3</v>
      </c>
      <c r="V52" s="414">
        <f t="shared" si="29"/>
        <v>4</v>
      </c>
    </row>
    <row r="53" spans="1:22" s="7" customFormat="1" ht="21.75" customHeight="1">
      <c r="A53" s="141"/>
      <c r="B53" s="134" t="s">
        <v>43</v>
      </c>
      <c r="C53" s="1115" t="s">
        <v>324</v>
      </c>
      <c r="D53" s="1115"/>
      <c r="E53" s="415">
        <v>0</v>
      </c>
      <c r="F53" s="415">
        <v>0</v>
      </c>
      <c r="G53" s="415">
        <v>0</v>
      </c>
      <c r="H53" s="415">
        <v>0</v>
      </c>
      <c r="I53" s="332"/>
      <c r="J53" s="332"/>
      <c r="K53" s="415">
        <v>0</v>
      </c>
      <c r="L53" s="415">
        <v>0</v>
      </c>
      <c r="M53" s="415">
        <v>0</v>
      </c>
      <c r="N53" s="415">
        <v>0</v>
      </c>
      <c r="O53" s="415">
        <v>0</v>
      </c>
      <c r="P53" s="415">
        <v>0</v>
      </c>
      <c r="Q53" s="433"/>
      <c r="R53" s="433"/>
      <c r="S53" s="433"/>
      <c r="T53" s="433"/>
      <c r="U53" s="433"/>
      <c r="V53" s="433"/>
    </row>
    <row r="54" spans="1:22" ht="21.75" customHeight="1" thickBot="1">
      <c r="A54" s="136"/>
      <c r="B54" s="137" t="s">
        <v>323</v>
      </c>
      <c r="C54" s="1104" t="s">
        <v>325</v>
      </c>
      <c r="D54" s="1104"/>
      <c r="E54" s="431">
        <v>0</v>
      </c>
      <c r="F54" s="431">
        <v>0</v>
      </c>
      <c r="G54" s="431">
        <v>0</v>
      </c>
      <c r="H54" s="431">
        <v>0</v>
      </c>
      <c r="I54" s="432">
        <v>0</v>
      </c>
      <c r="J54" s="432">
        <v>0</v>
      </c>
      <c r="K54" s="431">
        <v>0</v>
      </c>
      <c r="L54" s="431">
        <v>0</v>
      </c>
      <c r="M54" s="431">
        <v>0</v>
      </c>
      <c r="N54" s="431">
        <v>0</v>
      </c>
      <c r="O54" s="431">
        <v>0</v>
      </c>
      <c r="P54" s="431">
        <v>0</v>
      </c>
      <c r="Q54" s="431">
        <v>0</v>
      </c>
      <c r="R54" s="431">
        <v>0</v>
      </c>
      <c r="S54" s="431">
        <v>0</v>
      </c>
      <c r="T54" s="431">
        <v>0</v>
      </c>
      <c r="U54" s="431">
        <v>3</v>
      </c>
      <c r="V54" s="431">
        <v>4</v>
      </c>
    </row>
    <row r="55" spans="1:22" ht="21.75" customHeight="1" thickBot="1">
      <c r="A55" s="139" t="s">
        <v>13</v>
      </c>
      <c r="B55" s="1119" t="s">
        <v>82</v>
      </c>
      <c r="C55" s="1119"/>
      <c r="D55" s="1119"/>
      <c r="E55" s="414">
        <f aca="true" t="shared" si="30" ref="E55:K55">E8+E22+E41+E49+E52+E33</f>
        <v>28639515</v>
      </c>
      <c r="F55" s="414">
        <f>F8+F22+F41+F49+F52+F33</f>
        <v>29548120</v>
      </c>
      <c r="G55" s="414">
        <f>G8+G22+G41+G49+G52+G33</f>
        <v>0</v>
      </c>
      <c r="H55" s="414">
        <f>H8+H22+H41+H49+H52+H33</f>
        <v>0</v>
      </c>
      <c r="I55" s="414">
        <f t="shared" si="30"/>
        <v>74239144</v>
      </c>
      <c r="J55" s="414">
        <f t="shared" si="30"/>
        <v>0</v>
      </c>
      <c r="K55" s="414">
        <f t="shared" si="30"/>
        <v>21066971</v>
      </c>
      <c r="L55" s="414">
        <f>L8+L22+L41+L49+L52+L33</f>
        <v>21975576</v>
      </c>
      <c r="M55" s="414">
        <f aca="true" t="shared" si="31" ref="M55:V55">M8+M22+M41+M49+M52+M33</f>
        <v>5920000</v>
      </c>
      <c r="N55" s="414">
        <f>N8+N22+N41+N49+N52+N33</f>
        <v>5920000</v>
      </c>
      <c r="O55" s="414" t="e">
        <f t="shared" si="31"/>
        <v>#DIV/0!</v>
      </c>
      <c r="P55" s="414">
        <f t="shared" si="31"/>
        <v>5546008</v>
      </c>
      <c r="Q55" s="414">
        <f t="shared" si="31"/>
        <v>7572544</v>
      </c>
      <c r="R55" s="414">
        <f t="shared" si="31"/>
        <v>7572544</v>
      </c>
      <c r="S55" s="414">
        <f t="shared" si="31"/>
        <v>960000</v>
      </c>
      <c r="T55" s="414">
        <f>T8+T22+T41+T49+T52+T33</f>
        <v>960000</v>
      </c>
      <c r="U55" s="414" t="e">
        <f t="shared" si="31"/>
        <v>#DIV/0!</v>
      </c>
      <c r="V55" s="414">
        <f t="shared" si="31"/>
        <v>1334008</v>
      </c>
    </row>
    <row r="56" spans="1:22" ht="24" customHeight="1" thickBot="1">
      <c r="A56" s="135" t="s">
        <v>56</v>
      </c>
      <c r="B56" s="1109" t="s">
        <v>326</v>
      </c>
      <c r="C56" s="1109"/>
      <c r="D56" s="1109"/>
      <c r="E56" s="414">
        <f aca="true" t="shared" si="32" ref="E56:K56">SUM(E57:E59)</f>
        <v>38488264</v>
      </c>
      <c r="F56" s="414">
        <f>SUM(F57:F59)</f>
        <v>38488264</v>
      </c>
      <c r="G56" s="414">
        <f>SUM(G57:G59)</f>
        <v>0</v>
      </c>
      <c r="H56" s="414">
        <f>SUM(H57:H59)</f>
        <v>0</v>
      </c>
      <c r="I56" s="414">
        <f t="shared" si="32"/>
        <v>0</v>
      </c>
      <c r="J56" s="414">
        <f t="shared" si="32"/>
        <v>0</v>
      </c>
      <c r="K56" s="414">
        <f t="shared" si="32"/>
        <v>38488264</v>
      </c>
      <c r="L56" s="414">
        <f>SUM(L57:L59)</f>
        <v>38488264</v>
      </c>
      <c r="M56" s="414">
        <f aca="true" t="shared" si="33" ref="M56:V56">SUM(M57:M59)</f>
        <v>0</v>
      </c>
      <c r="N56" s="414">
        <f>SUM(N57:N59)</f>
        <v>0</v>
      </c>
      <c r="O56" s="414">
        <f t="shared" si="33"/>
        <v>0</v>
      </c>
      <c r="P56" s="414">
        <f t="shared" si="33"/>
        <v>0</v>
      </c>
      <c r="Q56" s="414">
        <f t="shared" si="33"/>
        <v>0</v>
      </c>
      <c r="R56" s="414">
        <f t="shared" si="33"/>
        <v>0</v>
      </c>
      <c r="S56" s="414">
        <f t="shared" si="33"/>
        <v>0</v>
      </c>
      <c r="T56" s="414">
        <f>SUM(T57:T59)</f>
        <v>0</v>
      </c>
      <c r="U56" s="414">
        <f t="shared" si="33"/>
        <v>0</v>
      </c>
      <c r="V56" s="414">
        <f t="shared" si="33"/>
        <v>0</v>
      </c>
    </row>
    <row r="57" spans="1:22" ht="21.75" customHeight="1">
      <c r="A57" s="133"/>
      <c r="B57" s="134" t="s">
        <v>44</v>
      </c>
      <c r="C57" s="1115" t="s">
        <v>327</v>
      </c>
      <c r="D57" s="1115"/>
      <c r="E57" s="433">
        <v>1700000</v>
      </c>
      <c r="F57" s="433">
        <v>1700000</v>
      </c>
      <c r="G57" s="433"/>
      <c r="H57" s="433"/>
      <c r="I57" s="332"/>
      <c r="J57" s="332"/>
      <c r="K57" s="433">
        <f aca="true" t="shared" si="34" ref="K57:P57">+E57-Q57</f>
        <v>1700000</v>
      </c>
      <c r="L57" s="433">
        <f t="shared" si="34"/>
        <v>1700000</v>
      </c>
      <c r="M57" s="433">
        <f t="shared" si="34"/>
        <v>0</v>
      </c>
      <c r="N57" s="433">
        <f t="shared" si="34"/>
        <v>0</v>
      </c>
      <c r="O57" s="433">
        <f t="shared" si="34"/>
        <v>0</v>
      </c>
      <c r="P57" s="433">
        <f t="shared" si="34"/>
        <v>0</v>
      </c>
      <c r="Q57" s="433"/>
      <c r="R57" s="433"/>
      <c r="S57" s="433"/>
      <c r="T57" s="433"/>
      <c r="U57" s="433"/>
      <c r="V57" s="433"/>
    </row>
    <row r="58" spans="1:22" ht="21.75" customHeight="1">
      <c r="A58" s="132"/>
      <c r="B58" s="129" t="s">
        <v>45</v>
      </c>
      <c r="C58" s="1115" t="s">
        <v>396</v>
      </c>
      <c r="D58" s="1115"/>
      <c r="E58" s="410"/>
      <c r="F58" s="410"/>
      <c r="G58" s="410"/>
      <c r="H58" s="410"/>
      <c r="I58" s="330"/>
      <c r="J58" s="33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</row>
    <row r="59" spans="1:22" ht="21.75" customHeight="1" thickBot="1">
      <c r="A59" s="132"/>
      <c r="B59" s="129" t="s">
        <v>81</v>
      </c>
      <c r="C59" s="1115" t="s">
        <v>328</v>
      </c>
      <c r="D59" s="1115"/>
      <c r="E59" s="410">
        <v>36788264</v>
      </c>
      <c r="F59" s="410">
        <v>36788264</v>
      </c>
      <c r="G59" s="410"/>
      <c r="H59" s="410"/>
      <c r="I59" s="330"/>
      <c r="J59" s="330"/>
      <c r="K59" s="410">
        <f aca="true" t="shared" si="35" ref="K59:P59">E59-Q59</f>
        <v>36788264</v>
      </c>
      <c r="L59" s="410">
        <f t="shared" si="35"/>
        <v>36788264</v>
      </c>
      <c r="M59" s="410">
        <f t="shared" si="35"/>
        <v>0</v>
      </c>
      <c r="N59" s="410">
        <f t="shared" si="35"/>
        <v>0</v>
      </c>
      <c r="O59" s="410">
        <f t="shared" si="35"/>
        <v>0</v>
      </c>
      <c r="P59" s="410">
        <f t="shared" si="35"/>
        <v>0</v>
      </c>
      <c r="Q59" s="410"/>
      <c r="R59" s="410"/>
      <c r="S59" s="410"/>
      <c r="T59" s="410"/>
      <c r="U59" s="410"/>
      <c r="V59" s="410"/>
    </row>
    <row r="60" spans="1:22" ht="35.25" customHeight="1" thickBot="1">
      <c r="A60" s="139" t="s">
        <v>57</v>
      </c>
      <c r="B60" s="1118" t="s">
        <v>83</v>
      </c>
      <c r="C60" s="1118"/>
      <c r="D60" s="1118"/>
      <c r="E60" s="416">
        <f aca="true" t="shared" si="36" ref="E60:K60">E55+E56</f>
        <v>67127779</v>
      </c>
      <c r="F60" s="416">
        <f>F55+F56</f>
        <v>68036384</v>
      </c>
      <c r="G60" s="416">
        <f>G55+G56</f>
        <v>0</v>
      </c>
      <c r="H60" s="416">
        <f>H55+H56</f>
        <v>0</v>
      </c>
      <c r="I60" s="92">
        <f t="shared" si="36"/>
        <v>74239144</v>
      </c>
      <c r="J60" s="92">
        <f t="shared" si="36"/>
        <v>0</v>
      </c>
      <c r="K60" s="416">
        <f t="shared" si="36"/>
        <v>59555235</v>
      </c>
      <c r="L60" s="416">
        <f>L55+L56</f>
        <v>60463840</v>
      </c>
      <c r="M60" s="416">
        <f aca="true" t="shared" si="37" ref="M60:V60">M55+M56</f>
        <v>5920000</v>
      </c>
      <c r="N60" s="416">
        <f>N55+N56</f>
        <v>5920000</v>
      </c>
      <c r="O60" s="416" t="e">
        <f t="shared" si="37"/>
        <v>#DIV/0!</v>
      </c>
      <c r="P60" s="416">
        <f t="shared" si="37"/>
        <v>5546008</v>
      </c>
      <c r="Q60" s="416">
        <f t="shared" si="37"/>
        <v>7572544</v>
      </c>
      <c r="R60" s="416">
        <f t="shared" si="37"/>
        <v>7572544</v>
      </c>
      <c r="S60" s="416">
        <f t="shared" si="37"/>
        <v>960000</v>
      </c>
      <c r="T60" s="416">
        <f>T55+T56</f>
        <v>960000</v>
      </c>
      <c r="U60" s="416" t="e">
        <f t="shared" si="37"/>
        <v>#DIV/0!</v>
      </c>
      <c r="V60" s="416">
        <f t="shared" si="37"/>
        <v>1334008</v>
      </c>
    </row>
    <row r="61" spans="1:22" ht="21.75" customHeight="1" hidden="1" thickBot="1">
      <c r="A61" s="1120" t="s">
        <v>210</v>
      </c>
      <c r="B61" s="1121"/>
      <c r="C61" s="1121"/>
      <c r="D61" s="1121"/>
      <c r="E61" s="711"/>
      <c r="F61" s="711"/>
      <c r="G61" s="711"/>
      <c r="H61" s="712"/>
      <c r="I61" s="712"/>
      <c r="J61" s="713"/>
      <c r="K61" s="711"/>
      <c r="L61" s="711"/>
      <c r="M61" s="712"/>
      <c r="N61" s="712"/>
      <c r="O61" s="712"/>
      <c r="P61" s="713"/>
      <c r="Q61" s="711"/>
      <c r="R61" s="712"/>
      <c r="S61" s="712"/>
      <c r="T61" s="712"/>
      <c r="U61" s="712"/>
      <c r="V61" s="712"/>
    </row>
    <row r="62" spans="1:22" ht="21.75" customHeight="1" hidden="1" thickBot="1">
      <c r="A62" s="1117" t="s">
        <v>6</v>
      </c>
      <c r="B62" s="1118"/>
      <c r="C62" s="1118"/>
      <c r="D62" s="1118"/>
      <c r="E62" s="476"/>
      <c r="F62" s="476"/>
      <c r="G62" s="476"/>
      <c r="H62" s="477"/>
      <c r="I62" s="477"/>
      <c r="J62" s="478"/>
      <c r="K62" s="476"/>
      <c r="L62" s="476"/>
      <c r="M62" s="477"/>
      <c r="N62" s="477"/>
      <c r="O62" s="477"/>
      <c r="P62" s="478"/>
      <c r="Q62" s="476"/>
      <c r="R62" s="477"/>
      <c r="S62" s="477"/>
      <c r="T62" s="477"/>
      <c r="U62" s="477"/>
      <c r="V62" s="477"/>
    </row>
    <row r="63" spans="1:22" ht="21.75" customHeight="1">
      <c r="A63" s="714"/>
      <c r="B63" s="715"/>
      <c r="C63" s="715"/>
      <c r="D63" s="715"/>
      <c r="E63" s="716"/>
      <c r="F63" s="1080">
        <f>+'4.sz.m.ÖNK kiadás'!F37-'3.sz.m Önk  bev.'!F60</f>
        <v>0</v>
      </c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</row>
    <row r="64" spans="1:22" ht="21.75" customHeight="1">
      <c r="A64" s="117"/>
      <c r="B64" s="164"/>
      <c r="C64" s="164"/>
      <c r="D64" s="164"/>
      <c r="E64" s="377"/>
      <c r="F64" s="377"/>
      <c r="G64" s="377"/>
      <c r="H64" s="377"/>
      <c r="I64" s="377"/>
      <c r="J64" s="377"/>
      <c r="K64" s="377"/>
      <c r="L64" s="377"/>
      <c r="U64" s="376"/>
      <c r="V64" s="376"/>
    </row>
    <row r="65" spans="1:20" ht="35.25" customHeight="1">
      <c r="A65" s="117"/>
      <c r="B65" s="164"/>
      <c r="C65" s="164"/>
      <c r="D65" s="164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R65" s="377"/>
      <c r="S65" s="377"/>
      <c r="T65" s="377"/>
    </row>
    <row r="66" spans="1:20" ht="35.25" customHeight="1">
      <c r="A66" s="117"/>
      <c r="B66" s="164"/>
      <c r="C66" s="164"/>
      <c r="D66" s="164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R66" s="377"/>
      <c r="S66" s="377"/>
      <c r="T66" s="377"/>
    </row>
    <row r="67" spans="5:20" ht="12.75"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R67" s="377"/>
      <c r="S67" s="377"/>
      <c r="T67" s="377"/>
    </row>
    <row r="68" spans="5:20" ht="12.75"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R68" s="377"/>
      <c r="S68" s="377"/>
      <c r="T68" s="377"/>
    </row>
    <row r="69" spans="5:20" ht="12.75"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R69" s="377"/>
      <c r="S69" s="377"/>
      <c r="T69" s="377"/>
    </row>
    <row r="70" spans="4:20" ht="12.75">
      <c r="D70" s="126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R70" s="377"/>
      <c r="S70" s="377"/>
      <c r="T70" s="377"/>
    </row>
    <row r="71" spans="4:20" ht="48.75" customHeight="1">
      <c r="D71" s="126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R71" s="377"/>
      <c r="S71" s="377"/>
      <c r="T71" s="377"/>
    </row>
    <row r="72" spans="4:20" ht="46.5" customHeight="1">
      <c r="D72" s="126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R72" s="377"/>
      <c r="S72" s="377"/>
      <c r="T72" s="377"/>
    </row>
    <row r="73" spans="5:20" ht="41.25" customHeight="1"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R73" s="377"/>
      <c r="S73" s="377"/>
      <c r="T73" s="377"/>
    </row>
    <row r="74" spans="5:20" ht="12.75"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R74" s="377"/>
      <c r="S74" s="377"/>
      <c r="T74" s="377"/>
    </row>
    <row r="75" spans="5:20" ht="12.75"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R75" s="377"/>
      <c r="S75" s="377"/>
      <c r="T75" s="377"/>
    </row>
    <row r="76" spans="5:20" ht="12.75"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R76" s="377"/>
      <c r="S76" s="377"/>
      <c r="T76" s="377"/>
    </row>
    <row r="77" spans="5:20" ht="12.75"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R77" s="377"/>
      <c r="S77" s="377"/>
      <c r="T77" s="377"/>
    </row>
    <row r="78" spans="5:20" ht="12.75"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R78" s="377"/>
      <c r="S78" s="377"/>
      <c r="T78" s="377"/>
    </row>
    <row r="79" spans="5:20" ht="12.75"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R79" s="377"/>
      <c r="S79" s="377"/>
      <c r="T79" s="377"/>
    </row>
    <row r="80" spans="5:20" ht="12.75"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R80" s="377"/>
      <c r="S80" s="377"/>
      <c r="T80" s="377"/>
    </row>
    <row r="81" spans="5:20" ht="12.75"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R81" s="377"/>
      <c r="S81" s="377"/>
      <c r="T81" s="377"/>
    </row>
    <row r="82" spans="5:20" ht="12.75"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R82" s="377"/>
      <c r="S82" s="377"/>
      <c r="T82" s="377"/>
    </row>
    <row r="83" spans="5:20" ht="12.75"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R83" s="377"/>
      <c r="S83" s="377"/>
      <c r="T83" s="377"/>
    </row>
    <row r="84" spans="5:20" ht="12.75"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R84" s="377"/>
      <c r="S84" s="377"/>
      <c r="T84" s="377"/>
    </row>
    <row r="85" spans="5:20" ht="12.75"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R85" s="377"/>
      <c r="S85" s="377"/>
      <c r="T85" s="377"/>
    </row>
    <row r="86" spans="5:20" ht="12.75"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R86" s="377"/>
      <c r="S86" s="377"/>
      <c r="T86" s="377"/>
    </row>
    <row r="87" spans="5:20" ht="12.75"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R87" s="377"/>
      <c r="S87" s="377"/>
      <c r="T87" s="377"/>
    </row>
    <row r="88" spans="5:20" ht="12.75"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R88" s="377"/>
      <c r="S88" s="377"/>
      <c r="T88" s="377"/>
    </row>
    <row r="89" spans="5:20" ht="12.75"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R89" s="377"/>
      <c r="S89" s="377"/>
      <c r="T89" s="377"/>
    </row>
    <row r="90" spans="5:20" ht="12.75"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R90" s="377"/>
      <c r="S90" s="377"/>
      <c r="T90" s="377"/>
    </row>
    <row r="91" spans="5:20" ht="12.75"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R91" s="377"/>
      <c r="S91" s="377"/>
      <c r="T91" s="377"/>
    </row>
    <row r="92" spans="5:20" ht="12.75"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R92" s="377"/>
      <c r="S92" s="377"/>
      <c r="T92" s="377"/>
    </row>
    <row r="93" spans="5:20" ht="12.75"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R93" s="377"/>
      <c r="S93" s="377"/>
      <c r="T93" s="377"/>
    </row>
    <row r="94" spans="5:20" ht="12.75"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R94" s="377"/>
      <c r="S94" s="377"/>
      <c r="T94" s="377"/>
    </row>
    <row r="95" spans="5:20" ht="12.75"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R95" s="377"/>
      <c r="S95" s="377"/>
      <c r="T95" s="377"/>
    </row>
    <row r="96" spans="5:20" ht="12.75"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R96" s="377"/>
      <c r="S96" s="377"/>
      <c r="T96" s="377"/>
    </row>
    <row r="97" spans="5:20" ht="12.75"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R97" s="377"/>
      <c r="S97" s="377"/>
      <c r="T97" s="377"/>
    </row>
    <row r="98" spans="5:20" ht="12.75"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R98" s="377"/>
      <c r="S98" s="377"/>
      <c r="T98" s="377"/>
    </row>
    <row r="99" spans="5:20" ht="12.75"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R99" s="377"/>
      <c r="S99" s="377"/>
      <c r="T99" s="377"/>
    </row>
    <row r="100" spans="5:20" ht="12.75"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R100" s="377"/>
      <c r="S100" s="377"/>
      <c r="T100" s="377"/>
    </row>
    <row r="101" spans="5:20" ht="12.75"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R101" s="377"/>
      <c r="S101" s="377"/>
      <c r="T101" s="377"/>
    </row>
    <row r="102" spans="5:20" ht="12.75"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R102" s="377"/>
      <c r="S102" s="377"/>
      <c r="T102" s="377"/>
    </row>
    <row r="103" spans="5:20" ht="12.75"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R103" s="377"/>
      <c r="S103" s="377"/>
      <c r="T103" s="377"/>
    </row>
    <row r="104" spans="5:20" ht="12.75"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R104" s="377"/>
      <c r="S104" s="377"/>
      <c r="T104" s="377"/>
    </row>
    <row r="105" spans="5:20" ht="12.75"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R105" s="377"/>
      <c r="S105" s="377"/>
      <c r="T105" s="377"/>
    </row>
    <row r="106" spans="5:20" ht="12.75"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R106" s="377"/>
      <c r="S106" s="377"/>
      <c r="T106" s="377"/>
    </row>
    <row r="107" spans="5:20" ht="12.75"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R107" s="377"/>
      <c r="S107" s="377"/>
      <c r="T107" s="377"/>
    </row>
    <row r="108" spans="5:20" ht="12.75"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R108" s="377"/>
      <c r="S108" s="377"/>
      <c r="T108" s="377"/>
    </row>
    <row r="109" spans="5:20" ht="12.75"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R109" s="377"/>
      <c r="S109" s="377"/>
      <c r="T109" s="377"/>
    </row>
    <row r="110" spans="5:20" ht="12.75"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R110" s="377"/>
      <c r="S110" s="377"/>
      <c r="T110" s="377"/>
    </row>
    <row r="111" spans="5:20" ht="12.75"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R111" s="377"/>
      <c r="S111" s="377"/>
      <c r="T111" s="377"/>
    </row>
  </sheetData>
  <sheetProtection/>
  <mergeCells count="46">
    <mergeCell ref="K2:R2"/>
    <mergeCell ref="C30:D30"/>
    <mergeCell ref="C9:D9"/>
    <mergeCell ref="C29:D29"/>
    <mergeCell ref="A3:Q3"/>
    <mergeCell ref="A5:C5"/>
    <mergeCell ref="B7:D7"/>
    <mergeCell ref="B8:D8"/>
    <mergeCell ref="E5:J5"/>
    <mergeCell ref="K5:P5"/>
    <mergeCell ref="C42:D42"/>
    <mergeCell ref="C32:D32"/>
    <mergeCell ref="C14:D14"/>
    <mergeCell ref="C17:D17"/>
    <mergeCell ref="B22:D22"/>
    <mergeCell ref="C23:D23"/>
    <mergeCell ref="C24:D24"/>
    <mergeCell ref="C25:D25"/>
    <mergeCell ref="C18:D18"/>
    <mergeCell ref="C21:D21"/>
    <mergeCell ref="C35:D35"/>
    <mergeCell ref="C36:D36"/>
    <mergeCell ref="C37:D37"/>
    <mergeCell ref="C31:D31"/>
    <mergeCell ref="B33:D33"/>
    <mergeCell ref="B41:D41"/>
    <mergeCell ref="A61:D61"/>
    <mergeCell ref="A62:D62"/>
    <mergeCell ref="Q5:V5"/>
    <mergeCell ref="C58:D58"/>
    <mergeCell ref="B49:D49"/>
    <mergeCell ref="B52:D52"/>
    <mergeCell ref="C53:D53"/>
    <mergeCell ref="C54:D54"/>
    <mergeCell ref="C48:D48"/>
    <mergeCell ref="B60:D60"/>
    <mergeCell ref="M1:S1"/>
    <mergeCell ref="C50:D50"/>
    <mergeCell ref="C51:D51"/>
    <mergeCell ref="C59:D59"/>
    <mergeCell ref="B55:D55"/>
    <mergeCell ref="B56:D56"/>
    <mergeCell ref="C57:D57"/>
    <mergeCell ref="C43:D43"/>
    <mergeCell ref="C47:D47"/>
    <mergeCell ref="C34:D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85" zoomScaleNormal="85" zoomScalePageLayoutView="0" workbookViewId="0" topLeftCell="A1">
      <selection activeCell="A3" sqref="A3:Q3"/>
    </sheetView>
  </sheetViews>
  <sheetFormatPr defaultColWidth="9.140625" defaultRowHeight="12.75"/>
  <cols>
    <col min="1" max="1" width="5.8515625" style="147" customWidth="1"/>
    <col min="2" max="2" width="8.140625" style="154" customWidth="1"/>
    <col min="3" max="3" width="6.8515625" style="154" customWidth="1"/>
    <col min="4" max="4" width="50.140625" style="155" bestFit="1" customWidth="1"/>
    <col min="5" max="5" width="17.421875" style="1" customWidth="1"/>
    <col min="6" max="6" width="16.28125" style="1" customWidth="1"/>
    <col min="7" max="10" width="16.28125" style="1" hidden="1" customWidth="1"/>
    <col min="11" max="12" width="16.28125" style="94" customWidth="1"/>
    <col min="13" max="16" width="16.28125" style="94" hidden="1" customWidth="1"/>
    <col min="17" max="18" width="16.28125" style="94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8" ht="15.75">
      <c r="E1" s="1175" t="s">
        <v>54</v>
      </c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</row>
    <row r="2" spans="5:18" ht="15.75">
      <c r="E2" s="896"/>
      <c r="F2" s="896"/>
      <c r="G2" s="896"/>
      <c r="H2" s="896"/>
      <c r="I2" s="896"/>
      <c r="J2" s="896"/>
      <c r="K2" s="1336" t="s">
        <v>483</v>
      </c>
      <c r="L2" s="1336"/>
      <c r="M2" s="1336"/>
      <c r="N2" s="1336"/>
      <c r="O2" s="1336"/>
      <c r="P2" s="1336"/>
      <c r="Q2" s="1336"/>
      <c r="R2" s="1336"/>
    </row>
    <row r="3" spans="1:18" ht="37.5" customHeight="1">
      <c r="A3" s="1176" t="s">
        <v>458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279"/>
    </row>
    <row r="4" spans="1:17" ht="14.25" customHeight="1" thickBot="1">
      <c r="A4" s="117"/>
      <c r="B4" s="146"/>
      <c r="C4" s="146"/>
      <c r="D4" s="156"/>
      <c r="Q4" s="896" t="s">
        <v>371</v>
      </c>
    </row>
    <row r="5" spans="1:22" s="2" customFormat="1" ht="48.75" customHeight="1" thickBot="1">
      <c r="A5" s="1143" t="s">
        <v>3</v>
      </c>
      <c r="B5" s="1119"/>
      <c r="C5" s="1119"/>
      <c r="D5" s="1119"/>
      <c r="E5" s="342" t="s">
        <v>4</v>
      </c>
      <c r="F5" s="342"/>
      <c r="G5" s="342"/>
      <c r="H5" s="342"/>
      <c r="I5" s="342"/>
      <c r="J5" s="342"/>
      <c r="K5" s="342" t="s">
        <v>64</v>
      </c>
      <c r="L5" s="342"/>
      <c r="M5" s="342"/>
      <c r="N5" s="342"/>
      <c r="O5" s="342"/>
      <c r="P5" s="342"/>
      <c r="Q5" s="1143" t="s">
        <v>65</v>
      </c>
      <c r="R5" s="1119"/>
      <c r="S5" s="1119"/>
      <c r="T5" s="1119"/>
      <c r="U5" s="1119"/>
      <c r="V5" s="1146"/>
    </row>
    <row r="6" spans="1:22" s="2" customFormat="1" ht="16.5" thickBot="1">
      <c r="A6" s="338"/>
      <c r="B6" s="336"/>
      <c r="C6" s="336"/>
      <c r="D6" s="336"/>
      <c r="E6" s="466" t="s">
        <v>70</v>
      </c>
      <c r="F6" s="467" t="s">
        <v>188</v>
      </c>
      <c r="G6" s="468" t="s">
        <v>192</v>
      </c>
      <c r="H6" s="996" t="s">
        <v>197</v>
      </c>
      <c r="I6" s="467" t="s">
        <v>211</v>
      </c>
      <c r="J6" s="473" t="s">
        <v>243</v>
      </c>
      <c r="K6" s="466" t="s">
        <v>70</v>
      </c>
      <c r="L6" s="467" t="s">
        <v>188</v>
      </c>
      <c r="M6" s="467" t="s">
        <v>192</v>
      </c>
      <c r="N6" s="467" t="s">
        <v>197</v>
      </c>
      <c r="O6" s="467" t="s">
        <v>211</v>
      </c>
      <c r="P6" s="473" t="s">
        <v>243</v>
      </c>
      <c r="Q6" s="466" t="s">
        <v>70</v>
      </c>
      <c r="R6" s="467" t="s">
        <v>188</v>
      </c>
      <c r="S6" s="467" t="s">
        <v>192</v>
      </c>
      <c r="T6" s="467" t="s">
        <v>197</v>
      </c>
      <c r="U6" s="467" t="s">
        <v>211</v>
      </c>
      <c r="V6" s="473" t="s">
        <v>243</v>
      </c>
    </row>
    <row r="7" spans="1:22" s="93" customFormat="1" ht="22.5" customHeight="1" thickBot="1">
      <c r="A7" s="139" t="s">
        <v>25</v>
      </c>
      <c r="B7" s="1145" t="s">
        <v>84</v>
      </c>
      <c r="C7" s="1145"/>
      <c r="D7" s="1145"/>
      <c r="E7" s="414">
        <f aca="true" t="shared" si="0" ref="E7:V7">SUM(E8:E12)</f>
        <v>23703150</v>
      </c>
      <c r="F7" s="414">
        <f>SUM(F8:F12)</f>
        <v>23703150</v>
      </c>
      <c r="G7" s="414">
        <f t="shared" si="0"/>
        <v>0</v>
      </c>
      <c r="H7" s="414">
        <f>SUM(H8:H12)</f>
        <v>0</v>
      </c>
      <c r="I7" s="331">
        <f t="shared" si="0"/>
        <v>0</v>
      </c>
      <c r="J7" s="331">
        <f t="shared" si="0"/>
        <v>0</v>
      </c>
      <c r="K7" s="414">
        <f t="shared" si="0"/>
        <v>16710606</v>
      </c>
      <c r="L7" s="414">
        <f t="shared" si="0"/>
        <v>16710606</v>
      </c>
      <c r="M7" s="414">
        <f>SUM(M8:M12)</f>
        <v>-960000</v>
      </c>
      <c r="N7" s="414">
        <f>SUM(N8:N12)</f>
        <v>-960000</v>
      </c>
      <c r="O7" s="414" t="e">
        <f>SUM(O8:O12)</f>
        <v>#DIV/0!</v>
      </c>
      <c r="P7" s="414">
        <f>SUM(P8:P12)</f>
        <v>1334000</v>
      </c>
      <c r="Q7" s="414">
        <f t="shared" si="0"/>
        <v>6992544</v>
      </c>
      <c r="R7" s="414">
        <f t="shared" si="0"/>
        <v>6992544</v>
      </c>
      <c r="S7" s="414">
        <f>SUM(S8:S12)</f>
        <v>960000</v>
      </c>
      <c r="T7" s="414">
        <f>SUM(T8:T12)</f>
        <v>960000</v>
      </c>
      <c r="U7" s="331" t="e">
        <f t="shared" si="0"/>
        <v>#DIV/0!</v>
      </c>
      <c r="V7" s="331">
        <f t="shared" si="0"/>
        <v>1334000</v>
      </c>
    </row>
    <row r="8" spans="1:22" s="5" customFormat="1" ht="22.5" customHeight="1">
      <c r="A8" s="138"/>
      <c r="B8" s="143" t="s">
        <v>33</v>
      </c>
      <c r="C8" s="143"/>
      <c r="D8" s="404" t="s">
        <v>0</v>
      </c>
      <c r="E8" s="415">
        <v>7987165</v>
      </c>
      <c r="F8" s="415">
        <v>7987165</v>
      </c>
      <c r="G8" s="415"/>
      <c r="H8" s="415"/>
      <c r="I8" s="333"/>
      <c r="J8" s="333"/>
      <c r="K8" s="333">
        <f>E8-Q8</f>
        <v>7187165</v>
      </c>
      <c r="L8" s="333">
        <f>F8-R8</f>
        <v>7187165</v>
      </c>
      <c r="M8" s="333">
        <f aca="true" t="shared" si="1" ref="M8:P9">G8-S8</f>
        <v>-800000</v>
      </c>
      <c r="N8" s="333">
        <f t="shared" si="1"/>
        <v>-800000</v>
      </c>
      <c r="O8" s="333">
        <f t="shared" si="1"/>
        <v>0</v>
      </c>
      <c r="P8" s="333">
        <f t="shared" si="1"/>
        <v>0</v>
      </c>
      <c r="Q8" s="333">
        <v>800000</v>
      </c>
      <c r="R8" s="333">
        <v>800000</v>
      </c>
      <c r="S8" s="333">
        <v>800000</v>
      </c>
      <c r="T8" s="333">
        <v>800000</v>
      </c>
      <c r="U8" s="333"/>
      <c r="V8" s="333"/>
    </row>
    <row r="9" spans="1:22" s="5" customFormat="1" ht="22.5" customHeight="1">
      <c r="A9" s="121"/>
      <c r="B9" s="130" t="s">
        <v>34</v>
      </c>
      <c r="C9" s="130"/>
      <c r="D9" s="405" t="s">
        <v>85</v>
      </c>
      <c r="E9" s="469">
        <v>1390555</v>
      </c>
      <c r="F9" s="469">
        <v>1390555</v>
      </c>
      <c r="G9" s="469"/>
      <c r="H9" s="469"/>
      <c r="I9" s="470"/>
      <c r="J9" s="470"/>
      <c r="K9" s="333">
        <f>E9-Q9</f>
        <v>1230555</v>
      </c>
      <c r="L9" s="333">
        <f>F9-R9</f>
        <v>1230555</v>
      </c>
      <c r="M9" s="333">
        <f t="shared" si="1"/>
        <v>-160000</v>
      </c>
      <c r="N9" s="333">
        <f t="shared" si="1"/>
        <v>-160000</v>
      </c>
      <c r="O9" s="333">
        <f t="shared" si="1"/>
        <v>0</v>
      </c>
      <c r="P9" s="333">
        <f t="shared" si="1"/>
        <v>0</v>
      </c>
      <c r="Q9" s="470">
        <v>160000</v>
      </c>
      <c r="R9" s="470">
        <v>160000</v>
      </c>
      <c r="S9" s="470">
        <v>160000</v>
      </c>
      <c r="T9" s="470">
        <v>160000</v>
      </c>
      <c r="U9" s="470"/>
      <c r="V9" s="470"/>
    </row>
    <row r="10" spans="1:22" s="5" customFormat="1" ht="22.5" customHeight="1">
      <c r="A10" s="121"/>
      <c r="B10" s="130" t="s">
        <v>35</v>
      </c>
      <c r="C10" s="130"/>
      <c r="D10" s="405" t="s">
        <v>86</v>
      </c>
      <c r="E10" s="469">
        <v>12118456</v>
      </c>
      <c r="F10" s="469">
        <v>12118456</v>
      </c>
      <c r="G10" s="469"/>
      <c r="H10" s="469"/>
      <c r="I10" s="470"/>
      <c r="J10" s="470"/>
      <c r="K10" s="333">
        <f>+'6.sz.m.Dologi kiadás (2)'!J29</f>
        <v>6548456</v>
      </c>
      <c r="L10" s="333">
        <f>+'6.sz.m.Dologi kiadás (2)'!K29</f>
        <v>6548456</v>
      </c>
      <c r="M10" s="333">
        <f>+'6.sz.m.Dologi kiadás (2)'!L29</f>
        <v>0</v>
      </c>
      <c r="N10" s="333">
        <f>+'6.sz.m.Dologi kiadás (2)'!M29</f>
        <v>0</v>
      </c>
      <c r="O10" s="333">
        <f>+'6.sz.m.Dologi kiadás (2)'!N29</f>
        <v>0</v>
      </c>
      <c r="P10" s="333">
        <f>+'6.sz.m.Dologi kiadás (2)'!O29</f>
        <v>0</v>
      </c>
      <c r="Q10" s="470">
        <f>+'6.sz.m.Dologi kiadás (2)'!P29</f>
        <v>5570000</v>
      </c>
      <c r="R10" s="470">
        <f>+'6.sz.m.Dologi kiadás (2)'!Q29</f>
        <v>5570000</v>
      </c>
      <c r="S10" s="470">
        <f>+'6.sz.m.Dologi kiadás (2)'!R29</f>
        <v>0</v>
      </c>
      <c r="T10" s="470">
        <f>+'6.sz.m.Dologi kiadás (2)'!S29</f>
        <v>0</v>
      </c>
      <c r="U10" s="470"/>
      <c r="V10" s="470"/>
    </row>
    <row r="11" spans="1:22" s="5" customFormat="1" ht="22.5" customHeight="1">
      <c r="A11" s="121"/>
      <c r="B11" s="130" t="s">
        <v>48</v>
      </c>
      <c r="C11" s="130"/>
      <c r="D11" s="405" t="s">
        <v>87</v>
      </c>
      <c r="E11" s="410">
        <v>1334000</v>
      </c>
      <c r="F11" s="410">
        <v>1334000</v>
      </c>
      <c r="G11" s="410"/>
      <c r="H11" s="410"/>
      <c r="I11" s="330"/>
      <c r="J11" s="330"/>
      <c r="K11" s="330">
        <f>+'7.sz.m.szociális kiadások'!C18</f>
        <v>1334000</v>
      </c>
      <c r="L11" s="330">
        <f>+'7.sz.m.szociális kiadások'!D18</f>
        <v>1334000</v>
      </c>
      <c r="M11" s="330">
        <f>+'7.sz.m.szociális kiadások'!E18</f>
        <v>0</v>
      </c>
      <c r="N11" s="330">
        <f>+'7.sz.m.szociális kiadások'!F18</f>
        <v>0</v>
      </c>
      <c r="O11" s="330" t="e">
        <f>+'7.sz.m.szociális kiadások'!H18</f>
        <v>#DIV/0!</v>
      </c>
      <c r="P11" s="330">
        <f>+'7.sz.m.szociális kiadások'!I18</f>
        <v>1334000</v>
      </c>
      <c r="Q11" s="330"/>
      <c r="R11" s="330"/>
      <c r="S11" s="330"/>
      <c r="T11" s="330"/>
      <c r="U11" s="330" t="e">
        <f>'7.sz.m.szociális kiadások'!H18</f>
        <v>#DIV/0!</v>
      </c>
      <c r="V11" s="330">
        <f>'7.sz.m.szociális kiadások'!I18</f>
        <v>1334000</v>
      </c>
    </row>
    <row r="12" spans="1:22" s="5" customFormat="1" ht="22.5" customHeight="1">
      <c r="A12" s="121"/>
      <c r="B12" s="130" t="s">
        <v>49</v>
      </c>
      <c r="C12" s="130"/>
      <c r="D12" s="406" t="s">
        <v>89</v>
      </c>
      <c r="E12" s="469">
        <f>SUM(E13:E15)</f>
        <v>872974</v>
      </c>
      <c r="F12" s="469">
        <f>SUM(F13:F15)</f>
        <v>872974</v>
      </c>
      <c r="G12" s="469">
        <f>SUM(G13:G15)</f>
        <v>0</v>
      </c>
      <c r="H12" s="469">
        <f>SUM(H13:H15)</f>
        <v>0</v>
      </c>
      <c r="I12" s="470">
        <f>SUM(I13:I17)</f>
        <v>0</v>
      </c>
      <c r="J12" s="470">
        <f>SUM(J13:J17)</f>
        <v>0</v>
      </c>
      <c r="K12" s="470">
        <f aca="true" t="shared" si="2" ref="K12:P12">E12-Q12</f>
        <v>410430</v>
      </c>
      <c r="L12" s="470">
        <f t="shared" si="2"/>
        <v>410430</v>
      </c>
      <c r="M12" s="470">
        <f t="shared" si="2"/>
        <v>0</v>
      </c>
      <c r="N12" s="470">
        <f t="shared" si="2"/>
        <v>0</v>
      </c>
      <c r="O12" s="470">
        <f t="shared" si="2"/>
        <v>0</v>
      </c>
      <c r="P12" s="470">
        <f t="shared" si="2"/>
        <v>0</v>
      </c>
      <c r="Q12" s="470">
        <f aca="true" t="shared" si="3" ref="Q12:V12">SUM(Q13:Q17)</f>
        <v>462544</v>
      </c>
      <c r="R12" s="470">
        <f>SUM(R13:R17)</f>
        <v>462544</v>
      </c>
      <c r="S12" s="470">
        <f>SUM(S13:S17)</f>
        <v>0</v>
      </c>
      <c r="T12" s="470">
        <f>SUM(T13:T17)</f>
        <v>0</v>
      </c>
      <c r="U12" s="470">
        <f t="shared" si="3"/>
        <v>0</v>
      </c>
      <c r="V12" s="470">
        <f t="shared" si="3"/>
        <v>0</v>
      </c>
    </row>
    <row r="13" spans="1:22" s="5" customFormat="1" ht="22.5" customHeight="1">
      <c r="A13" s="121"/>
      <c r="B13" s="153"/>
      <c r="C13" s="130" t="s">
        <v>88</v>
      </c>
      <c r="D13" s="407" t="s">
        <v>271</v>
      </c>
      <c r="E13" s="410"/>
      <c r="F13" s="410"/>
      <c r="G13" s="410"/>
      <c r="H13" s="410"/>
      <c r="I13" s="330"/>
      <c r="J13" s="330"/>
      <c r="K13" s="330">
        <v>0</v>
      </c>
      <c r="L13" s="330">
        <v>0</v>
      </c>
      <c r="M13" s="330">
        <v>0</v>
      </c>
      <c r="N13" s="330">
        <v>0</v>
      </c>
      <c r="O13" s="330">
        <v>3</v>
      </c>
      <c r="P13" s="330">
        <v>4</v>
      </c>
      <c r="Q13" s="330">
        <v>0</v>
      </c>
      <c r="R13" s="330">
        <v>0</v>
      </c>
      <c r="S13" s="330">
        <v>0</v>
      </c>
      <c r="T13" s="330">
        <v>0</v>
      </c>
      <c r="U13" s="330"/>
      <c r="V13" s="330"/>
    </row>
    <row r="14" spans="1:22" s="5" customFormat="1" ht="31.5" customHeight="1">
      <c r="A14" s="121"/>
      <c r="B14" s="130"/>
      <c r="C14" s="130" t="s">
        <v>90</v>
      </c>
      <c r="D14" s="405" t="s">
        <v>272</v>
      </c>
      <c r="E14" s="410">
        <v>312000</v>
      </c>
      <c r="F14" s="410">
        <v>312000</v>
      </c>
      <c r="G14" s="410"/>
      <c r="H14" s="410"/>
      <c r="I14" s="330"/>
      <c r="J14" s="330"/>
      <c r="K14" s="330">
        <f>'8.sz.m.átadott pe (2)'!B28</f>
        <v>0</v>
      </c>
      <c r="L14" s="330">
        <f>'8.sz.m.átadott pe (2)'!C28</f>
        <v>0</v>
      </c>
      <c r="M14" s="330">
        <f>'8.sz.m.átadott pe (2)'!D28</f>
        <v>0</v>
      </c>
      <c r="N14" s="330">
        <f>'8.sz.m.átadott pe (2)'!E28</f>
        <v>0</v>
      </c>
      <c r="O14" s="330">
        <f>'8.sz.m.átadott pe (2)'!F28</f>
        <v>0</v>
      </c>
      <c r="P14" s="330">
        <f>'8.sz.m.átadott pe (2)'!G28</f>
        <v>312000</v>
      </c>
      <c r="Q14" s="330">
        <f>'8.sz.m.átadott pe (2)'!G28</f>
        <v>312000</v>
      </c>
      <c r="R14" s="330">
        <f>'8.sz.m.átadott pe (2)'!H28</f>
        <v>312000</v>
      </c>
      <c r="S14" s="330">
        <f>'8.sz.m.átadott pe (2)'!I28</f>
        <v>0</v>
      </c>
      <c r="T14" s="330">
        <f>'8.sz.m.átadott pe (2)'!J28</f>
        <v>0</v>
      </c>
      <c r="U14" s="330">
        <f>'8.sz.m.átadott pe (2)'!K28</f>
        <v>0</v>
      </c>
      <c r="V14" s="330">
        <f>'8.sz.m.átadott pe (2)'!L28</f>
        <v>0</v>
      </c>
    </row>
    <row r="15" spans="1:22" s="5" customFormat="1" ht="36.75" customHeight="1" thickBot="1">
      <c r="A15" s="149"/>
      <c r="B15" s="150"/>
      <c r="C15" s="130" t="s">
        <v>91</v>
      </c>
      <c r="D15" s="405" t="s">
        <v>273</v>
      </c>
      <c r="E15" s="410">
        <v>560974</v>
      </c>
      <c r="F15" s="410">
        <v>560974</v>
      </c>
      <c r="G15" s="410"/>
      <c r="H15" s="410"/>
      <c r="I15" s="330"/>
      <c r="J15" s="723"/>
      <c r="K15" s="330">
        <f>'8.sz.m.átadott pe (2)'!B53</f>
        <v>410430</v>
      </c>
      <c r="L15" s="330">
        <f>'8.sz.m.átadott pe (2)'!C53</f>
        <v>410430</v>
      </c>
      <c r="M15" s="330">
        <f>'8.sz.m.átadott pe (2)'!D53</f>
        <v>0</v>
      </c>
      <c r="N15" s="330">
        <f>'8.sz.m.átadott pe (2)'!E53</f>
        <v>0</v>
      </c>
      <c r="O15" s="330">
        <f>'8.sz.m.átadott pe (2)'!F53</f>
        <v>0</v>
      </c>
      <c r="P15" s="330">
        <f>'8.sz.m.átadott pe (2)'!G53</f>
        <v>150544</v>
      </c>
      <c r="Q15" s="330">
        <f>'8.sz.m.átadott pe (2)'!G53</f>
        <v>150544</v>
      </c>
      <c r="R15" s="330">
        <f>'8.sz.m.átadott pe (2)'!H53</f>
        <v>150544</v>
      </c>
      <c r="S15" s="330">
        <f>'8.sz.m.átadott pe (2)'!I53</f>
        <v>0</v>
      </c>
      <c r="T15" s="330">
        <f>'8.sz.m.átadott pe (2)'!J53</f>
        <v>0</v>
      </c>
      <c r="U15" s="330">
        <f>'8.sz.m.átadott pe (2)'!K53</f>
        <v>0</v>
      </c>
      <c r="V15" s="330">
        <f>'8.sz.m.átadott pe (2)'!L53</f>
        <v>0</v>
      </c>
    </row>
    <row r="16" spans="1:22" s="5" customFormat="1" ht="22.5" customHeight="1" hidden="1">
      <c r="A16" s="121"/>
      <c r="B16" s="130"/>
      <c r="C16" s="130" t="s">
        <v>94</v>
      </c>
      <c r="D16" s="405" t="s">
        <v>96</v>
      </c>
      <c r="E16" s="469"/>
      <c r="F16" s="469"/>
      <c r="G16" s="469"/>
      <c r="H16" s="469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</row>
    <row r="17" spans="1:22" s="5" customFormat="1" ht="22.5" customHeight="1" hidden="1" thickBot="1">
      <c r="A17" s="157"/>
      <c r="B17" s="144"/>
      <c r="C17" s="144" t="s">
        <v>95</v>
      </c>
      <c r="D17" s="408" t="s">
        <v>97</v>
      </c>
      <c r="E17" s="420"/>
      <c r="F17" s="420"/>
      <c r="G17" s="420"/>
      <c r="H17" s="42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</row>
    <row r="18" spans="1:22" s="5" customFormat="1" ht="22.5" customHeight="1" thickBot="1">
      <c r="A18" s="139" t="s">
        <v>26</v>
      </c>
      <c r="B18" s="1145" t="s">
        <v>98</v>
      </c>
      <c r="C18" s="1145"/>
      <c r="D18" s="1145"/>
      <c r="E18" s="416">
        <f aca="true" t="shared" si="4" ref="E18:J18">SUM(E19:E21)</f>
        <v>38982636</v>
      </c>
      <c r="F18" s="416">
        <f>SUM(F19:F21)</f>
        <v>38998399</v>
      </c>
      <c r="G18" s="416">
        <f t="shared" si="4"/>
        <v>0</v>
      </c>
      <c r="H18" s="416">
        <f t="shared" si="4"/>
        <v>0</v>
      </c>
      <c r="I18" s="92">
        <f t="shared" si="4"/>
        <v>0</v>
      </c>
      <c r="J18" s="92">
        <f t="shared" si="4"/>
        <v>0</v>
      </c>
      <c r="K18" s="92">
        <f aca="true" t="shared" si="5" ref="K18:P18">SUM(K19:K21)</f>
        <v>38402636</v>
      </c>
      <c r="L18" s="92">
        <f t="shared" si="5"/>
        <v>38418399</v>
      </c>
      <c r="M18" s="92">
        <f t="shared" si="5"/>
        <v>0</v>
      </c>
      <c r="N18" s="92">
        <f>SUM(N19:N21)</f>
        <v>0</v>
      </c>
      <c r="O18" s="92">
        <f t="shared" si="5"/>
        <v>0</v>
      </c>
      <c r="P18" s="92">
        <f t="shared" si="5"/>
        <v>32048314</v>
      </c>
      <c r="Q18" s="92">
        <f aca="true" t="shared" si="6" ref="Q18:V18">SUM(Q19:Q21)</f>
        <v>580000</v>
      </c>
      <c r="R18" s="92">
        <f>SUM(R19:R21)</f>
        <v>580000</v>
      </c>
      <c r="S18" s="92">
        <f>SUM(S19:S21)</f>
        <v>0</v>
      </c>
      <c r="T18" s="92">
        <f>SUM(T19:T21)</f>
        <v>0</v>
      </c>
      <c r="U18" s="92">
        <f t="shared" si="6"/>
        <v>0</v>
      </c>
      <c r="V18" s="92">
        <f t="shared" si="6"/>
        <v>0</v>
      </c>
    </row>
    <row r="19" spans="1:22" s="5" customFormat="1" ht="22.5" customHeight="1">
      <c r="A19" s="138"/>
      <c r="B19" s="143" t="s">
        <v>36</v>
      </c>
      <c r="C19" s="1154" t="s">
        <v>99</v>
      </c>
      <c r="D19" s="1154"/>
      <c r="E19" s="415">
        <v>6295345</v>
      </c>
      <c r="F19" s="415">
        <v>6295345</v>
      </c>
      <c r="G19" s="415"/>
      <c r="H19" s="415"/>
      <c r="I19" s="333"/>
      <c r="J19" s="333"/>
      <c r="K19" s="333">
        <f>'5.sz.m.fejlesztés (2)'!D12-Q19</f>
        <v>6215345</v>
      </c>
      <c r="L19" s="333">
        <f>'5.sz.m.fejlesztés (2)'!E12-R19</f>
        <v>6215345</v>
      </c>
      <c r="M19" s="333">
        <f>'5.sz.m.fejlesztés (2)'!F12-S19</f>
        <v>0</v>
      </c>
      <c r="N19" s="333">
        <f>'5.sz.m.fejlesztés (2)'!G12-T19</f>
        <v>0</v>
      </c>
      <c r="O19" s="333">
        <f>'5.sz.m.fejlesztés (2)'!H12-U19</f>
        <v>0</v>
      </c>
      <c r="P19" s="333">
        <f>'5.sz.m.fejlesztés (2)'!I12-V19</f>
        <v>350000</v>
      </c>
      <c r="Q19" s="333">
        <f>+'5.sz.m.fejlesztés (2)'!D8</f>
        <v>80000</v>
      </c>
      <c r="R19" s="333">
        <f>+'5.sz.m.fejlesztés (2)'!E8</f>
        <v>80000</v>
      </c>
      <c r="S19" s="333">
        <f>+'5.sz.m.fejlesztés (2)'!F8</f>
        <v>0</v>
      </c>
      <c r="T19" s="333">
        <f>+'5.sz.m.fejlesztés (2)'!G8</f>
        <v>0</v>
      </c>
      <c r="U19" s="333"/>
      <c r="V19" s="333"/>
    </row>
    <row r="20" spans="1:22" s="5" customFormat="1" ht="22.5" customHeight="1">
      <c r="A20" s="121"/>
      <c r="B20" s="130" t="s">
        <v>37</v>
      </c>
      <c r="C20" s="1156" t="s">
        <v>100</v>
      </c>
      <c r="D20" s="1156"/>
      <c r="E20" s="410">
        <v>32187291</v>
      </c>
      <c r="F20" s="410">
        <v>32203054</v>
      </c>
      <c r="G20" s="410"/>
      <c r="H20" s="410"/>
      <c r="I20" s="330"/>
      <c r="J20" s="330"/>
      <c r="K20" s="330">
        <f>'5.sz.m.fejlesztés (2)'!D29</f>
        <v>32187291</v>
      </c>
      <c r="L20" s="330">
        <f>'5.sz.m.fejlesztés (2)'!E29</f>
        <v>32203054</v>
      </c>
      <c r="M20" s="330">
        <f>'5.sz.m.fejlesztés (2)'!F29</f>
        <v>0</v>
      </c>
      <c r="N20" s="330">
        <f>'5.sz.m.fejlesztés (2)'!G29</f>
        <v>0</v>
      </c>
      <c r="O20" s="330">
        <f>'5.sz.m.fejlesztés (2)'!H29</f>
        <v>0</v>
      </c>
      <c r="P20" s="330">
        <f>'5.sz.m.fejlesztés (2)'!I29</f>
        <v>31698314</v>
      </c>
      <c r="Q20" s="330">
        <v>0</v>
      </c>
      <c r="R20" s="330">
        <v>0</v>
      </c>
      <c r="S20" s="330">
        <v>0</v>
      </c>
      <c r="T20" s="330">
        <v>0</v>
      </c>
      <c r="U20" s="330"/>
      <c r="V20" s="330"/>
    </row>
    <row r="21" spans="1:22" s="5" customFormat="1" ht="22.5" customHeight="1">
      <c r="A21" s="151"/>
      <c r="B21" s="130" t="s">
        <v>38</v>
      </c>
      <c r="C21" s="1160" t="s">
        <v>101</v>
      </c>
      <c r="D21" s="1160"/>
      <c r="E21" s="469">
        <f aca="true" t="shared" si="7" ref="E21:K21">SUM(E22:E25)</f>
        <v>500000</v>
      </c>
      <c r="F21" s="469">
        <f>SUM(F22:F25)</f>
        <v>500000</v>
      </c>
      <c r="G21" s="469">
        <f>SUM(G22:G25)</f>
        <v>0</v>
      </c>
      <c r="H21" s="469">
        <f>SUM(H22:H25)</f>
        <v>0</v>
      </c>
      <c r="I21" s="470">
        <f t="shared" si="7"/>
        <v>0</v>
      </c>
      <c r="J21" s="470">
        <f t="shared" si="7"/>
        <v>0</v>
      </c>
      <c r="K21" s="470">
        <f t="shared" si="7"/>
        <v>0</v>
      </c>
      <c r="L21" s="470">
        <f>SUM(L22:L25)</f>
        <v>0</v>
      </c>
      <c r="M21" s="470">
        <f>SUM(M22:M25)</f>
        <v>0</v>
      </c>
      <c r="N21" s="470">
        <f>SUM(N22:N25)</f>
        <v>0</v>
      </c>
      <c r="O21" s="470">
        <f>SUM(O22:O25)</f>
        <v>0</v>
      </c>
      <c r="P21" s="470">
        <f>SUM(P22:P25)</f>
        <v>0</v>
      </c>
      <c r="Q21" s="470">
        <f aca="true" t="shared" si="8" ref="Q21:V21">SUM(Q22:Q25)</f>
        <v>500000</v>
      </c>
      <c r="R21" s="470">
        <f>SUM(R22:R25)</f>
        <v>500000</v>
      </c>
      <c r="S21" s="470">
        <f>SUM(S22:S25)</f>
        <v>0</v>
      </c>
      <c r="T21" s="470">
        <f>SUM(T22:T25)</f>
        <v>0</v>
      </c>
      <c r="U21" s="470">
        <f t="shared" si="8"/>
        <v>0</v>
      </c>
      <c r="V21" s="470">
        <f t="shared" si="8"/>
        <v>0</v>
      </c>
    </row>
    <row r="22" spans="1:22" s="5" customFormat="1" ht="22.5" customHeight="1">
      <c r="A22" s="127"/>
      <c r="B22" s="131"/>
      <c r="C22" s="131" t="s">
        <v>102</v>
      </c>
      <c r="D22" s="282" t="s">
        <v>92</v>
      </c>
      <c r="E22" s="410">
        <v>500000</v>
      </c>
      <c r="F22" s="410">
        <v>500000</v>
      </c>
      <c r="G22" s="410"/>
      <c r="H22" s="410"/>
      <c r="I22" s="330"/>
      <c r="J22" s="330"/>
      <c r="K22" s="330">
        <v>0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f>'8.sz.m.átadott pe (2)'!Q28</f>
        <v>500000</v>
      </c>
      <c r="R22" s="330">
        <f>'8.sz.m.átadott pe (2)'!R28</f>
        <v>500000</v>
      </c>
      <c r="S22" s="330">
        <f>'8.sz.m.átadott pe (2)'!S28</f>
        <v>0</v>
      </c>
      <c r="T22" s="330">
        <f>'8.sz.m.átadott pe (2)'!T28</f>
        <v>0</v>
      </c>
      <c r="U22" s="330">
        <f>'8.sz.m.átadott pe (2)'!U28</f>
        <v>0</v>
      </c>
      <c r="V22" s="330">
        <f>'8.sz.m.átadott pe (2)'!V28</f>
        <v>0</v>
      </c>
    </row>
    <row r="23" spans="1:22" s="5" customFormat="1" ht="22.5" customHeight="1">
      <c r="A23" s="127"/>
      <c r="B23" s="131"/>
      <c r="C23" s="131" t="s">
        <v>103</v>
      </c>
      <c r="D23" s="282" t="s">
        <v>93</v>
      </c>
      <c r="E23" s="410">
        <v>0</v>
      </c>
      <c r="F23" s="410">
        <v>0</v>
      </c>
      <c r="G23" s="410">
        <v>0</v>
      </c>
      <c r="H23" s="410">
        <v>0</v>
      </c>
      <c r="I23" s="330">
        <v>0</v>
      </c>
      <c r="J23" s="330">
        <v>0</v>
      </c>
      <c r="K23" s="330">
        <v>0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30">
        <v>0</v>
      </c>
      <c r="V23" s="330">
        <v>0</v>
      </c>
    </row>
    <row r="24" spans="1:22" s="5" customFormat="1" ht="22.5" customHeight="1">
      <c r="A24" s="151"/>
      <c r="B24" s="282"/>
      <c r="C24" s="131" t="s">
        <v>104</v>
      </c>
      <c r="D24" s="282" t="s">
        <v>96</v>
      </c>
      <c r="E24" s="469">
        <v>0</v>
      </c>
      <c r="F24" s="469">
        <v>0</v>
      </c>
      <c r="G24" s="469">
        <v>0</v>
      </c>
      <c r="H24" s="469">
        <v>0</v>
      </c>
      <c r="I24" s="470">
        <v>0</v>
      </c>
      <c r="J24" s="470">
        <v>0</v>
      </c>
      <c r="K24" s="470">
        <v>0</v>
      </c>
      <c r="L24" s="470">
        <v>0</v>
      </c>
      <c r="M24" s="470">
        <v>0</v>
      </c>
      <c r="N24" s="470">
        <v>0</v>
      </c>
      <c r="O24" s="470">
        <v>0</v>
      </c>
      <c r="P24" s="470">
        <v>0</v>
      </c>
      <c r="Q24" s="470">
        <v>0</v>
      </c>
      <c r="R24" s="470">
        <v>0</v>
      </c>
      <c r="S24" s="470">
        <v>0</v>
      </c>
      <c r="T24" s="470">
        <v>0</v>
      </c>
      <c r="U24" s="470">
        <v>0</v>
      </c>
      <c r="V24" s="470">
        <v>0</v>
      </c>
    </row>
    <row r="25" spans="1:22" s="5" customFormat="1" ht="22.5" customHeight="1" thickBot="1">
      <c r="A25" s="311"/>
      <c r="B25" s="312"/>
      <c r="C25" s="313" t="s">
        <v>174</v>
      </c>
      <c r="D25" s="312" t="s">
        <v>175</v>
      </c>
      <c r="E25" s="472">
        <v>0</v>
      </c>
      <c r="F25" s="472">
        <v>0</v>
      </c>
      <c r="G25" s="472">
        <v>0</v>
      </c>
      <c r="H25" s="472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</row>
    <row r="26" spans="1:22" s="5" customFormat="1" ht="22.5" customHeight="1" thickBot="1">
      <c r="A26" s="139" t="s">
        <v>9</v>
      </c>
      <c r="B26" s="1145" t="s">
        <v>105</v>
      </c>
      <c r="C26" s="1145"/>
      <c r="D26" s="1145"/>
      <c r="E26" s="416">
        <f aca="true" t="shared" si="9" ref="E26:L26">SUM(E27:E29)</f>
        <v>3791378</v>
      </c>
      <c r="F26" s="416">
        <f>SUM(F27:F29)</f>
        <v>4684220</v>
      </c>
      <c r="G26" s="416">
        <f t="shared" si="9"/>
        <v>0</v>
      </c>
      <c r="H26" s="416">
        <f>SUM(H27:H29)</f>
        <v>0</v>
      </c>
      <c r="I26" s="92">
        <f t="shared" si="9"/>
        <v>0</v>
      </c>
      <c r="J26" s="92">
        <f t="shared" si="9"/>
        <v>0</v>
      </c>
      <c r="K26" s="92">
        <f t="shared" si="9"/>
        <v>3791378</v>
      </c>
      <c r="L26" s="92">
        <f t="shared" si="9"/>
        <v>4684220</v>
      </c>
      <c r="M26" s="92">
        <f>SUM(M27:M29)</f>
        <v>0</v>
      </c>
      <c r="N26" s="92">
        <f>SUM(N27:N29)</f>
        <v>0</v>
      </c>
      <c r="O26" s="92">
        <f>SUM(O27:O29)</f>
        <v>0</v>
      </c>
      <c r="P26" s="92">
        <f>SUM(P27:P29)</f>
        <v>0</v>
      </c>
      <c r="Q26" s="92">
        <f aca="true" t="shared" si="10" ref="Q26:V26">SUM(Q27:Q29)</f>
        <v>0</v>
      </c>
      <c r="R26" s="92">
        <f>SUM(R27:R29)</f>
        <v>0</v>
      </c>
      <c r="S26" s="92">
        <f>SUM(S27:S29)</f>
        <v>0</v>
      </c>
      <c r="T26" s="92">
        <f>SUM(T27:T29)</f>
        <v>0</v>
      </c>
      <c r="U26" s="92">
        <f t="shared" si="10"/>
        <v>0</v>
      </c>
      <c r="V26" s="92">
        <f t="shared" si="10"/>
        <v>0</v>
      </c>
    </row>
    <row r="27" spans="1:22" s="5" customFormat="1" ht="22.5" customHeight="1">
      <c r="A27" s="138"/>
      <c r="B27" s="143" t="s">
        <v>39</v>
      </c>
      <c r="C27" s="1154" t="s">
        <v>2</v>
      </c>
      <c r="D27" s="1154"/>
      <c r="E27" s="415">
        <v>3791378</v>
      </c>
      <c r="F27" s="415">
        <v>4684220</v>
      </c>
      <c r="G27" s="415"/>
      <c r="H27" s="415">
        <v>0</v>
      </c>
      <c r="I27" s="333"/>
      <c r="J27" s="333"/>
      <c r="K27" s="333">
        <f aca="true" t="shared" si="11" ref="K27:P27">E27-Q27</f>
        <v>3791378</v>
      </c>
      <c r="L27" s="333">
        <f t="shared" si="11"/>
        <v>4684220</v>
      </c>
      <c r="M27" s="333">
        <f t="shared" si="11"/>
        <v>0</v>
      </c>
      <c r="N27" s="333">
        <f t="shared" si="11"/>
        <v>0</v>
      </c>
      <c r="O27" s="333">
        <f t="shared" si="11"/>
        <v>0</v>
      </c>
      <c r="P27" s="333">
        <f t="shared" si="11"/>
        <v>0</v>
      </c>
      <c r="Q27" s="333">
        <v>0</v>
      </c>
      <c r="R27" s="333">
        <v>0</v>
      </c>
      <c r="S27" s="333">
        <v>0</v>
      </c>
      <c r="T27" s="333">
        <v>0</v>
      </c>
      <c r="U27" s="333">
        <v>0</v>
      </c>
      <c r="V27" s="333">
        <v>0</v>
      </c>
    </row>
    <row r="28" spans="1:22" s="9" customFormat="1" ht="22.5" customHeight="1">
      <c r="A28" s="152"/>
      <c r="B28" s="130" t="s">
        <v>40</v>
      </c>
      <c r="C28" s="1157" t="s">
        <v>274</v>
      </c>
      <c r="D28" s="1157"/>
      <c r="E28" s="410">
        <v>0</v>
      </c>
      <c r="F28" s="410">
        <v>0</v>
      </c>
      <c r="G28" s="410">
        <v>0</v>
      </c>
      <c r="H28" s="410">
        <v>0</v>
      </c>
      <c r="I28" s="330">
        <v>0</v>
      </c>
      <c r="J28" s="330">
        <v>0</v>
      </c>
      <c r="K28" s="330">
        <v>0</v>
      </c>
      <c r="L28" s="330">
        <v>0</v>
      </c>
      <c r="M28" s="330">
        <v>0</v>
      </c>
      <c r="N28" s="330">
        <v>0</v>
      </c>
      <c r="O28" s="330">
        <v>0</v>
      </c>
      <c r="P28" s="330">
        <v>0</v>
      </c>
      <c r="Q28" s="330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</row>
    <row r="29" spans="1:22" s="9" customFormat="1" ht="22.5" customHeight="1" thickBot="1">
      <c r="A29" s="158"/>
      <c r="B29" s="144" t="s">
        <v>73</v>
      </c>
      <c r="C29" s="159" t="s">
        <v>106</v>
      </c>
      <c r="D29" s="159"/>
      <c r="E29" s="431">
        <v>0</v>
      </c>
      <c r="F29" s="431">
        <v>0</v>
      </c>
      <c r="G29" s="431">
        <v>0</v>
      </c>
      <c r="H29" s="431">
        <v>0</v>
      </c>
      <c r="I29" s="432">
        <v>0</v>
      </c>
      <c r="J29" s="432">
        <v>0</v>
      </c>
      <c r="K29" s="432"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v>0</v>
      </c>
      <c r="U29" s="432">
        <v>0</v>
      </c>
      <c r="V29" s="432">
        <v>0</v>
      </c>
    </row>
    <row r="30" spans="1:22" s="93" customFormat="1" ht="22.5" customHeight="1" hidden="1" thickBot="1">
      <c r="A30" s="118" t="s">
        <v>10</v>
      </c>
      <c r="B30" s="145" t="s">
        <v>107</v>
      </c>
      <c r="C30" s="145"/>
      <c r="D30" s="145"/>
      <c r="E30" s="417">
        <v>0</v>
      </c>
      <c r="F30" s="417">
        <v>0</v>
      </c>
      <c r="G30" s="417">
        <v>0</v>
      </c>
      <c r="H30" s="417">
        <v>0</v>
      </c>
      <c r="I30" s="418">
        <v>0</v>
      </c>
      <c r="J30" s="418">
        <v>0</v>
      </c>
      <c r="K30" s="418">
        <v>0</v>
      </c>
      <c r="L30" s="418">
        <v>0</v>
      </c>
      <c r="M30" s="418">
        <v>0</v>
      </c>
      <c r="N30" s="418">
        <v>0</v>
      </c>
      <c r="O30" s="418">
        <v>0</v>
      </c>
      <c r="P30" s="418">
        <v>0</v>
      </c>
      <c r="Q30" s="418">
        <v>0</v>
      </c>
      <c r="R30" s="418">
        <v>0</v>
      </c>
      <c r="S30" s="418">
        <v>0</v>
      </c>
      <c r="T30" s="418">
        <v>0</v>
      </c>
      <c r="U30" s="418">
        <v>0</v>
      </c>
      <c r="V30" s="418">
        <v>0</v>
      </c>
    </row>
    <row r="31" spans="1:22" s="93" customFormat="1" ht="22.5" customHeight="1" hidden="1" thickBot="1">
      <c r="A31" s="139"/>
      <c r="B31" s="1145"/>
      <c r="C31" s="1145"/>
      <c r="D31" s="1145"/>
      <c r="E31" s="997"/>
      <c r="F31" s="997"/>
      <c r="G31" s="997"/>
      <c r="H31" s="997"/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</row>
    <row r="32" spans="1:22" s="93" customFormat="1" ht="22.5" customHeight="1" thickBot="1">
      <c r="A32" s="139" t="s">
        <v>10</v>
      </c>
      <c r="B32" s="1118" t="s">
        <v>108</v>
      </c>
      <c r="C32" s="1118"/>
      <c r="D32" s="1118"/>
      <c r="E32" s="414">
        <f>E7+E18+E26+E30</f>
        <v>66477164</v>
      </c>
      <c r="F32" s="414">
        <f>F7+F18+F26+F30</f>
        <v>67385769</v>
      </c>
      <c r="G32" s="414">
        <f>G7+G18+G26+G30</f>
        <v>0</v>
      </c>
      <c r="H32" s="414">
        <f>H7+H18+H26+H30</f>
        <v>0</v>
      </c>
      <c r="I32" s="331">
        <f>I7+I18+I26+I30+I36</f>
        <v>0</v>
      </c>
      <c r="J32" s="331">
        <f>J7+J18+J26+J30+J36</f>
        <v>0</v>
      </c>
      <c r="K32" s="331">
        <f aca="true" t="shared" si="12" ref="K32:P32">K7+K18+K26+K30+K36</f>
        <v>58904620</v>
      </c>
      <c r="L32" s="331">
        <f t="shared" si="12"/>
        <v>59813225</v>
      </c>
      <c r="M32" s="331">
        <f t="shared" si="12"/>
        <v>-960000</v>
      </c>
      <c r="N32" s="331">
        <f>N7+N18+N26+N30+N36</f>
        <v>-960000</v>
      </c>
      <c r="O32" s="331" t="e">
        <f t="shared" si="12"/>
        <v>#DIV/0!</v>
      </c>
      <c r="P32" s="331">
        <f t="shared" si="12"/>
        <v>33382318</v>
      </c>
      <c r="Q32" s="331">
        <f aca="true" t="shared" si="13" ref="Q32:V32">Q7+Q18+Q26+Q30+Q31</f>
        <v>7572544</v>
      </c>
      <c r="R32" s="331">
        <f>R7+R18+R26+R30+R31</f>
        <v>7572544</v>
      </c>
      <c r="S32" s="331">
        <f>S7+S18+S26+S30+S31</f>
        <v>960000</v>
      </c>
      <c r="T32" s="331">
        <f>T7+T18+T26+T30+T31</f>
        <v>960000</v>
      </c>
      <c r="U32" s="331" t="e">
        <f t="shared" si="13"/>
        <v>#DIV/0!</v>
      </c>
      <c r="V32" s="331">
        <f t="shared" si="13"/>
        <v>1334000</v>
      </c>
    </row>
    <row r="33" spans="1:22" s="93" customFormat="1" ht="22.5" customHeight="1" thickBot="1">
      <c r="A33" s="116">
        <v>5</v>
      </c>
      <c r="B33" s="1158" t="s">
        <v>109</v>
      </c>
      <c r="C33" s="1158"/>
      <c r="D33" s="1158"/>
      <c r="E33" s="419">
        <f aca="true" t="shared" si="14" ref="E33:R33">SUM(E34:E36)</f>
        <v>650615</v>
      </c>
      <c r="F33" s="419">
        <f>SUM(F34:F36)</f>
        <v>650615</v>
      </c>
      <c r="G33" s="419">
        <f t="shared" si="14"/>
        <v>0</v>
      </c>
      <c r="H33" s="419">
        <f>SUM(H34:H36)</f>
        <v>0</v>
      </c>
      <c r="I33" s="419">
        <f t="shared" si="14"/>
        <v>0</v>
      </c>
      <c r="J33" s="419">
        <f t="shared" si="14"/>
        <v>0</v>
      </c>
      <c r="K33" s="419">
        <f t="shared" si="14"/>
        <v>650615</v>
      </c>
      <c r="L33" s="419">
        <f t="shared" si="14"/>
        <v>650615</v>
      </c>
      <c r="M33" s="419">
        <f>SUM(M34:M36)</f>
        <v>0</v>
      </c>
      <c r="N33" s="419">
        <f>SUM(N34:N36)</f>
        <v>0</v>
      </c>
      <c r="O33" s="419">
        <f>SUM(O34:O36)</f>
        <v>6</v>
      </c>
      <c r="P33" s="419">
        <f>SUM(P34:P36)</f>
        <v>8</v>
      </c>
      <c r="Q33" s="142">
        <f t="shared" si="14"/>
        <v>0</v>
      </c>
      <c r="R33" s="142">
        <f t="shared" si="14"/>
        <v>0</v>
      </c>
      <c r="S33" s="142">
        <f>SUM(S34:S36)</f>
        <v>0</v>
      </c>
      <c r="T33" s="142">
        <f>SUM(T34:T36)</f>
        <v>0</v>
      </c>
      <c r="U33" s="142"/>
      <c r="V33" s="142"/>
    </row>
    <row r="34" spans="1:22" s="5" customFormat="1" ht="22.5" customHeight="1">
      <c r="A34" s="161"/>
      <c r="B34" s="143" t="s">
        <v>41</v>
      </c>
      <c r="C34" s="1177" t="s">
        <v>276</v>
      </c>
      <c r="D34" s="1177"/>
      <c r="E34" s="415">
        <v>0</v>
      </c>
      <c r="F34" s="415">
        <v>0</v>
      </c>
      <c r="G34" s="415">
        <v>0</v>
      </c>
      <c r="H34" s="415">
        <v>0</v>
      </c>
      <c r="I34" s="333"/>
      <c r="J34" s="333"/>
      <c r="K34" s="333">
        <v>0</v>
      </c>
      <c r="L34" s="333">
        <v>0</v>
      </c>
      <c r="M34" s="333">
        <v>0</v>
      </c>
      <c r="N34" s="333"/>
      <c r="O34" s="333">
        <v>3</v>
      </c>
      <c r="P34" s="333">
        <v>4</v>
      </c>
      <c r="Q34" s="333">
        <v>0</v>
      </c>
      <c r="R34" s="333">
        <v>0</v>
      </c>
      <c r="S34" s="333">
        <v>0</v>
      </c>
      <c r="T34" s="333">
        <v>0</v>
      </c>
      <c r="U34" s="333"/>
      <c r="V34" s="333"/>
    </row>
    <row r="35" spans="1:22" s="5" customFormat="1" ht="22.5" customHeight="1" thickBot="1">
      <c r="A35" s="121"/>
      <c r="B35" s="130" t="s">
        <v>42</v>
      </c>
      <c r="C35" s="1156" t="s">
        <v>372</v>
      </c>
      <c r="D35" s="1156"/>
      <c r="E35" s="469">
        <v>650615</v>
      </c>
      <c r="F35" s="469">
        <v>650615</v>
      </c>
      <c r="G35" s="469"/>
      <c r="H35" s="469"/>
      <c r="I35" s="470"/>
      <c r="J35" s="470"/>
      <c r="K35" s="330">
        <f aca="true" t="shared" si="15" ref="K35:P35">E35-Q35</f>
        <v>650615</v>
      </c>
      <c r="L35" s="330">
        <f t="shared" si="15"/>
        <v>650615</v>
      </c>
      <c r="M35" s="330">
        <f t="shared" si="15"/>
        <v>0</v>
      </c>
      <c r="N35" s="330">
        <f t="shared" si="15"/>
        <v>0</v>
      </c>
      <c r="O35" s="330">
        <f t="shared" si="15"/>
        <v>0</v>
      </c>
      <c r="P35" s="330">
        <f t="shared" si="15"/>
        <v>0</v>
      </c>
      <c r="Q35" s="330">
        <v>0</v>
      </c>
      <c r="R35" s="330">
        <v>0</v>
      </c>
      <c r="S35" s="330">
        <v>0</v>
      </c>
      <c r="T35" s="330">
        <v>0</v>
      </c>
      <c r="U35" s="333"/>
      <c r="V35" s="333"/>
    </row>
    <row r="36" spans="1:22" s="5" customFormat="1" ht="40.5" customHeight="1" thickBot="1">
      <c r="A36" s="121"/>
      <c r="B36" s="130" t="s">
        <v>77</v>
      </c>
      <c r="C36" s="1178" t="s">
        <v>275</v>
      </c>
      <c r="D36" s="1179"/>
      <c r="E36" s="1003">
        <v>0</v>
      </c>
      <c r="F36" s="1003">
        <v>0</v>
      </c>
      <c r="G36" s="1003">
        <v>0</v>
      </c>
      <c r="H36" s="1003">
        <v>0</v>
      </c>
      <c r="I36" s="1005"/>
      <c r="J36" s="1005"/>
      <c r="K36" s="1004">
        <v>0</v>
      </c>
      <c r="L36" s="1004">
        <v>0</v>
      </c>
      <c r="M36" s="1004">
        <v>0</v>
      </c>
      <c r="N36" s="1004"/>
      <c r="O36" s="1004">
        <v>3</v>
      </c>
      <c r="P36" s="1004">
        <v>4</v>
      </c>
      <c r="Q36" s="1004">
        <v>0</v>
      </c>
      <c r="R36" s="1004">
        <v>0</v>
      </c>
      <c r="S36" s="1004">
        <v>0</v>
      </c>
      <c r="T36" s="1004">
        <v>0</v>
      </c>
      <c r="U36" s="331"/>
      <c r="V36" s="331"/>
    </row>
    <row r="37" spans="1:22" s="5" customFormat="1" ht="22.5" customHeight="1" thickBot="1">
      <c r="A37" s="139" t="s">
        <v>12</v>
      </c>
      <c r="B37" s="1118" t="s">
        <v>201</v>
      </c>
      <c r="C37" s="1118"/>
      <c r="D37" s="1118"/>
      <c r="E37" s="416">
        <f aca="true" t="shared" si="16" ref="E37:J37">E32+E33</f>
        <v>67127779</v>
      </c>
      <c r="F37" s="416">
        <f>F32+F33</f>
        <v>68036384</v>
      </c>
      <c r="G37" s="416">
        <f t="shared" si="16"/>
        <v>0</v>
      </c>
      <c r="H37" s="416">
        <f>H32+H33</f>
        <v>0</v>
      </c>
      <c r="I37" s="92">
        <f t="shared" si="16"/>
        <v>0</v>
      </c>
      <c r="J37" s="92">
        <f t="shared" si="16"/>
        <v>0</v>
      </c>
      <c r="K37" s="92">
        <f aca="true" t="shared" si="17" ref="K37:P37">K32+K33</f>
        <v>59555235</v>
      </c>
      <c r="L37" s="92">
        <f t="shared" si="17"/>
        <v>60463840</v>
      </c>
      <c r="M37" s="92">
        <f t="shared" si="17"/>
        <v>-960000</v>
      </c>
      <c r="N37" s="92">
        <f>N32+N33</f>
        <v>-960000</v>
      </c>
      <c r="O37" s="92" t="e">
        <f t="shared" si="17"/>
        <v>#DIV/0!</v>
      </c>
      <c r="P37" s="92">
        <f t="shared" si="17"/>
        <v>33382326</v>
      </c>
      <c r="Q37" s="92">
        <f aca="true" t="shared" si="18" ref="Q37:V37">Q32+Q33</f>
        <v>7572544</v>
      </c>
      <c r="R37" s="92">
        <f>R32+R33</f>
        <v>7572544</v>
      </c>
      <c r="S37" s="92">
        <f>S32+S33</f>
        <v>960000</v>
      </c>
      <c r="T37" s="92">
        <f>T32+T33</f>
        <v>960000</v>
      </c>
      <c r="U37" s="92" t="e">
        <f t="shared" si="18"/>
        <v>#DIV/0!</v>
      </c>
      <c r="V37" s="92">
        <f t="shared" si="18"/>
        <v>1334000</v>
      </c>
    </row>
    <row r="38" spans="1:22" s="5" customFormat="1" ht="19.5" customHeight="1" hidden="1" thickBot="1">
      <c r="A38" s="1120" t="s">
        <v>202</v>
      </c>
      <c r="B38" s="1121"/>
      <c r="C38" s="1121"/>
      <c r="D38" s="1121"/>
      <c r="E38" s="711"/>
      <c r="F38" s="712"/>
      <c r="G38" s="712"/>
      <c r="H38" s="712"/>
      <c r="I38" s="712"/>
      <c r="J38" s="713"/>
      <c r="K38" s="711"/>
      <c r="L38" s="712"/>
      <c r="M38" s="712"/>
      <c r="N38" s="712"/>
      <c r="O38" s="712"/>
      <c r="P38" s="713"/>
      <c r="Q38" s="711"/>
      <c r="R38" s="712"/>
      <c r="S38" s="712"/>
      <c r="T38" s="712"/>
      <c r="U38" s="712"/>
      <c r="V38" s="717"/>
    </row>
    <row r="39" spans="1:22" s="5" customFormat="1" ht="19.5" customHeight="1" hidden="1" thickBot="1">
      <c r="A39" s="1117" t="s">
        <v>7</v>
      </c>
      <c r="B39" s="1118"/>
      <c r="C39" s="1118"/>
      <c r="D39" s="1118"/>
      <c r="E39" s="476">
        <f>SUM(E37:E38)</f>
        <v>67127779</v>
      </c>
      <c r="F39" s="477">
        <f>SUM(F37:F38)</f>
        <v>68036384</v>
      </c>
      <c r="G39" s="477">
        <f>SUM(G37:G38)</f>
        <v>0</v>
      </c>
      <c r="H39" s="477">
        <f>SUM(H37:H38)</f>
        <v>0</v>
      </c>
      <c r="I39" s="477">
        <f>SUM(I37:I38)</f>
        <v>0</v>
      </c>
      <c r="J39" s="478"/>
      <c r="K39" s="476">
        <f>SUM(K37:K38)</f>
        <v>59555235</v>
      </c>
      <c r="L39" s="477">
        <f>SUM(L37:L38)</f>
        <v>60463840</v>
      </c>
      <c r="M39" s="477">
        <f>SUM(M37:M38)</f>
        <v>-960000</v>
      </c>
      <c r="N39" s="477">
        <f>SUM(N37:N38)</f>
        <v>-960000</v>
      </c>
      <c r="O39" s="477" t="e">
        <f>SUM(O37:O38)</f>
        <v>#DIV/0!</v>
      </c>
      <c r="P39" s="478"/>
      <c r="Q39" s="476">
        <f>SUM(Q37:Q38)</f>
        <v>7572544</v>
      </c>
      <c r="R39" s="477">
        <f>SUM(R37:R38)</f>
        <v>7572544</v>
      </c>
      <c r="S39" s="477">
        <f>SUM(S37:S38)</f>
        <v>960000</v>
      </c>
      <c r="T39" s="477">
        <f>SUM(T37:T38)</f>
        <v>960000</v>
      </c>
      <c r="U39" s="477" t="e">
        <f>SUM(U37:U38)</f>
        <v>#DIV/0!</v>
      </c>
      <c r="V39" s="479"/>
    </row>
    <row r="40" spans="1:22" s="5" customFormat="1" ht="19.5" customHeight="1">
      <c r="A40" s="558"/>
      <c r="B40" s="718"/>
      <c r="C40" s="558"/>
      <c r="D40" s="558"/>
      <c r="E40" s="719"/>
      <c r="F40" s="719"/>
      <c r="G40" s="719"/>
      <c r="H40" s="719"/>
      <c r="I40" s="719"/>
      <c r="J40" s="719"/>
      <c r="K40" s="720"/>
      <c r="L40" s="720"/>
      <c r="M40" s="720"/>
      <c r="N40" s="720"/>
      <c r="O40" s="720"/>
      <c r="P40" s="720"/>
      <c r="Q40" s="720"/>
      <c r="R40" s="720"/>
      <c r="S40" s="721"/>
      <c r="T40" s="721"/>
      <c r="U40" s="721"/>
      <c r="V40" s="721"/>
    </row>
    <row r="41" spans="1:18" s="5" customFormat="1" ht="19.5" customHeight="1">
      <c r="A41" s="74"/>
      <c r="B41" s="79"/>
      <c r="C41" s="79"/>
      <c r="D41" s="31"/>
      <c r="E41" s="6"/>
      <c r="F41" s="6"/>
      <c r="G41" s="6"/>
      <c r="H41" s="6"/>
      <c r="I41" s="6"/>
      <c r="J41" s="6"/>
      <c r="K41" s="162"/>
      <c r="L41" s="162"/>
      <c r="M41" s="162"/>
      <c r="N41" s="162"/>
      <c r="O41" s="162"/>
      <c r="P41" s="162"/>
      <c r="Q41" s="162"/>
      <c r="R41" s="162"/>
    </row>
    <row r="42" spans="1:10" ht="15.75">
      <c r="A42" s="148"/>
      <c r="B42" s="73"/>
      <c r="C42" s="73"/>
      <c r="D42" s="31"/>
      <c r="E42" s="4"/>
      <c r="F42" s="4"/>
      <c r="G42" s="4"/>
      <c r="H42" s="4"/>
      <c r="I42" s="4"/>
      <c r="J42" s="4"/>
    </row>
    <row r="43" spans="1:10" ht="15.75">
      <c r="A43" s="148"/>
      <c r="B43" s="73"/>
      <c r="C43" s="73"/>
      <c r="D43" s="31"/>
      <c r="E43" s="4"/>
      <c r="F43" s="4"/>
      <c r="G43" s="4"/>
      <c r="H43" s="4"/>
      <c r="I43" s="4"/>
      <c r="J43" s="4"/>
    </row>
    <row r="44" spans="1:18" ht="15.75">
      <c r="A44" s="148"/>
      <c r="B44" s="1"/>
      <c r="C44" s="1"/>
      <c r="D44" s="1"/>
      <c r="G44" s="96"/>
      <c r="K44" s="1"/>
      <c r="L44" s="1"/>
      <c r="M44" s="1"/>
      <c r="N44" s="1"/>
      <c r="O44" s="1"/>
      <c r="P44" s="1"/>
      <c r="Q44" s="1"/>
      <c r="R44" s="1"/>
    </row>
    <row r="45" spans="1:18" ht="15.75">
      <c r="A45" s="148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48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48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48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48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48"/>
      <c r="B50" s="1"/>
      <c r="C50" s="1"/>
      <c r="D50" s="1"/>
      <c r="K50" s="1"/>
      <c r="L50" s="1"/>
      <c r="M50" s="1"/>
      <c r="N50" s="1"/>
      <c r="O50" s="1"/>
      <c r="P50" s="1"/>
      <c r="Q50" s="1"/>
      <c r="R50" s="1"/>
    </row>
    <row r="51" spans="1:10" ht="15.75">
      <c r="A51" s="148"/>
      <c r="B51" s="73"/>
      <c r="C51" s="73"/>
      <c r="D51" s="31"/>
      <c r="E51" s="3"/>
      <c r="F51" s="3"/>
      <c r="G51" s="3"/>
      <c r="H51" s="3"/>
      <c r="I51" s="3"/>
      <c r="J51" s="3"/>
    </row>
    <row r="52" spans="1:10" ht="15.75">
      <c r="A52" s="148"/>
      <c r="B52" s="73"/>
      <c r="C52" s="73"/>
      <c r="D52" s="31"/>
      <c r="E52" s="3"/>
      <c r="F52" s="3"/>
      <c r="G52" s="3"/>
      <c r="H52" s="3"/>
      <c r="I52" s="3"/>
      <c r="J52" s="3"/>
    </row>
    <row r="53" spans="1:10" ht="15.75">
      <c r="A53" s="148"/>
      <c r="B53" s="73"/>
      <c r="C53" s="73"/>
      <c r="D53" s="31"/>
      <c r="E53" s="3"/>
      <c r="F53" s="3"/>
      <c r="G53" s="3"/>
      <c r="H53" s="3"/>
      <c r="I53" s="3"/>
      <c r="J53" s="3"/>
    </row>
    <row r="54" spans="1:10" ht="15.75">
      <c r="A54" s="148"/>
      <c r="B54" s="73"/>
      <c r="C54" s="73"/>
      <c r="D54" s="31"/>
      <c r="E54" s="3"/>
      <c r="F54" s="3"/>
      <c r="G54" s="3"/>
      <c r="H54" s="3"/>
      <c r="I54" s="3"/>
      <c r="J54" s="3"/>
    </row>
    <row r="55" spans="1:10" ht="15.75">
      <c r="A55" s="148"/>
      <c r="B55" s="73"/>
      <c r="C55" s="73"/>
      <c r="D55" s="31"/>
      <c r="E55" s="3"/>
      <c r="F55" s="3"/>
      <c r="G55" s="3"/>
      <c r="H55" s="3"/>
      <c r="I55" s="3"/>
      <c r="J55" s="3"/>
    </row>
    <row r="56" spans="1:10" ht="15.75">
      <c r="A56" s="148"/>
      <c r="B56" s="73"/>
      <c r="C56" s="73"/>
      <c r="D56" s="31"/>
      <c r="E56" s="3"/>
      <c r="F56" s="3"/>
      <c r="G56" s="3"/>
      <c r="H56" s="3"/>
      <c r="I56" s="3"/>
      <c r="J56" s="3"/>
    </row>
    <row r="57" spans="1:10" ht="15.75">
      <c r="A57" s="148"/>
      <c r="B57" s="73"/>
      <c r="C57" s="73"/>
      <c r="D57" s="31"/>
      <c r="E57" s="3"/>
      <c r="F57" s="3"/>
      <c r="G57" s="3"/>
      <c r="H57" s="3"/>
      <c r="I57" s="3"/>
      <c r="J57" s="3"/>
    </row>
    <row r="58" spans="1:10" ht="15.75">
      <c r="A58" s="148"/>
      <c r="B58" s="73"/>
      <c r="C58" s="73"/>
      <c r="D58" s="31"/>
      <c r="E58" s="3"/>
      <c r="F58" s="3"/>
      <c r="G58" s="3"/>
      <c r="H58" s="3"/>
      <c r="I58" s="3"/>
      <c r="J58" s="3"/>
    </row>
    <row r="59" spans="1:10" ht="15.75">
      <c r="A59" s="148"/>
      <c r="B59" s="73"/>
      <c r="C59" s="73"/>
      <c r="D59" s="31"/>
      <c r="E59" s="3"/>
      <c r="F59" s="3"/>
      <c r="G59" s="3"/>
      <c r="H59" s="3"/>
      <c r="I59" s="3"/>
      <c r="J59" s="3"/>
    </row>
    <row r="60" spans="1:10" ht="15.75">
      <c r="A60" s="148"/>
      <c r="B60" s="73"/>
      <c r="C60" s="73"/>
      <c r="D60" s="31"/>
      <c r="E60" s="3"/>
      <c r="F60" s="3"/>
      <c r="G60" s="3"/>
      <c r="H60" s="3"/>
      <c r="I60" s="3"/>
      <c r="J60" s="3"/>
    </row>
  </sheetData>
  <sheetProtection/>
  <mergeCells count="22">
    <mergeCell ref="C35:D35"/>
    <mergeCell ref="E1:R1"/>
    <mergeCell ref="K2:R2"/>
    <mergeCell ref="A3:Q3"/>
    <mergeCell ref="C19:D19"/>
    <mergeCell ref="B18:D18"/>
    <mergeCell ref="A39:D39"/>
    <mergeCell ref="B31:D31"/>
    <mergeCell ref="A38:D38"/>
    <mergeCell ref="C28:D28"/>
    <mergeCell ref="C21:D21"/>
    <mergeCell ref="C34:D34"/>
    <mergeCell ref="C36:D36"/>
    <mergeCell ref="C20:D20"/>
    <mergeCell ref="B37:D37"/>
    <mergeCell ref="B32:D32"/>
    <mergeCell ref="B33:D33"/>
    <mergeCell ref="B7:D7"/>
    <mergeCell ref="A5:D5"/>
    <mergeCell ref="Q5:V5"/>
    <mergeCell ref="C27:D27"/>
    <mergeCell ref="B26:D2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Layout" workbookViewId="0" topLeftCell="A1">
      <selection activeCell="I4" sqref="I4"/>
    </sheetView>
  </sheetViews>
  <sheetFormatPr defaultColWidth="9.140625" defaultRowHeight="12.75"/>
  <cols>
    <col min="1" max="1" width="9.140625" style="33" customWidth="1"/>
    <col min="2" max="2" width="54.28125" style="33" customWidth="1"/>
    <col min="3" max="3" width="5.57421875" style="88" customWidth="1"/>
    <col min="4" max="5" width="14.140625" style="91" customWidth="1"/>
    <col min="6" max="8" width="14.140625" style="91" hidden="1" customWidth="1"/>
    <col min="9" max="9" width="17.57421875" style="33" customWidth="1"/>
    <col min="10" max="10" width="15.28125" style="33" customWidth="1"/>
    <col min="11" max="11" width="15.28125" style="33" hidden="1" customWidth="1"/>
    <col min="12" max="12" width="17.28125" style="33" hidden="1" customWidth="1"/>
    <col min="13" max="13" width="15.28125" style="33" hidden="1" customWidth="1"/>
    <col min="14" max="14" width="18.28125" style="33" customWidth="1"/>
    <col min="15" max="15" width="11.8515625" style="33" customWidth="1"/>
    <col min="16" max="16" width="13.8515625" style="33" hidden="1" customWidth="1"/>
    <col min="17" max="17" width="11.28125" style="33" hidden="1" customWidth="1"/>
    <col min="18" max="16384" width="9.140625" style="33" customWidth="1"/>
  </cols>
  <sheetData>
    <row r="1" spans="1:15" ht="15.75" customHeight="1">
      <c r="A1" s="1180" t="s">
        <v>61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</row>
    <row r="2" spans="1:15" ht="16.5" thickBot="1">
      <c r="A2" s="82"/>
      <c r="B2" s="70"/>
      <c r="C2" s="70"/>
      <c r="D2" s="83"/>
      <c r="E2" s="83"/>
      <c r="F2" s="83"/>
      <c r="G2" s="83"/>
      <c r="H2" s="83"/>
      <c r="I2" s="70"/>
      <c r="J2" s="70"/>
      <c r="K2" s="70"/>
      <c r="L2" s="70"/>
      <c r="M2" s="70"/>
      <c r="N2" s="1095" t="s">
        <v>371</v>
      </c>
      <c r="O2" s="1095"/>
    </row>
    <row r="3" spans="1:17" s="84" customFormat="1" ht="31.5" customHeight="1" thickBot="1">
      <c r="A3" s="26" t="s">
        <v>5</v>
      </c>
      <c r="B3" s="27" t="s">
        <v>32</v>
      </c>
      <c r="C3" s="557" t="s">
        <v>258</v>
      </c>
      <c r="D3" s="1187" t="s">
        <v>4</v>
      </c>
      <c r="E3" s="1188"/>
      <c r="F3" s="1188"/>
      <c r="G3" s="1188"/>
      <c r="H3" s="1189"/>
      <c r="I3" s="1181" t="s">
        <v>259</v>
      </c>
      <c r="J3" s="1182"/>
      <c r="K3" s="1182"/>
      <c r="L3" s="1183"/>
      <c r="M3" s="1190"/>
      <c r="N3" s="1181" t="s">
        <v>24</v>
      </c>
      <c r="O3" s="1182"/>
      <c r="P3" s="1182"/>
      <c r="Q3" s="1183"/>
    </row>
    <row r="4" spans="1:17" s="84" customFormat="1" ht="31.5" customHeight="1" thickBot="1">
      <c r="A4" s="26"/>
      <c r="B4" s="27"/>
      <c r="C4" s="557"/>
      <c r="D4" s="898" t="s">
        <v>70</v>
      </c>
      <c r="E4" s="977" t="s">
        <v>188</v>
      </c>
      <c r="F4" s="968" t="s">
        <v>192</v>
      </c>
      <c r="G4" s="1011" t="s">
        <v>195</v>
      </c>
      <c r="H4" s="899" t="s">
        <v>199</v>
      </c>
      <c r="I4" s="898" t="s">
        <v>70</v>
      </c>
      <c r="J4" s="977" t="s">
        <v>188</v>
      </c>
      <c r="K4" s="968" t="s">
        <v>192</v>
      </c>
      <c r="L4" s="1011" t="s">
        <v>195</v>
      </c>
      <c r="M4" s="954"/>
      <c r="N4" s="898" t="s">
        <v>70</v>
      </c>
      <c r="O4" s="977" t="s">
        <v>188</v>
      </c>
      <c r="P4" s="968" t="s">
        <v>192</v>
      </c>
      <c r="Q4" s="1011" t="s">
        <v>195</v>
      </c>
    </row>
    <row r="5" spans="1:17" ht="29.25" customHeight="1">
      <c r="A5" s="68">
        <v>1</v>
      </c>
      <c r="B5" s="969" t="s">
        <v>433</v>
      </c>
      <c r="C5" s="970" t="s">
        <v>173</v>
      </c>
      <c r="D5" s="971">
        <v>127000</v>
      </c>
      <c r="E5" s="971">
        <v>127000</v>
      </c>
      <c r="F5" s="971"/>
      <c r="G5" s="1012"/>
      <c r="H5" s="974"/>
      <c r="I5" s="971"/>
      <c r="J5" s="972"/>
      <c r="K5" s="973"/>
      <c r="L5" s="1014"/>
      <c r="M5" s="975"/>
      <c r="N5" s="976">
        <v>127000</v>
      </c>
      <c r="O5" s="976">
        <v>127000</v>
      </c>
      <c r="P5" s="976">
        <v>127000</v>
      </c>
      <c r="Q5" s="351">
        <f>+G5-L5</f>
        <v>0</v>
      </c>
    </row>
    <row r="6" spans="1:17" ht="29.25" customHeight="1">
      <c r="A6" s="69">
        <v>2</v>
      </c>
      <c r="B6" s="112" t="s">
        <v>434</v>
      </c>
      <c r="C6" s="649" t="s">
        <v>173</v>
      </c>
      <c r="D6" s="656">
        <f>2618288-(1100000*1.27)</f>
        <v>1221288</v>
      </c>
      <c r="E6" s="656">
        <f>2618288-(1100000*1.27)</f>
        <v>1221288</v>
      </c>
      <c r="F6" s="351"/>
      <c r="G6" s="1013"/>
      <c r="H6" s="955"/>
      <c r="I6" s="661"/>
      <c r="J6" s="85"/>
      <c r="K6" s="351"/>
      <c r="L6" s="1015"/>
      <c r="M6" s="957"/>
      <c r="N6" s="656">
        <v>1500000</v>
      </c>
      <c r="O6" s="656">
        <v>1500000</v>
      </c>
      <c r="P6" s="656">
        <v>2500000</v>
      </c>
      <c r="Q6" s="351">
        <f>+G6-L6</f>
        <v>0</v>
      </c>
    </row>
    <row r="7" spans="1:17" ht="29.25" customHeight="1">
      <c r="A7" s="69">
        <v>3</v>
      </c>
      <c r="B7" s="112" t="s">
        <v>405</v>
      </c>
      <c r="C7" s="650" t="s">
        <v>173</v>
      </c>
      <c r="D7" s="657">
        <v>270000</v>
      </c>
      <c r="E7" s="657">
        <v>270000</v>
      </c>
      <c r="F7" s="657"/>
      <c r="G7" s="657"/>
      <c r="H7" s="955"/>
      <c r="I7" s="662">
        <f>+D7</f>
        <v>270000</v>
      </c>
      <c r="J7" s="662">
        <f>+E7</f>
        <v>270000</v>
      </c>
      <c r="K7" s="662"/>
      <c r="L7" s="657"/>
      <c r="M7" s="957"/>
      <c r="N7" s="657"/>
      <c r="O7" s="657"/>
      <c r="P7" s="87"/>
      <c r="Q7" s="351">
        <f>+G7-L7</f>
        <v>0</v>
      </c>
    </row>
    <row r="8" spans="1:17" ht="29.25" customHeight="1">
      <c r="A8" s="69">
        <v>4</v>
      </c>
      <c r="B8" s="112" t="s">
        <v>435</v>
      </c>
      <c r="C8" s="650" t="s">
        <v>173</v>
      </c>
      <c r="D8" s="657">
        <v>80000</v>
      </c>
      <c r="E8" s="657">
        <v>80000</v>
      </c>
      <c r="F8" s="657"/>
      <c r="G8" s="657"/>
      <c r="H8" s="955"/>
      <c r="I8" s="662">
        <v>80000</v>
      </c>
      <c r="J8" s="662">
        <v>80000</v>
      </c>
      <c r="K8" s="662"/>
      <c r="L8" s="87"/>
      <c r="M8" s="957"/>
      <c r="N8" s="657"/>
      <c r="O8" s="657"/>
      <c r="P8" s="87"/>
      <c r="Q8" s="351">
        <f>+G8-L8</f>
        <v>0</v>
      </c>
    </row>
    <row r="9" spans="1:17" ht="29.25" customHeight="1" thickBot="1">
      <c r="A9" s="69">
        <v>5</v>
      </c>
      <c r="B9" s="114" t="s">
        <v>443</v>
      </c>
      <c r="C9" s="650"/>
      <c r="D9" s="87">
        <v>4597057</v>
      </c>
      <c r="E9" s="87">
        <v>4597057</v>
      </c>
      <c r="F9" s="87"/>
      <c r="G9" s="87"/>
      <c r="H9" s="955"/>
      <c r="I9" s="1016">
        <v>4597057</v>
      </c>
      <c r="J9" s="1016">
        <v>4597057</v>
      </c>
      <c r="K9" s="87"/>
      <c r="L9" s="1016"/>
      <c r="M9" s="957"/>
      <c r="N9" s="904"/>
      <c r="O9" s="904"/>
      <c r="P9" s="87"/>
      <c r="Q9" s="351">
        <f>+G9-L9</f>
        <v>0</v>
      </c>
    </row>
    <row r="10" spans="1:17" ht="29.25" customHeight="1" hidden="1">
      <c r="A10" s="69"/>
      <c r="B10"/>
      <c r="C10" s="650"/>
      <c r="D10" s="657"/>
      <c r="E10" s="657"/>
      <c r="F10" s="87"/>
      <c r="G10" s="87"/>
      <c r="H10" s="955"/>
      <c r="I10" s="662"/>
      <c r="J10" s="662"/>
      <c r="K10" s="87"/>
      <c r="L10" s="1016"/>
      <c r="M10" s="957"/>
      <c r="N10" s="904"/>
      <c r="O10" s="904"/>
      <c r="P10" s="87"/>
      <c r="Q10" s="87"/>
    </row>
    <row r="11" spans="1:17" ht="29.25" customHeight="1" hidden="1" thickBot="1">
      <c r="A11" s="69"/>
      <c r="B11" s="114"/>
      <c r="C11" s="650"/>
      <c r="D11" s="657"/>
      <c r="E11" s="657"/>
      <c r="F11" s="87"/>
      <c r="G11" s="87"/>
      <c r="H11" s="955"/>
      <c r="I11" s="662"/>
      <c r="J11" s="662"/>
      <c r="K11" s="87"/>
      <c r="L11" s="1016"/>
      <c r="M11" s="957"/>
      <c r="N11" s="904"/>
      <c r="O11" s="904"/>
      <c r="P11" s="87"/>
      <c r="Q11" s="87"/>
    </row>
    <row r="12" spans="1:17" ht="31.5" customHeight="1" thickBot="1">
      <c r="A12" s="1184" t="s">
        <v>1</v>
      </c>
      <c r="B12" s="1185"/>
      <c r="C12" s="651"/>
      <c r="D12" s="658">
        <f>SUM(D5:D9)</f>
        <v>6295345</v>
      </c>
      <c r="E12" s="658">
        <f>SUM(E5:E9)</f>
        <v>6295345</v>
      </c>
      <c r="F12" s="961">
        <f>SUM(F5:F8)</f>
        <v>0</v>
      </c>
      <c r="G12" s="961">
        <f>SUM(G5:G11)</f>
        <v>0</v>
      </c>
      <c r="H12" s="956">
        <f>F12/E12</f>
        <v>0</v>
      </c>
      <c r="I12" s="658">
        <f>SUM(I5:I8)</f>
        <v>350000</v>
      </c>
      <c r="J12" s="658">
        <f>SUM(J5:J8)</f>
        <v>350000</v>
      </c>
      <c r="K12" s="961">
        <f>SUM(K5:K8)</f>
        <v>0</v>
      </c>
      <c r="L12" s="961">
        <f>SUM(L5:L11)</f>
        <v>0</v>
      </c>
      <c r="M12" s="655">
        <f>SUM(M5:M8)</f>
        <v>0</v>
      </c>
      <c r="N12" s="658">
        <f>SUM(N5:N8)</f>
        <v>1627000</v>
      </c>
      <c r="O12" s="658">
        <f>SUM(O5:O8)</f>
        <v>1627000</v>
      </c>
      <c r="P12" s="961">
        <f>SUM(P5:P8)</f>
        <v>2627000</v>
      </c>
      <c r="Q12" s="961">
        <f>SUM(Q5:Q11)</f>
        <v>0</v>
      </c>
    </row>
    <row r="13" spans="1:14" ht="15.75">
      <c r="A13" s="70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5" ht="14.25">
      <c r="A14" s="1180" t="s">
        <v>62</v>
      </c>
      <c r="B14" s="1180"/>
      <c r="C14" s="1180"/>
      <c r="D14" s="1180"/>
      <c r="E14" s="1180"/>
      <c r="F14" s="1180"/>
      <c r="G14" s="1180"/>
      <c r="H14" s="1180"/>
      <c r="I14" s="1180"/>
      <c r="J14" s="1180"/>
      <c r="K14" s="1180"/>
      <c r="L14" s="1180"/>
      <c r="M14" s="1180"/>
      <c r="N14" s="1180"/>
      <c r="O14" s="1180"/>
    </row>
    <row r="15" spans="1:14" ht="13.5" thickBot="1">
      <c r="A15" s="88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7" ht="29.25" customHeight="1" thickBot="1">
      <c r="A16" s="26" t="s">
        <v>5</v>
      </c>
      <c r="B16" s="27" t="s">
        <v>27</v>
      </c>
      <c r="C16" s="557" t="s">
        <v>258</v>
      </c>
      <c r="D16" s="1187" t="s">
        <v>4</v>
      </c>
      <c r="E16" s="1188"/>
      <c r="F16" s="1188"/>
      <c r="G16" s="1188"/>
      <c r="H16" s="1189"/>
      <c r="I16" s="1181" t="s">
        <v>259</v>
      </c>
      <c r="J16" s="1182"/>
      <c r="K16" s="1182"/>
      <c r="L16" s="1183"/>
      <c r="M16" s="1190"/>
      <c r="N16" s="1181" t="s">
        <v>24</v>
      </c>
      <c r="O16" s="1182"/>
      <c r="P16" s="1182"/>
      <c r="Q16" s="1183"/>
    </row>
    <row r="17" spans="1:17" ht="28.5" customHeight="1" thickBot="1">
      <c r="A17" s="349"/>
      <c r="B17" s="350"/>
      <c r="C17" s="652"/>
      <c r="D17" s="958" t="s">
        <v>70</v>
      </c>
      <c r="E17" s="959" t="s">
        <v>188</v>
      </c>
      <c r="F17" s="959" t="s">
        <v>192</v>
      </c>
      <c r="G17" s="1011" t="s">
        <v>195</v>
      </c>
      <c r="H17" s="963" t="s">
        <v>199</v>
      </c>
      <c r="I17" s="963" t="s">
        <v>70</v>
      </c>
      <c r="J17" s="959" t="s">
        <v>188</v>
      </c>
      <c r="K17" s="968" t="s">
        <v>192</v>
      </c>
      <c r="L17" s="1011" t="s">
        <v>195</v>
      </c>
      <c r="M17" s="659" t="s">
        <v>199</v>
      </c>
      <c r="N17" s="898" t="s">
        <v>70</v>
      </c>
      <c r="O17" s="959" t="s">
        <v>188</v>
      </c>
      <c r="P17" s="960" t="s">
        <v>192</v>
      </c>
      <c r="Q17" s="1011" t="s">
        <v>195</v>
      </c>
    </row>
    <row r="18" spans="1:17" ht="28.5" customHeight="1">
      <c r="A18" s="89">
        <v>1</v>
      </c>
      <c r="B18" s="1007" t="s">
        <v>442</v>
      </c>
      <c r="C18" s="653" t="s">
        <v>173</v>
      </c>
      <c r="D18" s="99">
        <v>29998314</v>
      </c>
      <c r="E18" s="99">
        <f>29998314+15763</f>
        <v>30014077</v>
      </c>
      <c r="F18" s="99"/>
      <c r="G18" s="99"/>
      <c r="H18" s="964"/>
      <c r="I18" s="99">
        <v>29998314</v>
      </c>
      <c r="J18" s="99">
        <v>29998314</v>
      </c>
      <c r="K18" s="99"/>
      <c r="L18" s="99">
        <v>29998314</v>
      </c>
      <c r="M18" s="660"/>
      <c r="N18" s="351">
        <f aca="true" t="shared" si="0" ref="N18:O20">+D18-I18</f>
        <v>0</v>
      </c>
      <c r="O18" s="351">
        <f t="shared" si="0"/>
        <v>15763</v>
      </c>
      <c r="P18" s="905"/>
      <c r="Q18" s="905"/>
    </row>
    <row r="19" spans="1:17" ht="29.25" customHeight="1" thickBot="1">
      <c r="A19" s="69">
        <v>2</v>
      </c>
      <c r="B19" s="900" t="s">
        <v>468</v>
      </c>
      <c r="C19" s="901" t="s">
        <v>173</v>
      </c>
      <c r="D19" s="85">
        <v>2188977</v>
      </c>
      <c r="E19" s="85">
        <v>2188977</v>
      </c>
      <c r="F19" s="85"/>
      <c r="G19" s="85"/>
      <c r="H19" s="964"/>
      <c r="I19" s="85">
        <v>1700000</v>
      </c>
      <c r="J19" s="85">
        <v>1700000</v>
      </c>
      <c r="K19" s="85"/>
      <c r="L19" s="1018"/>
      <c r="M19" s="660"/>
      <c r="N19" s="351">
        <f t="shared" si="0"/>
        <v>488977</v>
      </c>
      <c r="O19" s="351">
        <f t="shared" si="0"/>
        <v>488977</v>
      </c>
      <c r="P19" s="351"/>
      <c r="Q19" s="351">
        <f>+G19-L19</f>
        <v>0</v>
      </c>
    </row>
    <row r="20" spans="1:17" ht="29.25" customHeight="1" hidden="1">
      <c r="A20" s="69">
        <v>3</v>
      </c>
      <c r="B20" s="902"/>
      <c r="C20" s="901" t="s">
        <v>173</v>
      </c>
      <c r="D20" s="656"/>
      <c r="E20" s="656"/>
      <c r="F20" s="85"/>
      <c r="G20" s="85"/>
      <c r="H20" s="964"/>
      <c r="I20" s="965"/>
      <c r="J20" s="965"/>
      <c r="K20" s="85"/>
      <c r="L20" s="1018"/>
      <c r="M20" s="660"/>
      <c r="N20" s="351">
        <f t="shared" si="0"/>
        <v>0</v>
      </c>
      <c r="O20" s="351">
        <f t="shared" si="0"/>
        <v>0</v>
      </c>
      <c r="P20" s="351"/>
      <c r="Q20" s="351"/>
    </row>
    <row r="21" spans="1:17" ht="29.25" customHeight="1" hidden="1">
      <c r="A21" s="68"/>
      <c r="B21" s="113"/>
      <c r="C21" s="650"/>
      <c r="D21" s="657"/>
      <c r="E21" s="657"/>
      <c r="F21" s="86"/>
      <c r="G21" s="86"/>
      <c r="H21" s="964"/>
      <c r="I21" s="966"/>
      <c r="J21" s="966"/>
      <c r="K21" s="86"/>
      <c r="L21" s="1019"/>
      <c r="M21" s="660"/>
      <c r="N21" s="657"/>
      <c r="O21" s="657"/>
      <c r="P21" s="87"/>
      <c r="Q21" s="87"/>
    </row>
    <row r="22" spans="1:17" ht="29.25" customHeight="1" hidden="1">
      <c r="A22" s="68"/>
      <c r="B22" s="112"/>
      <c r="C22" s="649"/>
      <c r="D22" s="656"/>
      <c r="E22" s="656"/>
      <c r="F22" s="85"/>
      <c r="G22" s="85"/>
      <c r="H22" s="964"/>
      <c r="I22" s="966"/>
      <c r="J22" s="966"/>
      <c r="K22" s="85"/>
      <c r="L22" s="1018"/>
      <c r="M22" s="660"/>
      <c r="N22" s="906"/>
      <c r="O22" s="906"/>
      <c r="P22" s="907"/>
      <c r="Q22" s="907"/>
    </row>
    <row r="23" spans="1:17" ht="29.25" customHeight="1" hidden="1">
      <c r="A23" s="68"/>
      <c r="B23" s="112"/>
      <c r="C23" s="649"/>
      <c r="D23" s="656"/>
      <c r="E23" s="656"/>
      <c r="F23" s="85"/>
      <c r="G23" s="85"/>
      <c r="H23" s="964"/>
      <c r="I23" s="966"/>
      <c r="J23" s="966"/>
      <c r="K23" s="85"/>
      <c r="L23" s="1018"/>
      <c r="M23" s="660"/>
      <c r="N23" s="906"/>
      <c r="O23" s="906"/>
      <c r="P23" s="907"/>
      <c r="Q23" s="907"/>
    </row>
    <row r="24" spans="1:17" ht="29.25" customHeight="1" hidden="1">
      <c r="A24" s="68"/>
      <c r="B24" s="112"/>
      <c r="C24" s="654"/>
      <c r="D24" s="656"/>
      <c r="E24" s="656"/>
      <c r="F24" s="85"/>
      <c r="G24" s="85"/>
      <c r="H24" s="964"/>
      <c r="I24" s="967"/>
      <c r="J24" s="967"/>
      <c r="K24" s="90"/>
      <c r="L24" s="1017"/>
      <c r="M24" s="660"/>
      <c r="N24" s="906"/>
      <c r="O24" s="906"/>
      <c r="P24" s="907"/>
      <c r="Q24" s="907"/>
    </row>
    <row r="25" spans="1:17" ht="29.25" customHeight="1" hidden="1">
      <c r="A25" s="68"/>
      <c r="B25" s="112"/>
      <c r="C25" s="654"/>
      <c r="D25" s="656"/>
      <c r="E25" s="656"/>
      <c r="F25" s="85"/>
      <c r="G25" s="85"/>
      <c r="H25" s="964"/>
      <c r="I25" s="967"/>
      <c r="J25" s="967"/>
      <c r="K25" s="90"/>
      <c r="L25" s="1017"/>
      <c r="M25" s="660"/>
      <c r="N25" s="906"/>
      <c r="O25" s="906"/>
      <c r="P25" s="907"/>
      <c r="Q25" s="907"/>
    </row>
    <row r="26" spans="1:17" ht="29.25" customHeight="1" hidden="1">
      <c r="A26" s="68"/>
      <c r="B26" s="112"/>
      <c r="C26" s="654"/>
      <c r="D26" s="656"/>
      <c r="E26" s="656"/>
      <c r="F26" s="85"/>
      <c r="G26" s="85"/>
      <c r="H26" s="964"/>
      <c r="I26" s="967"/>
      <c r="J26" s="967"/>
      <c r="K26" s="90"/>
      <c r="L26" s="1017"/>
      <c r="M26" s="660"/>
      <c r="N26" s="906"/>
      <c r="O26" s="906"/>
      <c r="P26" s="907"/>
      <c r="Q26" s="907"/>
    </row>
    <row r="27" spans="1:17" ht="29.25" customHeight="1" hidden="1">
      <c r="A27" s="68"/>
      <c r="B27" s="112"/>
      <c r="C27" s="654"/>
      <c r="D27" s="656"/>
      <c r="E27" s="656"/>
      <c r="F27" s="85"/>
      <c r="G27" s="85"/>
      <c r="H27" s="964"/>
      <c r="I27" s="967"/>
      <c r="J27" s="967"/>
      <c r="K27" s="85"/>
      <c r="L27" s="1018"/>
      <c r="M27" s="660"/>
      <c r="N27" s="908"/>
      <c r="O27" s="908"/>
      <c r="P27" s="909"/>
      <c r="Q27" s="909"/>
    </row>
    <row r="28" spans="1:17" ht="29.25" customHeight="1" hidden="1" thickBot="1">
      <c r="A28" s="68"/>
      <c r="B28" s="115"/>
      <c r="C28" s="649"/>
      <c r="D28" s="656"/>
      <c r="E28" s="656"/>
      <c r="F28" s="85"/>
      <c r="G28" s="85"/>
      <c r="H28" s="964"/>
      <c r="I28" s="967"/>
      <c r="J28" s="967"/>
      <c r="K28" s="85"/>
      <c r="L28" s="1018"/>
      <c r="M28" s="660"/>
      <c r="N28" s="908"/>
      <c r="O28" s="908"/>
      <c r="P28" s="909"/>
      <c r="Q28" s="909"/>
    </row>
    <row r="29" spans="1:17" ht="29.25" customHeight="1" thickBot="1">
      <c r="A29" s="1184" t="s">
        <v>1</v>
      </c>
      <c r="B29" s="1186"/>
      <c r="C29" s="651"/>
      <c r="D29" s="663">
        <f>SUM(D18:D28)</f>
        <v>32187291</v>
      </c>
      <c r="E29" s="663">
        <f>SUM(E18:E28)</f>
        <v>32203054</v>
      </c>
      <c r="F29" s="903">
        <f>SUM(F18:F28)</f>
        <v>0</v>
      </c>
      <c r="G29" s="903">
        <f>SUM(G18:G28)</f>
        <v>0</v>
      </c>
      <c r="H29" s="903">
        <f>SUM(H19:H28)</f>
        <v>0</v>
      </c>
      <c r="I29" s="903">
        <f>SUM(I18:I28)</f>
        <v>31698314</v>
      </c>
      <c r="J29" s="903">
        <f>SUM(J18:J28)</f>
        <v>31698314</v>
      </c>
      <c r="K29" s="903">
        <f>SUM(K18:K28)</f>
        <v>0</v>
      </c>
      <c r="L29" s="903">
        <f>SUM(L18:L28)</f>
        <v>29998314</v>
      </c>
      <c r="M29" s="903">
        <f>SUM(M18:Q28)</f>
        <v>993717</v>
      </c>
      <c r="N29" s="903">
        <f>SUM(N18:N28)</f>
        <v>488977</v>
      </c>
      <c r="O29" s="903">
        <f>SUM(O18:O28)</f>
        <v>504740</v>
      </c>
      <c r="P29" s="962">
        <f>SUM(P18:P28)</f>
        <v>0</v>
      </c>
      <c r="Q29" s="962">
        <f>SUM(Q18:Q28)</f>
        <v>0</v>
      </c>
    </row>
    <row r="31" spans="8:14" ht="12.75">
      <c r="H31" s="91">
        <f>+G31-E30</f>
        <v>0</v>
      </c>
      <c r="I31" s="91"/>
      <c r="J31" s="91"/>
      <c r="K31" s="91"/>
      <c r="L31" s="91"/>
      <c r="M31" s="91"/>
      <c r="N31" s="91"/>
    </row>
    <row r="32" spans="11:12" ht="12.75">
      <c r="K32" s="91"/>
      <c r="L32" s="91"/>
    </row>
  </sheetData>
  <sheetProtection/>
  <mergeCells count="10">
    <mergeCell ref="A1:O1"/>
    <mergeCell ref="A14:O14"/>
    <mergeCell ref="N16:Q16"/>
    <mergeCell ref="N3:Q3"/>
    <mergeCell ref="A12:B12"/>
    <mergeCell ref="A29:B29"/>
    <mergeCell ref="D3:H3"/>
    <mergeCell ref="D16:H16"/>
    <mergeCell ref="I16:M16"/>
    <mergeCell ref="I3:M3"/>
  </mergeCells>
  <printOptions horizontalCentered="1"/>
  <pageMargins left="0.5905511811023623" right="0.5905511811023623" top="1.03125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2020.
&amp;R&amp;"Arial CE,Normál"5. számú melléklet
(7. számú melléklet a 2/2020.(II.18.) önkormányzati rendelethez)
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0" customWidth="1"/>
    <col min="5" max="5" width="13.7109375" style="50" customWidth="1"/>
    <col min="6" max="6" width="13.421875" style="50" hidden="1" customWidth="1"/>
    <col min="7" max="7" width="14.57421875" style="50" hidden="1" customWidth="1"/>
    <col min="8" max="9" width="9.7109375" style="50" hidden="1" customWidth="1"/>
    <col min="10" max="10" width="14.421875" style="97" customWidth="1"/>
    <col min="11" max="11" width="13.8515625" style="97" customWidth="1"/>
    <col min="12" max="12" width="12.8515625" style="97" hidden="1" customWidth="1"/>
    <col min="13" max="13" width="14.00390625" style="97" hidden="1" customWidth="1"/>
    <col min="14" max="14" width="8.8515625" style="97" hidden="1" customWidth="1"/>
    <col min="15" max="15" width="10.421875" style="97" hidden="1" customWidth="1"/>
    <col min="16" max="16" width="13.00390625" style="97" customWidth="1"/>
    <col min="17" max="17" width="13.8515625" style="97" customWidth="1"/>
    <col min="18" max="18" width="13.421875" style="10" hidden="1" customWidth="1"/>
    <col min="19" max="19" width="16.00390625" style="10" hidden="1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19"/>
      <c r="E1" s="119"/>
      <c r="F1" s="119"/>
      <c r="G1" s="119"/>
      <c r="H1" s="119"/>
      <c r="I1" s="119"/>
      <c r="J1" s="1207" t="s">
        <v>485</v>
      </c>
      <c r="K1" s="1207"/>
      <c r="L1" s="1207"/>
      <c r="M1" s="1207"/>
      <c r="N1" s="1207"/>
      <c r="O1" s="1207"/>
      <c r="P1" s="1207"/>
      <c r="Q1" s="1207"/>
    </row>
    <row r="2" spans="4:17" ht="12.75">
      <c r="D2" s="119"/>
      <c r="E2" s="1337" t="s">
        <v>484</v>
      </c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</row>
    <row r="3" spans="1:17" ht="16.5" customHeight="1">
      <c r="A3" s="1204" t="s">
        <v>31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</row>
    <row r="4" spans="1:17" ht="15" customHeight="1">
      <c r="A4" s="1205" t="s">
        <v>459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</row>
    <row r="5" spans="1:17" ht="15" customHeight="1">
      <c r="A5" s="1206" t="s">
        <v>158</v>
      </c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</row>
    <row r="6" spans="2:16" ht="13.5" thickBot="1">
      <c r="B6" s="14"/>
      <c r="C6" s="14"/>
      <c r="P6" s="97" t="s">
        <v>374</v>
      </c>
    </row>
    <row r="7" spans="1:22" s="166" customFormat="1" ht="41.25" customHeight="1" thickBot="1">
      <c r="A7" s="165" t="s">
        <v>5</v>
      </c>
      <c r="B7" s="1194" t="s">
        <v>3</v>
      </c>
      <c r="C7" s="1194"/>
      <c r="D7" s="1191" t="s">
        <v>4</v>
      </c>
      <c r="E7" s="1192"/>
      <c r="F7" s="1192"/>
      <c r="G7" s="1192"/>
      <c r="H7" s="1192"/>
      <c r="I7" s="1193"/>
      <c r="J7" s="1191" t="s">
        <v>66</v>
      </c>
      <c r="K7" s="1192"/>
      <c r="L7" s="1192"/>
      <c r="M7" s="1192"/>
      <c r="N7" s="1192"/>
      <c r="O7" s="1193"/>
      <c r="P7" s="1191" t="s">
        <v>67</v>
      </c>
      <c r="Q7" s="1192"/>
      <c r="R7" s="1192"/>
      <c r="S7" s="1192"/>
      <c r="T7" s="1192"/>
      <c r="U7" s="1193"/>
      <c r="V7" s="1081"/>
    </row>
    <row r="8" spans="1:22" s="166" customFormat="1" ht="41.25" customHeight="1" thickBot="1">
      <c r="A8" s="352"/>
      <c r="B8" s="353"/>
      <c r="C8" s="353"/>
      <c r="D8" s="542" t="s">
        <v>70</v>
      </c>
      <c r="E8" s="543" t="s">
        <v>188</v>
      </c>
      <c r="F8" s="543" t="s">
        <v>192</v>
      </c>
      <c r="G8" s="543" t="s">
        <v>195</v>
      </c>
      <c r="H8" s="543" t="s">
        <v>198</v>
      </c>
      <c r="I8" s="544" t="s">
        <v>204</v>
      </c>
      <c r="J8" s="542" t="s">
        <v>70</v>
      </c>
      <c r="K8" s="543" t="s">
        <v>188</v>
      </c>
      <c r="L8" s="543" t="s">
        <v>192</v>
      </c>
      <c r="M8" s="543" t="s">
        <v>195</v>
      </c>
      <c r="N8" s="543" t="s">
        <v>198</v>
      </c>
      <c r="O8" s="544" t="s">
        <v>204</v>
      </c>
      <c r="P8" s="542" t="s">
        <v>70</v>
      </c>
      <c r="Q8" s="543" t="s">
        <v>188</v>
      </c>
      <c r="R8" s="543" t="s">
        <v>192</v>
      </c>
      <c r="S8" s="543" t="s">
        <v>195</v>
      </c>
      <c r="T8" s="543" t="s">
        <v>198</v>
      </c>
      <c r="U8" s="544" t="s">
        <v>204</v>
      </c>
      <c r="V8" s="1081"/>
    </row>
    <row r="9" spans="1:22" ht="27.75" customHeight="1">
      <c r="A9" s="68">
        <v>1</v>
      </c>
      <c r="B9" s="1195" t="s">
        <v>345</v>
      </c>
      <c r="C9" s="1196"/>
      <c r="D9" s="545">
        <v>0</v>
      </c>
      <c r="E9" s="546">
        <v>0</v>
      </c>
      <c r="F9" s="546"/>
      <c r="G9" s="546"/>
      <c r="H9" s="546"/>
      <c r="I9" s="1083"/>
      <c r="J9" s="545">
        <v>0</v>
      </c>
      <c r="K9" s="546">
        <v>0</v>
      </c>
      <c r="L9" s="546"/>
      <c r="M9" s="546"/>
      <c r="N9" s="546"/>
      <c r="O9" s="1083"/>
      <c r="P9" s="545"/>
      <c r="Q9" s="546"/>
      <c r="R9" s="546"/>
      <c r="S9" s="546"/>
      <c r="T9" s="546"/>
      <c r="U9" s="547"/>
      <c r="V9" s="1082"/>
    </row>
    <row r="10" spans="1:22" ht="27.75" customHeight="1" hidden="1">
      <c r="A10" s="69">
        <v>1</v>
      </c>
      <c r="B10" s="1199" t="s">
        <v>346</v>
      </c>
      <c r="C10" s="1199"/>
      <c r="D10" s="548"/>
      <c r="E10" s="549"/>
      <c r="F10" s="549"/>
      <c r="G10" s="549"/>
      <c r="H10" s="549"/>
      <c r="I10" s="1084"/>
      <c r="J10" s="548"/>
      <c r="K10" s="549"/>
      <c r="L10" s="549"/>
      <c r="M10" s="549"/>
      <c r="N10" s="549"/>
      <c r="O10" s="1084"/>
      <c r="P10" s="548"/>
      <c r="Q10" s="549"/>
      <c r="R10" s="549"/>
      <c r="S10" s="549"/>
      <c r="T10" s="549"/>
      <c r="U10" s="1090"/>
      <c r="V10" s="1082"/>
    </row>
    <row r="11" spans="1:22" ht="27.75" customHeight="1">
      <c r="A11" s="69">
        <v>2</v>
      </c>
      <c r="B11" s="1199" t="s">
        <v>341</v>
      </c>
      <c r="C11" s="1199"/>
      <c r="D11" s="548">
        <v>816059</v>
      </c>
      <c r="E11" s="549">
        <v>816059</v>
      </c>
      <c r="F11" s="549"/>
      <c r="G11" s="549"/>
      <c r="H11" s="549"/>
      <c r="I11" s="1084"/>
      <c r="J11" s="548">
        <v>816059</v>
      </c>
      <c r="K11" s="549">
        <v>816059</v>
      </c>
      <c r="L11" s="549"/>
      <c r="M11" s="549"/>
      <c r="N11" s="549"/>
      <c r="O11" s="1084"/>
      <c r="P11" s="548"/>
      <c r="Q11" s="549"/>
      <c r="R11" s="549"/>
      <c r="S11" s="549"/>
      <c r="T11" s="549"/>
      <c r="U11" s="1084"/>
      <c r="V11" s="1082"/>
    </row>
    <row r="12" spans="1:22" ht="27.75" customHeight="1">
      <c r="A12" s="69">
        <v>3</v>
      </c>
      <c r="B12" s="1199" t="s">
        <v>361</v>
      </c>
      <c r="C12" s="1199"/>
      <c r="D12" s="548">
        <v>374650</v>
      </c>
      <c r="E12" s="549">
        <v>374650</v>
      </c>
      <c r="F12" s="549"/>
      <c r="G12" s="549"/>
      <c r="H12" s="549"/>
      <c r="I12" s="1084"/>
      <c r="J12" s="548">
        <v>374650</v>
      </c>
      <c r="K12" s="549">
        <v>374650</v>
      </c>
      <c r="L12" s="549"/>
      <c r="M12" s="549"/>
      <c r="N12" s="549"/>
      <c r="O12" s="1084"/>
      <c r="P12" s="548"/>
      <c r="Q12" s="549"/>
      <c r="R12" s="549"/>
      <c r="S12" s="549"/>
      <c r="T12" s="549"/>
      <c r="U12" s="1090"/>
      <c r="V12" s="1082"/>
    </row>
    <row r="13" spans="1:22" ht="27.75" customHeight="1">
      <c r="A13" s="69">
        <v>4</v>
      </c>
      <c r="B13" s="1199" t="s">
        <v>347</v>
      </c>
      <c r="C13" s="1199"/>
      <c r="D13" s="548">
        <v>2712599</v>
      </c>
      <c r="E13" s="549">
        <v>2712599</v>
      </c>
      <c r="F13" s="549"/>
      <c r="G13" s="549"/>
      <c r="H13" s="549"/>
      <c r="I13" s="1084"/>
      <c r="J13" s="548">
        <v>2712599</v>
      </c>
      <c r="K13" s="549">
        <v>2712599</v>
      </c>
      <c r="L13" s="549"/>
      <c r="M13" s="549"/>
      <c r="N13" s="549"/>
      <c r="O13" s="1084"/>
      <c r="P13" s="548"/>
      <c r="Q13" s="549"/>
      <c r="R13" s="549"/>
      <c r="S13" s="549"/>
      <c r="T13" s="549"/>
      <c r="U13" s="1090"/>
      <c r="V13" s="1082"/>
    </row>
    <row r="14" spans="1:22" ht="27.75" customHeight="1">
      <c r="A14" s="69">
        <v>5</v>
      </c>
      <c r="B14" s="1199" t="s">
        <v>348</v>
      </c>
      <c r="C14" s="1199"/>
      <c r="D14" s="548">
        <v>171450</v>
      </c>
      <c r="E14" s="549">
        <v>171450</v>
      </c>
      <c r="F14" s="549"/>
      <c r="G14" s="549"/>
      <c r="H14" s="549"/>
      <c r="I14" s="1084"/>
      <c r="J14" s="548">
        <v>171450</v>
      </c>
      <c r="K14" s="549">
        <v>171450</v>
      </c>
      <c r="L14" s="549"/>
      <c r="M14" s="549"/>
      <c r="N14" s="549"/>
      <c r="O14" s="1084"/>
      <c r="P14" s="548"/>
      <c r="Q14" s="549"/>
      <c r="R14" s="549"/>
      <c r="S14" s="549"/>
      <c r="T14" s="549"/>
      <c r="U14" s="1090"/>
      <c r="V14" s="1082"/>
    </row>
    <row r="15" spans="1:22" ht="27.75" customHeight="1">
      <c r="A15" s="69">
        <v>6</v>
      </c>
      <c r="B15" s="1199" t="s">
        <v>383</v>
      </c>
      <c r="C15" s="1199"/>
      <c r="D15" s="548">
        <v>180000</v>
      </c>
      <c r="E15" s="549">
        <v>180000</v>
      </c>
      <c r="F15" s="549"/>
      <c r="G15" s="549"/>
      <c r="H15" s="549"/>
      <c r="I15" s="1084"/>
      <c r="J15" s="548">
        <v>180000</v>
      </c>
      <c r="K15" s="549">
        <v>180000</v>
      </c>
      <c r="L15" s="549"/>
      <c r="M15" s="549"/>
      <c r="N15" s="549"/>
      <c r="O15" s="1084"/>
      <c r="P15" s="548"/>
      <c r="Q15" s="549"/>
      <c r="R15" s="549"/>
      <c r="S15" s="549"/>
      <c r="T15" s="549"/>
      <c r="U15" s="1090"/>
      <c r="V15" s="1082"/>
    </row>
    <row r="16" spans="1:22" ht="27.75" customHeight="1">
      <c r="A16" s="69">
        <v>7</v>
      </c>
      <c r="B16" s="1199" t="s">
        <v>349</v>
      </c>
      <c r="C16" s="1199"/>
      <c r="D16" s="548">
        <v>681065</v>
      </c>
      <c r="E16" s="549">
        <v>681065</v>
      </c>
      <c r="F16" s="549"/>
      <c r="G16" s="1068"/>
      <c r="H16" s="549"/>
      <c r="I16" s="1084"/>
      <c r="J16" s="548">
        <f>+D16</f>
        <v>681065</v>
      </c>
      <c r="K16" s="549">
        <f>+E16</f>
        <v>681065</v>
      </c>
      <c r="L16" s="549"/>
      <c r="M16" s="1068"/>
      <c r="N16" s="549"/>
      <c r="O16" s="1084"/>
      <c r="P16" s="548"/>
      <c r="Q16" s="549"/>
      <c r="R16" s="549"/>
      <c r="S16" s="549"/>
      <c r="T16" s="549"/>
      <c r="U16" s="1090"/>
      <c r="V16" s="1082"/>
    </row>
    <row r="17" spans="1:22" ht="27.75" customHeight="1">
      <c r="A17" s="69">
        <v>8</v>
      </c>
      <c r="B17" s="1199" t="s">
        <v>382</v>
      </c>
      <c r="C17" s="1199"/>
      <c r="D17" s="548">
        <v>901360</v>
      </c>
      <c r="E17" s="549">
        <v>901360</v>
      </c>
      <c r="F17" s="549"/>
      <c r="G17" s="1068"/>
      <c r="H17" s="549"/>
      <c r="I17" s="1084"/>
      <c r="J17" s="548">
        <v>901360</v>
      </c>
      <c r="K17" s="549">
        <v>901360</v>
      </c>
      <c r="L17" s="549"/>
      <c r="M17" s="1068"/>
      <c r="N17" s="549"/>
      <c r="O17" s="1084"/>
      <c r="P17" s="548"/>
      <c r="Q17" s="549"/>
      <c r="R17" s="549"/>
      <c r="S17" s="549"/>
      <c r="T17" s="549"/>
      <c r="U17" s="1090"/>
      <c r="V17" s="1082"/>
    </row>
    <row r="18" spans="1:22" ht="36" customHeight="1">
      <c r="A18" s="69">
        <v>9</v>
      </c>
      <c r="B18" s="1197" t="s">
        <v>350</v>
      </c>
      <c r="C18" s="1198"/>
      <c r="D18" s="550">
        <v>25000</v>
      </c>
      <c r="E18" s="551">
        <v>25000</v>
      </c>
      <c r="F18" s="551"/>
      <c r="G18" s="551"/>
      <c r="H18" s="551"/>
      <c r="I18" s="1085"/>
      <c r="J18" s="550">
        <v>25000</v>
      </c>
      <c r="K18" s="551">
        <v>25000</v>
      </c>
      <c r="L18" s="551"/>
      <c r="M18" s="551"/>
      <c r="N18" s="549"/>
      <c r="O18" s="1084"/>
      <c r="P18" s="548"/>
      <c r="Q18" s="549"/>
      <c r="R18" s="549"/>
      <c r="S18" s="549"/>
      <c r="T18" s="549"/>
      <c r="U18" s="1090"/>
      <c r="V18" s="1082"/>
    </row>
    <row r="19" spans="1:22" ht="27.75" customHeight="1">
      <c r="A19" s="69">
        <v>10</v>
      </c>
      <c r="B19" s="1200" t="s">
        <v>351</v>
      </c>
      <c r="C19" s="1200"/>
      <c r="D19" s="550">
        <v>285020</v>
      </c>
      <c r="E19" s="551">
        <v>285020</v>
      </c>
      <c r="F19" s="551"/>
      <c r="G19" s="551"/>
      <c r="H19" s="551"/>
      <c r="I19" s="1084"/>
      <c r="J19" s="550">
        <v>285020</v>
      </c>
      <c r="K19" s="551">
        <v>285020</v>
      </c>
      <c r="L19" s="551"/>
      <c r="M19" s="551"/>
      <c r="N19" s="551"/>
      <c r="O19" s="1084"/>
      <c r="P19" s="550"/>
      <c r="Q19" s="551"/>
      <c r="R19" s="551"/>
      <c r="S19" s="551"/>
      <c r="T19" s="551"/>
      <c r="U19" s="1091"/>
      <c r="V19" s="1082"/>
    </row>
    <row r="20" spans="1:22" ht="27.75" customHeight="1">
      <c r="A20" s="69">
        <v>11</v>
      </c>
      <c r="B20" s="1200" t="s">
        <v>366</v>
      </c>
      <c r="C20" s="1200"/>
      <c r="D20" s="550">
        <v>279400</v>
      </c>
      <c r="E20" s="551">
        <v>279400</v>
      </c>
      <c r="F20" s="551"/>
      <c r="G20" s="551"/>
      <c r="H20" s="551"/>
      <c r="I20" s="1084"/>
      <c r="J20" s="550">
        <v>279400</v>
      </c>
      <c r="K20" s="551">
        <v>279400</v>
      </c>
      <c r="L20" s="551"/>
      <c r="M20" s="551"/>
      <c r="N20" s="551"/>
      <c r="O20" s="1084"/>
      <c r="P20" s="550"/>
      <c r="Q20" s="551"/>
      <c r="R20" s="551"/>
      <c r="S20" s="551"/>
      <c r="T20" s="551"/>
      <c r="U20" s="1091"/>
      <c r="V20" s="1082"/>
    </row>
    <row r="21" spans="1:22" ht="27.75" customHeight="1" thickBot="1">
      <c r="A21" s="69">
        <v>12</v>
      </c>
      <c r="B21" s="1200" t="s">
        <v>436</v>
      </c>
      <c r="C21" s="1200"/>
      <c r="D21" s="550">
        <v>5570000</v>
      </c>
      <c r="E21" s="551">
        <v>5570000</v>
      </c>
      <c r="F21" s="551"/>
      <c r="G21" s="1086"/>
      <c r="H21" s="551"/>
      <c r="I21" s="1084"/>
      <c r="J21" s="550"/>
      <c r="K21" s="551"/>
      <c r="L21" s="551"/>
      <c r="M21" s="1086"/>
      <c r="N21" s="551"/>
      <c r="O21" s="1084"/>
      <c r="P21" s="550">
        <v>5570000</v>
      </c>
      <c r="Q21" s="551">
        <v>5570000</v>
      </c>
      <c r="R21" s="551"/>
      <c r="S21" s="551"/>
      <c r="T21" s="556"/>
      <c r="U21" s="1092"/>
      <c r="V21" s="1082"/>
    </row>
    <row r="22" spans="1:22" ht="27.75" customHeight="1" thickBot="1">
      <c r="A22" s="69">
        <v>13</v>
      </c>
      <c r="B22" s="1200" t="s">
        <v>437</v>
      </c>
      <c r="C22" s="1200"/>
      <c r="D22" s="550">
        <v>121853</v>
      </c>
      <c r="E22" s="551">
        <v>121853</v>
      </c>
      <c r="F22" s="551"/>
      <c r="G22" s="551"/>
      <c r="H22" s="551"/>
      <c r="I22" s="1084"/>
      <c r="J22" s="550">
        <v>121853</v>
      </c>
      <c r="K22" s="551">
        <v>121853</v>
      </c>
      <c r="L22" s="551"/>
      <c r="M22" s="551"/>
      <c r="N22" s="551"/>
      <c r="O22" s="1084"/>
      <c r="P22" s="550"/>
      <c r="Q22" s="551"/>
      <c r="R22" s="869"/>
      <c r="S22" s="1093"/>
      <c r="T22" s="1093"/>
      <c r="U22" s="1094"/>
      <c r="V22" s="1082"/>
    </row>
    <row r="23" spans="1:22" ht="27.75" customHeight="1" hidden="1" thickBot="1">
      <c r="A23" s="554">
        <v>14</v>
      </c>
      <c r="B23" s="1202" t="s">
        <v>447</v>
      </c>
      <c r="C23" s="1203"/>
      <c r="D23" s="555"/>
      <c r="E23" s="556"/>
      <c r="F23" s="556"/>
      <c r="G23" s="556"/>
      <c r="H23" s="556"/>
      <c r="I23" s="1087"/>
      <c r="J23" s="555"/>
      <c r="K23" s="556"/>
      <c r="L23" s="556"/>
      <c r="M23" s="556"/>
      <c r="N23" s="556"/>
      <c r="O23" s="1087"/>
      <c r="P23" s="555"/>
      <c r="Q23" s="556"/>
      <c r="R23" s="556"/>
      <c r="S23" s="1093"/>
      <c r="T23" s="1093"/>
      <c r="U23" s="1094"/>
      <c r="V23" s="1082"/>
    </row>
    <row r="24" spans="1:22" ht="27.75" customHeight="1" hidden="1" thickBot="1">
      <c r="A24" s="69">
        <v>15</v>
      </c>
      <c r="B24" s="1200" t="s">
        <v>444</v>
      </c>
      <c r="C24" s="1200"/>
      <c r="D24" s="550"/>
      <c r="E24" s="551"/>
      <c r="F24" s="551"/>
      <c r="G24" s="551"/>
      <c r="H24" s="551"/>
      <c r="I24" s="1084"/>
      <c r="J24" s="550"/>
      <c r="K24" s="551"/>
      <c r="L24" s="551"/>
      <c r="M24" s="551"/>
      <c r="N24" s="551"/>
      <c r="O24" s="1084"/>
      <c r="P24" s="550"/>
      <c r="Q24" s="551"/>
      <c r="R24" s="551"/>
      <c r="S24" s="1093"/>
      <c r="T24" s="1093"/>
      <c r="U24" s="1094"/>
      <c r="V24" s="1082"/>
    </row>
    <row r="25" spans="1:22" ht="27.75" customHeight="1" hidden="1" thickBot="1">
      <c r="A25" s="69">
        <v>16</v>
      </c>
      <c r="B25" s="1200" t="s">
        <v>445</v>
      </c>
      <c r="C25" s="1200"/>
      <c r="D25" s="550"/>
      <c r="E25" s="551"/>
      <c r="F25" s="551"/>
      <c r="G25" s="551"/>
      <c r="H25" s="551"/>
      <c r="I25" s="1084"/>
      <c r="J25" s="550"/>
      <c r="K25" s="551"/>
      <c r="L25" s="551"/>
      <c r="M25" s="551"/>
      <c r="N25" s="551"/>
      <c r="O25" s="1084"/>
      <c r="P25" s="550"/>
      <c r="Q25" s="551"/>
      <c r="R25" s="551"/>
      <c r="S25" s="1093"/>
      <c r="T25" s="1093"/>
      <c r="U25" s="1094"/>
      <c r="V25" s="1082"/>
    </row>
    <row r="26" spans="1:22" ht="27.75" customHeight="1" hidden="1" thickBot="1">
      <c r="A26" s="69">
        <v>17</v>
      </c>
      <c r="B26" s="1200" t="s">
        <v>446</v>
      </c>
      <c r="C26" s="1200"/>
      <c r="D26" s="550"/>
      <c r="E26" s="551"/>
      <c r="F26" s="551"/>
      <c r="G26" s="551"/>
      <c r="H26" s="551"/>
      <c r="I26" s="1084"/>
      <c r="J26" s="550"/>
      <c r="K26" s="551"/>
      <c r="L26" s="551"/>
      <c r="M26" s="551"/>
      <c r="N26" s="551"/>
      <c r="O26" s="1084"/>
      <c r="P26" s="550"/>
      <c r="Q26" s="551"/>
      <c r="R26" s="551"/>
      <c r="S26" s="1093"/>
      <c r="T26" s="1093"/>
      <c r="U26" s="1094"/>
      <c r="V26" s="1082"/>
    </row>
    <row r="27" spans="1:22" ht="27.75" customHeight="1" hidden="1" thickBot="1">
      <c r="A27" s="69"/>
      <c r="B27" s="1200"/>
      <c r="C27" s="1200"/>
      <c r="D27" s="550"/>
      <c r="E27" s="551"/>
      <c r="F27" s="551"/>
      <c r="G27" s="551"/>
      <c r="H27" s="551"/>
      <c r="I27" s="1084"/>
      <c r="J27" s="550"/>
      <c r="K27" s="551"/>
      <c r="L27" s="551"/>
      <c r="M27" s="551"/>
      <c r="N27" s="551"/>
      <c r="O27" s="1084"/>
      <c r="P27" s="550"/>
      <c r="Q27" s="551"/>
      <c r="R27" s="869"/>
      <c r="S27" s="1093"/>
      <c r="T27" s="1093"/>
      <c r="U27" s="1094"/>
      <c r="V27" s="1082"/>
    </row>
    <row r="28" spans="1:22" ht="27.75" customHeight="1" hidden="1" thickBot="1">
      <c r="A28" s="69"/>
      <c r="B28" s="1200"/>
      <c r="C28" s="1200"/>
      <c r="D28" s="550"/>
      <c r="E28" s="551"/>
      <c r="F28" s="551"/>
      <c r="G28" s="551"/>
      <c r="H28" s="551"/>
      <c r="I28" s="1084"/>
      <c r="J28" s="550"/>
      <c r="K28" s="551"/>
      <c r="L28" s="551"/>
      <c r="M28" s="551"/>
      <c r="N28" s="551"/>
      <c r="O28" s="1084"/>
      <c r="P28" s="550"/>
      <c r="Q28" s="551"/>
      <c r="R28" s="869"/>
      <c r="S28" s="1093"/>
      <c r="T28" s="1093"/>
      <c r="U28" s="1094"/>
      <c r="V28" s="1082"/>
    </row>
    <row r="29" spans="1:22" ht="32.25" customHeight="1" thickBot="1">
      <c r="A29" s="281"/>
      <c r="B29" s="1201" t="s">
        <v>14</v>
      </c>
      <c r="C29" s="1201"/>
      <c r="D29" s="552">
        <f aca="true" t="shared" si="0" ref="D29:I29">SUM(D9:D23)</f>
        <v>12118456</v>
      </c>
      <c r="E29" s="553">
        <f>SUM(E9:E23)</f>
        <v>12118456</v>
      </c>
      <c r="F29" s="553">
        <f>SUM(F9:F23)</f>
        <v>0</v>
      </c>
      <c r="G29" s="553">
        <f>SUM(G9:G28)</f>
        <v>0</v>
      </c>
      <c r="H29" s="553">
        <f t="shared" si="0"/>
        <v>0</v>
      </c>
      <c r="I29" s="1088">
        <f t="shared" si="0"/>
        <v>0</v>
      </c>
      <c r="J29" s="552">
        <f>SUM(J9:J23)</f>
        <v>6548456</v>
      </c>
      <c r="K29" s="553">
        <f>SUM(K9:K23)</f>
        <v>6548456</v>
      </c>
      <c r="L29" s="553">
        <f>SUM(L9:L23)</f>
        <v>0</v>
      </c>
      <c r="M29" s="553">
        <f>SUM(M9:M28)</f>
        <v>0</v>
      </c>
      <c r="N29" s="553"/>
      <c r="O29" s="1089"/>
      <c r="P29" s="552">
        <f>SUM(P9:P23)</f>
        <v>5570000</v>
      </c>
      <c r="Q29" s="553">
        <f>SUM(Q9:Q23)</f>
        <v>5570000</v>
      </c>
      <c r="R29" s="553">
        <f>SUM(R9:R23)</f>
        <v>0</v>
      </c>
      <c r="S29" s="553">
        <f>SUM(S9:S23)</f>
        <v>0</v>
      </c>
      <c r="T29" s="553"/>
      <c r="U29" s="1089"/>
      <c r="V29" s="1082"/>
    </row>
    <row r="30" spans="4:11" ht="12.75">
      <c r="D30" s="1066"/>
      <c r="F30" s="1066"/>
      <c r="G30" s="1066">
        <f>+'4.sz.m.ÖNK kiadás'!H10</f>
        <v>0</v>
      </c>
      <c r="K30" s="50"/>
    </row>
    <row r="31" spans="4:17" ht="12.75" hidden="1">
      <c r="D31" s="10">
        <v>5781</v>
      </c>
      <c r="E31" s="10"/>
      <c r="F31" s="10"/>
      <c r="G31" s="10"/>
      <c r="H31" s="10"/>
      <c r="I31" s="10"/>
      <c r="J31" s="10"/>
      <c r="K31" s="10"/>
      <c r="P31" s="10"/>
      <c r="Q31" s="10"/>
    </row>
    <row r="32" spans="4:17" ht="12.75">
      <c r="D32" s="97"/>
      <c r="E32" s="9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020"/>
      <c r="D33" s="97"/>
      <c r="E33" s="10"/>
      <c r="F33" s="97"/>
      <c r="G33" s="10"/>
      <c r="H33" s="97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020"/>
      <c r="D34" s="9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3:17" ht="12.75">
      <c r="C35" s="102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02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3:17" ht="12.75">
      <c r="C37" s="102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3:17" ht="12.75">
      <c r="C38" s="102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3:17" ht="12.75">
      <c r="C39" s="102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4:17" ht="12.7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/>
  <mergeCells count="30">
    <mergeCell ref="E2:Q2"/>
    <mergeCell ref="A3:Q3"/>
    <mergeCell ref="A4:Q4"/>
    <mergeCell ref="A5:Q5"/>
    <mergeCell ref="J1:Q1"/>
    <mergeCell ref="B26:C26"/>
    <mergeCell ref="B27:C27"/>
    <mergeCell ref="B25:C25"/>
    <mergeCell ref="B12:C12"/>
    <mergeCell ref="B11:C11"/>
    <mergeCell ref="B16:C16"/>
    <mergeCell ref="B28:C28"/>
    <mergeCell ref="B29:C29"/>
    <mergeCell ref="B13:C13"/>
    <mergeCell ref="B14:C14"/>
    <mergeCell ref="B19:C19"/>
    <mergeCell ref="B20:C20"/>
    <mergeCell ref="B21:C21"/>
    <mergeCell ref="B23:C23"/>
    <mergeCell ref="B22:C22"/>
    <mergeCell ref="B24:C24"/>
    <mergeCell ref="P7:U7"/>
    <mergeCell ref="B7:C7"/>
    <mergeCell ref="B9:C9"/>
    <mergeCell ref="B18:C18"/>
    <mergeCell ref="B15:C15"/>
    <mergeCell ref="B17:C17"/>
    <mergeCell ref="B10:C10"/>
    <mergeCell ref="D7:I7"/>
    <mergeCell ref="J7:O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2" customWidth="1"/>
    <col min="4" max="4" width="14.7109375" style="32" customWidth="1"/>
    <col min="5" max="5" width="17.00390625" style="32" hidden="1" customWidth="1"/>
    <col min="6" max="7" width="14.00390625" style="32" hidden="1" customWidth="1"/>
    <col min="8" max="8" width="17.00390625" style="32" hidden="1" customWidth="1"/>
    <col min="9" max="9" width="16.00390625" style="32" customWidth="1"/>
    <col min="10" max="10" width="14.28125" style="32" customWidth="1"/>
    <col min="11" max="11" width="13.421875" style="32" hidden="1" customWidth="1"/>
    <col min="12" max="12" width="14.7109375" style="32" hidden="1" customWidth="1"/>
    <col min="13" max="13" width="12.57421875" style="32" hidden="1" customWidth="1"/>
    <col min="14" max="14" width="15.7109375" style="32" customWidth="1"/>
    <col min="15" max="15" width="14.28125" style="15" customWidth="1"/>
    <col min="16" max="16" width="12.57421875" style="15" hidden="1" customWidth="1"/>
    <col min="17" max="17" width="12.7109375" style="15" hidden="1" customWidth="1"/>
    <col min="18" max="18" width="13.28125" style="15" hidden="1" customWidth="1"/>
    <col min="19" max="19" width="17.7109375" style="15" customWidth="1"/>
    <col min="20" max="20" width="9.140625" style="15" customWidth="1"/>
    <col min="21" max="21" width="13.28125" style="15" bestFit="1" customWidth="1"/>
    <col min="22" max="22" width="15.57421875" style="15" bestFit="1" customWidth="1"/>
    <col min="23" max="16384" width="9.140625" style="15" customWidth="1"/>
  </cols>
  <sheetData>
    <row r="1" spans="9:15" ht="24.75" customHeight="1">
      <c r="I1" s="1208" t="s">
        <v>359</v>
      </c>
      <c r="J1" s="1208"/>
      <c r="K1" s="1208"/>
      <c r="L1" s="1208"/>
      <c r="M1" s="1208"/>
      <c r="N1" s="1208"/>
      <c r="O1" s="1208"/>
    </row>
    <row r="2" spans="4:15" ht="24.75" customHeight="1">
      <c r="D2" s="1338" t="s">
        <v>486</v>
      </c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</row>
    <row r="3" spans="1:14" ht="37.5" customHeight="1">
      <c r="A3" s="1212" t="s">
        <v>381</v>
      </c>
      <c r="B3" s="1212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</row>
    <row r="4" spans="1:14" ht="18.75" customHeight="1">
      <c r="A4" s="1214" t="s">
        <v>459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</row>
    <row r="5" spans="1:14" ht="15.75">
      <c r="A5" s="1218" t="s">
        <v>63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</row>
    <row r="6" spans="1:14" ht="19.5" thickBot="1">
      <c r="A6" s="51"/>
      <c r="B6" s="51"/>
      <c r="N6" s="895" t="s">
        <v>371</v>
      </c>
    </row>
    <row r="7" spans="1:19" ht="19.5" customHeight="1">
      <c r="A7" s="1215" t="s">
        <v>23</v>
      </c>
      <c r="B7" s="1209" t="s">
        <v>171</v>
      </c>
      <c r="C7" s="1219" t="s">
        <v>4</v>
      </c>
      <c r="D7" s="1220"/>
      <c r="E7" s="1220"/>
      <c r="F7" s="1220"/>
      <c r="G7" s="1220"/>
      <c r="H7" s="1221"/>
      <c r="I7" s="1219" t="s">
        <v>200</v>
      </c>
      <c r="J7" s="1220"/>
      <c r="K7" s="1220"/>
      <c r="L7" s="1220"/>
      <c r="M7" s="1221"/>
      <c r="N7" s="1219" t="s">
        <v>24</v>
      </c>
      <c r="O7" s="1220"/>
      <c r="P7" s="1220"/>
      <c r="Q7" s="1220"/>
      <c r="R7" s="1230"/>
      <c r="S7" s="669"/>
    </row>
    <row r="8" spans="1:19" ht="12.75" customHeight="1">
      <c r="A8" s="1216"/>
      <c r="B8" s="1210"/>
      <c r="C8" s="1222"/>
      <c r="D8" s="1223"/>
      <c r="E8" s="1223"/>
      <c r="F8" s="1223"/>
      <c r="G8" s="1223"/>
      <c r="H8" s="1224"/>
      <c r="I8" s="1222"/>
      <c r="J8" s="1223"/>
      <c r="K8" s="1223"/>
      <c r="L8" s="1223"/>
      <c r="M8" s="1224"/>
      <c r="N8" s="1222"/>
      <c r="O8" s="1223"/>
      <c r="P8" s="1223"/>
      <c r="Q8" s="1223"/>
      <c r="R8" s="1231"/>
      <c r="S8" s="670"/>
    </row>
    <row r="9" spans="1:19" ht="20.25" customHeight="1" thickBot="1">
      <c r="A9" s="1217"/>
      <c r="B9" s="1211"/>
      <c r="C9" s="1225"/>
      <c r="D9" s="1226"/>
      <c r="E9" s="1226"/>
      <c r="F9" s="1226"/>
      <c r="G9" s="1226"/>
      <c r="H9" s="1227"/>
      <c r="I9" s="1225"/>
      <c r="J9" s="1226"/>
      <c r="K9" s="1226"/>
      <c r="L9" s="1226"/>
      <c r="M9" s="1227"/>
      <c r="N9" s="1225"/>
      <c r="O9" s="1226"/>
      <c r="P9" s="1226"/>
      <c r="Q9" s="1226"/>
      <c r="R9" s="1232"/>
      <c r="S9" s="670"/>
    </row>
    <row r="10" spans="1:19" ht="19.5" thickTop="1">
      <c r="A10" s="354"/>
      <c r="B10" s="355"/>
      <c r="C10" s="453" t="s">
        <v>70</v>
      </c>
      <c r="D10" s="453" t="s">
        <v>188</v>
      </c>
      <c r="E10" s="453" t="s">
        <v>192</v>
      </c>
      <c r="F10" s="434" t="s">
        <v>195</v>
      </c>
      <c r="G10" s="434" t="s">
        <v>198</v>
      </c>
      <c r="H10" s="434" t="s">
        <v>199</v>
      </c>
      <c r="I10" s="453" t="s">
        <v>70</v>
      </c>
      <c r="J10" s="453" t="s">
        <v>188</v>
      </c>
      <c r="K10" s="453" t="s">
        <v>192</v>
      </c>
      <c r="L10" s="434" t="s">
        <v>195</v>
      </c>
      <c r="M10" s="434" t="s">
        <v>199</v>
      </c>
      <c r="N10" s="453" t="s">
        <v>70</v>
      </c>
      <c r="O10" s="453" t="s">
        <v>188</v>
      </c>
      <c r="P10" s="453" t="s">
        <v>192</v>
      </c>
      <c r="Q10" s="434" t="s">
        <v>195</v>
      </c>
      <c r="R10" s="664" t="s">
        <v>199</v>
      </c>
      <c r="S10" s="670"/>
    </row>
    <row r="11" spans="1:19" ht="32.25" customHeight="1">
      <c r="A11" s="100" t="s">
        <v>369</v>
      </c>
      <c r="B11" s="307" t="s">
        <v>173</v>
      </c>
      <c r="C11" s="28">
        <v>200000</v>
      </c>
      <c r="D11" s="28">
        <v>200000</v>
      </c>
      <c r="E11" s="28"/>
      <c r="F11" s="28"/>
      <c r="G11" s="369">
        <v>20000</v>
      </c>
      <c r="H11" s="450"/>
      <c r="I11" s="28">
        <v>200000</v>
      </c>
      <c r="J11" s="28">
        <v>200000</v>
      </c>
      <c r="K11" s="28"/>
      <c r="L11" s="28"/>
      <c r="M11" s="450"/>
      <c r="N11" s="28"/>
      <c r="O11" s="28"/>
      <c r="P11" s="28"/>
      <c r="Q11" s="369"/>
      <c r="R11" s="665"/>
      <c r="S11" s="670"/>
    </row>
    <row r="12" spans="1:19" ht="34.5" customHeight="1">
      <c r="A12" s="100" t="s">
        <v>406</v>
      </c>
      <c r="B12" s="307" t="s">
        <v>173</v>
      </c>
      <c r="C12" s="28">
        <v>84000</v>
      </c>
      <c r="D12" s="28">
        <v>84000</v>
      </c>
      <c r="E12" s="28"/>
      <c r="F12" s="28"/>
      <c r="G12" s="369">
        <v>84000</v>
      </c>
      <c r="H12" s="450"/>
      <c r="I12" s="28">
        <v>84000</v>
      </c>
      <c r="J12" s="28">
        <v>84000</v>
      </c>
      <c r="K12" s="28"/>
      <c r="L12" s="28"/>
      <c r="M12" s="450"/>
      <c r="N12" s="28"/>
      <c r="O12" s="28"/>
      <c r="P12" s="28"/>
      <c r="Q12" s="369"/>
      <c r="R12" s="665"/>
      <c r="S12" s="670"/>
    </row>
    <row r="13" spans="1:21" ht="15.75" customHeight="1" thickBot="1">
      <c r="A13" s="100" t="s">
        <v>407</v>
      </c>
      <c r="B13" s="307" t="s">
        <v>173</v>
      </c>
      <c r="C13" s="28">
        <f>1134000-84000</f>
        <v>1050000</v>
      </c>
      <c r="D13" s="28">
        <f>1134000-84000</f>
        <v>1050000</v>
      </c>
      <c r="E13" s="28"/>
      <c r="F13" s="28"/>
      <c r="G13" s="369">
        <v>1125837</v>
      </c>
      <c r="H13" s="451"/>
      <c r="I13" s="28">
        <f>1134000-84000</f>
        <v>1050000</v>
      </c>
      <c r="J13" s="28">
        <f>1134000-84000</f>
        <v>1050000</v>
      </c>
      <c r="K13" s="28"/>
      <c r="L13" s="28"/>
      <c r="M13" s="451"/>
      <c r="N13" s="28"/>
      <c r="O13" s="28"/>
      <c r="P13" s="28"/>
      <c r="Q13" s="28"/>
      <c r="R13" s="666"/>
      <c r="S13" s="670"/>
      <c r="U13" s="32"/>
    </row>
    <row r="14" spans="1:19" ht="29.25" customHeight="1" hidden="1" thickBot="1">
      <c r="A14" s="100"/>
      <c r="B14" s="307"/>
      <c r="C14" s="28"/>
      <c r="D14" s="28"/>
      <c r="E14" s="28"/>
      <c r="F14" s="28"/>
      <c r="G14" s="28"/>
      <c r="H14" s="451"/>
      <c r="I14" s="28"/>
      <c r="J14" s="28"/>
      <c r="K14" s="28"/>
      <c r="L14" s="28"/>
      <c r="M14" s="451"/>
      <c r="N14" s="28"/>
      <c r="O14" s="28"/>
      <c r="P14" s="28"/>
      <c r="Q14" s="28"/>
      <c r="R14" s="666"/>
      <c r="S14" s="670"/>
    </row>
    <row r="15" spans="1:19" ht="28.5" customHeight="1" hidden="1">
      <c r="A15" s="100" t="s">
        <v>342</v>
      </c>
      <c r="B15" s="307" t="s">
        <v>172</v>
      </c>
      <c r="C15" s="28"/>
      <c r="D15" s="28"/>
      <c r="E15" s="28"/>
      <c r="F15" s="28"/>
      <c r="G15" s="28"/>
      <c r="H15" s="451"/>
      <c r="I15" s="28">
        <v>0</v>
      </c>
      <c r="J15" s="28"/>
      <c r="K15" s="28"/>
      <c r="L15" s="28"/>
      <c r="M15" s="451"/>
      <c r="N15" s="28"/>
      <c r="O15" s="28"/>
      <c r="P15" s="28"/>
      <c r="Q15" s="28"/>
      <c r="R15" s="666"/>
      <c r="S15" s="670"/>
    </row>
    <row r="16" spans="1:19" ht="32.25" customHeight="1" hidden="1">
      <c r="A16" s="100" t="s">
        <v>337</v>
      </c>
      <c r="B16" s="307" t="s">
        <v>172</v>
      </c>
      <c r="C16" s="28"/>
      <c r="D16" s="28"/>
      <c r="E16" s="28"/>
      <c r="F16" s="28"/>
      <c r="G16" s="28"/>
      <c r="H16" s="451"/>
      <c r="I16" s="28">
        <v>0</v>
      </c>
      <c r="J16" s="28"/>
      <c r="K16" s="28"/>
      <c r="L16" s="28"/>
      <c r="M16" s="451"/>
      <c r="N16" s="28"/>
      <c r="O16" s="28"/>
      <c r="P16" s="28"/>
      <c r="Q16" s="28"/>
      <c r="R16" s="666"/>
      <c r="S16" s="670"/>
    </row>
    <row r="17" spans="1:19" ht="33" customHeight="1" hidden="1" thickBot="1">
      <c r="A17" s="100" t="s">
        <v>336</v>
      </c>
      <c r="B17" s="307" t="s">
        <v>172</v>
      </c>
      <c r="C17" s="107"/>
      <c r="D17" s="107"/>
      <c r="E17" s="107"/>
      <c r="F17" s="107"/>
      <c r="G17" s="107"/>
      <c r="H17" s="451"/>
      <c r="I17" s="107"/>
      <c r="J17" s="107"/>
      <c r="K17" s="107"/>
      <c r="L17" s="107"/>
      <c r="M17" s="451"/>
      <c r="N17" s="107"/>
      <c r="O17" s="107"/>
      <c r="P17" s="107"/>
      <c r="Q17" s="107"/>
      <c r="R17" s="666"/>
      <c r="S17" s="670"/>
    </row>
    <row r="18" spans="1:19" ht="39" customHeight="1" thickBot="1" thickTop="1">
      <c r="A18" s="108" t="s">
        <v>16</v>
      </c>
      <c r="B18" s="306"/>
      <c r="C18" s="109">
        <f>SUM(C11:C17)</f>
        <v>1334000</v>
      </c>
      <c r="D18" s="109">
        <f>SUM(D11:D17)</f>
        <v>1334000</v>
      </c>
      <c r="E18" s="109">
        <f>SUM(E11:E17)</f>
        <v>0</v>
      </c>
      <c r="F18" s="109">
        <f>SUM(F11:F17)</f>
        <v>0</v>
      </c>
      <c r="G18" s="109">
        <f>SUM(G11:G17)</f>
        <v>1229837</v>
      </c>
      <c r="H18" s="452" t="e">
        <f>F18/E18</f>
        <v>#DIV/0!</v>
      </c>
      <c r="I18" s="109">
        <f>SUM(I11:I17)</f>
        <v>1334000</v>
      </c>
      <c r="J18" s="109">
        <f>SUM(J11:J17)</f>
        <v>1334000</v>
      </c>
      <c r="K18" s="109">
        <f>SUM(K11:K17)</f>
        <v>0</v>
      </c>
      <c r="L18" s="109">
        <f>SUM(L11:L17)</f>
        <v>0</v>
      </c>
      <c r="M18" s="452"/>
      <c r="N18" s="109">
        <f>SUM(N11:N17)</f>
        <v>0</v>
      </c>
      <c r="O18" s="109">
        <f>SUM(O11:O17)</f>
        <v>0</v>
      </c>
      <c r="P18" s="109">
        <f>SUM(P11:P17)</f>
        <v>0</v>
      </c>
      <c r="Q18" s="109">
        <f>SUM(Q11:Q17)</f>
        <v>0</v>
      </c>
      <c r="R18" s="667"/>
      <c r="S18" s="670"/>
    </row>
    <row r="19" spans="1:19" ht="19.5" customHeight="1">
      <c r="A19" s="101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S19" s="52"/>
    </row>
    <row r="20" spans="1:14" ht="66" customHeight="1" hidden="1" thickBot="1">
      <c r="A20" s="1228" t="s">
        <v>343</v>
      </c>
      <c r="B20" s="1228"/>
      <c r="C20" s="1229"/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29"/>
    </row>
    <row r="21" spans="1:19" ht="19.5" customHeight="1" hidden="1">
      <c r="A21" s="1215" t="s">
        <v>23</v>
      </c>
      <c r="B21" s="1209" t="s">
        <v>171</v>
      </c>
      <c r="C21" s="1219" t="s">
        <v>4</v>
      </c>
      <c r="D21" s="1220"/>
      <c r="E21" s="1220"/>
      <c r="F21" s="1220"/>
      <c r="G21" s="1220"/>
      <c r="H21" s="1221"/>
      <c r="I21" s="1219" t="s">
        <v>200</v>
      </c>
      <c r="J21" s="1220"/>
      <c r="K21" s="1220"/>
      <c r="L21" s="1220"/>
      <c r="M21" s="1221"/>
      <c r="N21" s="1219" t="s">
        <v>24</v>
      </c>
      <c r="O21" s="1220"/>
      <c r="P21" s="1220"/>
      <c r="Q21" s="1220"/>
      <c r="R21" s="1230"/>
      <c r="S21" s="670"/>
    </row>
    <row r="22" spans="1:19" s="103" customFormat="1" ht="19.5" customHeight="1" hidden="1">
      <c r="A22" s="1216"/>
      <c r="B22" s="1210"/>
      <c r="C22" s="1222"/>
      <c r="D22" s="1223"/>
      <c r="E22" s="1223"/>
      <c r="F22" s="1223"/>
      <c r="G22" s="1223"/>
      <c r="H22" s="1224"/>
      <c r="I22" s="1222"/>
      <c r="J22" s="1223"/>
      <c r="K22" s="1223"/>
      <c r="L22" s="1223"/>
      <c r="M22" s="1224"/>
      <c r="N22" s="1222"/>
      <c r="O22" s="1223"/>
      <c r="P22" s="1223"/>
      <c r="Q22" s="1223"/>
      <c r="R22" s="1231"/>
      <c r="S22" s="671"/>
    </row>
    <row r="23" spans="1:19" s="103" customFormat="1" ht="19.5" customHeight="1" hidden="1" thickBot="1">
      <c r="A23" s="1217"/>
      <c r="B23" s="1211"/>
      <c r="C23" s="1225"/>
      <c r="D23" s="1226"/>
      <c r="E23" s="1226"/>
      <c r="F23" s="1226"/>
      <c r="G23" s="1226"/>
      <c r="H23" s="1227"/>
      <c r="I23" s="1225"/>
      <c r="J23" s="1226"/>
      <c r="K23" s="1226"/>
      <c r="L23" s="1226"/>
      <c r="M23" s="1227"/>
      <c r="N23" s="1225"/>
      <c r="O23" s="1226"/>
      <c r="P23" s="1226"/>
      <c r="Q23" s="1226"/>
      <c r="R23" s="1232"/>
      <c r="S23" s="671"/>
    </row>
    <row r="24" spans="1:19" s="103" customFormat="1" ht="57.75" customHeight="1" hidden="1" thickTop="1">
      <c r="A24" s="435"/>
      <c r="B24" s="436"/>
      <c r="C24" s="434" t="s">
        <v>70</v>
      </c>
      <c r="D24" s="434" t="s">
        <v>194</v>
      </c>
      <c r="E24" s="434" t="s">
        <v>245</v>
      </c>
      <c r="F24" s="434" t="s">
        <v>198</v>
      </c>
      <c r="G24" s="434"/>
      <c r="H24" s="434" t="s">
        <v>199</v>
      </c>
      <c r="I24" s="434" t="s">
        <v>70</v>
      </c>
      <c r="J24" s="434" t="s">
        <v>194</v>
      </c>
      <c r="K24" s="434" t="s">
        <v>245</v>
      </c>
      <c r="L24" s="434" t="s">
        <v>198</v>
      </c>
      <c r="M24" s="434" t="s">
        <v>199</v>
      </c>
      <c r="N24" s="434" t="s">
        <v>70</v>
      </c>
      <c r="O24" s="434" t="s">
        <v>194</v>
      </c>
      <c r="P24" s="434" t="s">
        <v>245</v>
      </c>
      <c r="Q24" s="434" t="s">
        <v>198</v>
      </c>
      <c r="R24" s="668" t="s">
        <v>199</v>
      </c>
      <c r="S24" s="671"/>
    </row>
    <row r="25" spans="1:19" s="103" customFormat="1" ht="34.5" customHeight="1" hidden="1" thickTop="1">
      <c r="A25" s="356" t="s">
        <v>71</v>
      </c>
      <c r="B25" s="357" t="s">
        <v>173</v>
      </c>
      <c r="C25" s="358"/>
      <c r="D25" s="358"/>
      <c r="E25" s="358"/>
      <c r="F25" s="358"/>
      <c r="G25" s="358"/>
      <c r="H25" s="450"/>
      <c r="I25" s="358"/>
      <c r="J25" s="358"/>
      <c r="K25" s="358"/>
      <c r="L25" s="358"/>
      <c r="M25" s="450"/>
      <c r="N25" s="358">
        <f>C25-I25</f>
        <v>0</v>
      </c>
      <c r="O25" s="358"/>
      <c r="P25" s="358"/>
      <c r="Q25" s="105">
        <f aca="true" t="shared" si="0" ref="Q25:Q32">F25-L25</f>
        <v>0</v>
      </c>
      <c r="R25" s="666" t="e">
        <f>Q25/P25</f>
        <v>#DIV/0!</v>
      </c>
      <c r="S25" s="671"/>
    </row>
    <row r="26" spans="1:19" s="103" customFormat="1" ht="30" hidden="1">
      <c r="A26" s="104" t="s">
        <v>177</v>
      </c>
      <c r="B26" s="308" t="s">
        <v>173</v>
      </c>
      <c r="C26" s="105"/>
      <c r="D26" s="105"/>
      <c r="E26" s="105"/>
      <c r="F26" s="105"/>
      <c r="G26" s="105"/>
      <c r="H26" s="451"/>
      <c r="I26" s="105"/>
      <c r="J26" s="105"/>
      <c r="K26" s="105"/>
      <c r="L26" s="105"/>
      <c r="M26" s="451"/>
      <c r="N26" s="358">
        <f>C26-I26</f>
        <v>0</v>
      </c>
      <c r="O26" s="105"/>
      <c r="P26" s="105"/>
      <c r="Q26" s="105">
        <f t="shared" si="0"/>
        <v>0</v>
      </c>
      <c r="R26" s="666" t="e">
        <f>Q26/P26</f>
        <v>#DIV/0!</v>
      </c>
      <c r="S26" s="671"/>
    </row>
    <row r="27" spans="1:19" s="103" customFormat="1" ht="30.75" customHeight="1" hidden="1" thickTop="1">
      <c r="A27" s="104" t="s">
        <v>178</v>
      </c>
      <c r="B27" s="308" t="s">
        <v>173</v>
      </c>
      <c r="C27" s="105">
        <v>0</v>
      </c>
      <c r="D27" s="105"/>
      <c r="E27" s="105"/>
      <c r="F27" s="105"/>
      <c r="G27" s="105"/>
      <c r="H27" s="451"/>
      <c r="I27" s="105">
        <v>0</v>
      </c>
      <c r="J27" s="105"/>
      <c r="K27" s="105"/>
      <c r="L27" s="105"/>
      <c r="M27" s="451"/>
      <c r="N27" s="358">
        <f>C27-I27</f>
        <v>0</v>
      </c>
      <c r="O27" s="105"/>
      <c r="P27" s="105"/>
      <c r="Q27" s="105">
        <f t="shared" si="0"/>
        <v>0</v>
      </c>
      <c r="R27" s="666" t="e">
        <f>Q27/P27</f>
        <v>#DIV/0!</v>
      </c>
      <c r="S27" s="671"/>
    </row>
    <row r="28" spans="1:19" s="103" customFormat="1" ht="31.5" customHeight="1" hidden="1" thickBot="1">
      <c r="A28" s="104" t="s">
        <v>46</v>
      </c>
      <c r="B28" s="308" t="s">
        <v>173</v>
      </c>
      <c r="C28" s="105">
        <v>0</v>
      </c>
      <c r="D28" s="105"/>
      <c r="E28" s="105"/>
      <c r="F28" s="105"/>
      <c r="G28" s="105"/>
      <c r="H28" s="451"/>
      <c r="I28" s="105">
        <v>0</v>
      </c>
      <c r="J28" s="105"/>
      <c r="K28" s="105"/>
      <c r="L28" s="105"/>
      <c r="M28" s="451"/>
      <c r="N28" s="358">
        <f>C28-I28</f>
        <v>0</v>
      </c>
      <c r="O28" s="105"/>
      <c r="P28" s="105"/>
      <c r="Q28" s="105">
        <f t="shared" si="0"/>
        <v>0</v>
      </c>
      <c r="R28" s="666" t="e">
        <f>Q28/P28</f>
        <v>#DIV/0!</v>
      </c>
      <c r="S28" s="671"/>
    </row>
    <row r="29" spans="1:19" s="103" customFormat="1" ht="31.5" customHeight="1" hidden="1" thickTop="1">
      <c r="A29" s="104" t="s">
        <v>47</v>
      </c>
      <c r="B29" s="308" t="s">
        <v>173</v>
      </c>
      <c r="C29" s="107"/>
      <c r="D29" s="107"/>
      <c r="E29" s="107"/>
      <c r="F29" s="107"/>
      <c r="G29" s="107"/>
      <c r="H29" s="451"/>
      <c r="I29" s="107"/>
      <c r="J29" s="107"/>
      <c r="K29" s="107"/>
      <c r="L29" s="107"/>
      <c r="M29" s="451"/>
      <c r="N29" s="107"/>
      <c r="O29" s="107"/>
      <c r="P29" s="107"/>
      <c r="Q29" s="107">
        <f t="shared" si="0"/>
        <v>0</v>
      </c>
      <c r="R29" s="666" t="e">
        <f>Q29/P29</f>
        <v>#DIV/0!</v>
      </c>
      <c r="S29" s="671"/>
    </row>
    <row r="30" spans="1:19" s="103" customFormat="1" ht="27.75" customHeight="1" hidden="1">
      <c r="A30" s="104" t="s">
        <v>206</v>
      </c>
      <c r="B30" s="308" t="s">
        <v>173</v>
      </c>
      <c r="C30" s="107"/>
      <c r="D30" s="107"/>
      <c r="E30" s="107"/>
      <c r="F30" s="107"/>
      <c r="G30" s="107"/>
      <c r="H30" s="451"/>
      <c r="I30" s="107"/>
      <c r="J30" s="107"/>
      <c r="K30" s="107"/>
      <c r="L30" s="107"/>
      <c r="M30" s="451"/>
      <c r="N30" s="107"/>
      <c r="O30" s="107"/>
      <c r="P30" s="107"/>
      <c r="Q30" s="107">
        <f t="shared" si="0"/>
        <v>0</v>
      </c>
      <c r="R30" s="666">
        <v>0</v>
      </c>
      <c r="S30" s="671"/>
    </row>
    <row r="31" spans="1:19" ht="33" customHeight="1" hidden="1" thickBot="1">
      <c r="A31" s="106" t="s">
        <v>205</v>
      </c>
      <c r="B31" s="309" t="s">
        <v>173</v>
      </c>
      <c r="C31" s="454"/>
      <c r="D31" s="454"/>
      <c r="E31" s="454"/>
      <c r="F31" s="454"/>
      <c r="G31" s="454"/>
      <c r="H31" s="451"/>
      <c r="I31" s="454"/>
      <c r="J31" s="454"/>
      <c r="K31" s="454"/>
      <c r="L31" s="454"/>
      <c r="M31" s="451"/>
      <c r="N31" s="454"/>
      <c r="O31" s="454"/>
      <c r="P31" s="454"/>
      <c r="Q31" s="454">
        <f t="shared" si="0"/>
        <v>0</v>
      </c>
      <c r="R31" s="666">
        <v>0</v>
      </c>
      <c r="S31" s="670"/>
    </row>
    <row r="32" spans="1:19" ht="33" customHeight="1" hidden="1" thickBot="1" thickTop="1">
      <c r="A32" s="447"/>
      <c r="B32" s="448"/>
      <c r="C32" s="449"/>
      <c r="D32" s="449"/>
      <c r="E32" s="449"/>
      <c r="F32" s="449"/>
      <c r="G32" s="449"/>
      <c r="H32" s="451"/>
      <c r="I32" s="449"/>
      <c r="J32" s="449"/>
      <c r="K32" s="449"/>
      <c r="L32" s="449"/>
      <c r="M32" s="451"/>
      <c r="N32" s="449"/>
      <c r="O32" s="449"/>
      <c r="P32" s="449"/>
      <c r="Q32" s="449">
        <f t="shared" si="0"/>
        <v>0</v>
      </c>
      <c r="R32" s="666">
        <v>0</v>
      </c>
      <c r="S32" s="670"/>
    </row>
    <row r="33" spans="1:19" ht="33" customHeight="1" hidden="1" thickBot="1" thickTop="1">
      <c r="A33" s="108" t="s">
        <v>16</v>
      </c>
      <c r="B33" s="306"/>
      <c r="C33" s="109">
        <f>SUM(C25:C31)</f>
        <v>0</v>
      </c>
      <c r="D33" s="109">
        <f>SUM(D25:D31)</f>
        <v>0</v>
      </c>
      <c r="E33" s="109">
        <f>SUM(E25:E31)</f>
        <v>0</v>
      </c>
      <c r="F33" s="109"/>
      <c r="G33" s="109"/>
      <c r="H33" s="452"/>
      <c r="I33" s="109">
        <f>SUM(I25:I31)</f>
        <v>0</v>
      </c>
      <c r="J33" s="109">
        <f>SUM(J25:J31)</f>
        <v>0</v>
      </c>
      <c r="K33" s="109">
        <f>SUM(K25:K31)</f>
        <v>0</v>
      </c>
      <c r="L33" s="109"/>
      <c r="M33" s="452"/>
      <c r="N33" s="109">
        <f>SUM(N25:N31)</f>
        <v>0</v>
      </c>
      <c r="O33" s="109">
        <f>SUM(O25:O31)</f>
        <v>0</v>
      </c>
      <c r="P33" s="109">
        <f>SUM(P25:P31)</f>
        <v>0</v>
      </c>
      <c r="Q33" s="109">
        <f>SUM(Q25:Q31)</f>
        <v>0</v>
      </c>
      <c r="R33" s="667" t="e">
        <f>Q33/P33</f>
        <v>#DIV/0!</v>
      </c>
      <c r="S33" s="670"/>
    </row>
    <row r="36" ht="12.75">
      <c r="J36" s="443"/>
    </row>
    <row r="37" ht="12.75">
      <c r="J37" s="443"/>
    </row>
    <row r="38" ht="12.75">
      <c r="J38" s="443"/>
    </row>
    <row r="39" ht="12.75">
      <c r="J39" s="443"/>
    </row>
  </sheetData>
  <sheetProtection/>
  <mergeCells count="16">
    <mergeCell ref="D2:O2"/>
    <mergeCell ref="I1:O1"/>
    <mergeCell ref="C21:H23"/>
    <mergeCell ref="I21:M23"/>
    <mergeCell ref="A20:N20"/>
    <mergeCell ref="N7:R9"/>
    <mergeCell ref="N21:R23"/>
    <mergeCell ref="B7:B9"/>
    <mergeCell ref="B21:B23"/>
    <mergeCell ref="A3:N3"/>
    <mergeCell ref="A4:N4"/>
    <mergeCell ref="A21:A23"/>
    <mergeCell ref="A5:N5"/>
    <mergeCell ref="A7:A9"/>
    <mergeCell ref="I7:M9"/>
    <mergeCell ref="C7:H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70" zoomScaleNormal="70" zoomScalePageLayoutView="0" workbookViewId="0" topLeftCell="A1">
      <selection activeCell="A3" sqref="A3:R3"/>
    </sheetView>
  </sheetViews>
  <sheetFormatPr defaultColWidth="9.140625" defaultRowHeight="12.75"/>
  <cols>
    <col min="1" max="1" width="47.421875" style="359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8" ht="12.75" customHeight="1">
      <c r="L1" s="1247" t="s">
        <v>162</v>
      </c>
      <c r="M1" s="1247"/>
      <c r="N1" s="1247"/>
      <c r="O1" s="1247"/>
      <c r="P1" s="1247"/>
      <c r="Q1" s="1247"/>
      <c r="R1" s="1247"/>
    </row>
    <row r="2" spans="12:18" ht="12.75" customHeight="1">
      <c r="L2" s="1098"/>
      <c r="M2" s="1098"/>
      <c r="N2" s="1098"/>
      <c r="O2" s="1098"/>
      <c r="P2" s="1098"/>
      <c r="Q2" s="1098"/>
      <c r="R2" s="1098" t="s">
        <v>487</v>
      </c>
    </row>
    <row r="3" spans="1:18" ht="19.5">
      <c r="A3" s="1248" t="s">
        <v>17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</row>
    <row r="4" spans="1:18" ht="15.75">
      <c r="A4" s="1249" t="s">
        <v>459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</row>
    <row r="5" spans="1:18" ht="14.25">
      <c r="A5" s="1250" t="s">
        <v>159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</row>
    <row r="6" spans="17:18" ht="13.5" thickBot="1">
      <c r="Q6" s="1251" t="s">
        <v>371</v>
      </c>
      <c r="R6" s="1251"/>
    </row>
    <row r="7" spans="1:22" ht="24.75" customHeight="1">
      <c r="A7" s="1245" t="s">
        <v>18</v>
      </c>
      <c r="B7" s="1241" t="s">
        <v>19</v>
      </c>
      <c r="C7" s="1242"/>
      <c r="D7" s="1242"/>
      <c r="E7" s="1242"/>
      <c r="F7" s="1242"/>
      <c r="G7" s="1242"/>
      <c r="H7" s="1242"/>
      <c r="I7" s="1242"/>
      <c r="J7" s="1242"/>
      <c r="K7" s="1242"/>
      <c r="L7" s="1238" t="s">
        <v>20</v>
      </c>
      <c r="M7" s="1239"/>
      <c r="N7" s="1239"/>
      <c r="O7" s="1239"/>
      <c r="P7" s="1239"/>
      <c r="Q7" s="1239"/>
      <c r="R7" s="1239"/>
      <c r="S7" s="1239"/>
      <c r="T7" s="1239"/>
      <c r="U7" s="1240"/>
      <c r="V7" s="672"/>
    </row>
    <row r="8" spans="1:22" ht="24.75" customHeight="1">
      <c r="A8" s="1246"/>
      <c r="B8" s="1233" t="s">
        <v>68</v>
      </c>
      <c r="C8" s="1234"/>
      <c r="D8" s="1234"/>
      <c r="E8" s="1234"/>
      <c r="F8" s="1235"/>
      <c r="G8" s="1233" t="s">
        <v>69</v>
      </c>
      <c r="H8" s="1234"/>
      <c r="I8" s="1234"/>
      <c r="J8" s="1234"/>
      <c r="K8" s="1234"/>
      <c r="L8" s="1236" t="s">
        <v>68</v>
      </c>
      <c r="M8" s="1237"/>
      <c r="N8" s="1237"/>
      <c r="O8" s="1237"/>
      <c r="P8" s="1237"/>
      <c r="Q8" s="1237" t="s">
        <v>69</v>
      </c>
      <c r="R8" s="1237"/>
      <c r="S8" s="1237"/>
      <c r="T8" s="1237"/>
      <c r="U8" s="1243"/>
      <c r="V8" s="672"/>
    </row>
    <row r="9" spans="1:22" ht="42" customHeight="1">
      <c r="A9" s="343"/>
      <c r="B9" s="344" t="s">
        <v>189</v>
      </c>
      <c r="C9" s="344" t="s">
        <v>187</v>
      </c>
      <c r="D9" s="674" t="s">
        <v>193</v>
      </c>
      <c r="E9" s="344" t="s">
        <v>196</v>
      </c>
      <c r="F9" s="344" t="s">
        <v>244</v>
      </c>
      <c r="G9" s="344" t="s">
        <v>189</v>
      </c>
      <c r="H9" s="344" t="s">
        <v>187</v>
      </c>
      <c r="I9" s="674" t="s">
        <v>193</v>
      </c>
      <c r="J9" s="344" t="s">
        <v>196</v>
      </c>
      <c r="K9" s="344" t="s">
        <v>244</v>
      </c>
      <c r="L9" s="459" t="s">
        <v>189</v>
      </c>
      <c r="M9" s="380" t="s">
        <v>187</v>
      </c>
      <c r="N9" s="674" t="s">
        <v>193</v>
      </c>
      <c r="O9" s="344" t="s">
        <v>196</v>
      </c>
      <c r="P9" s="344" t="s">
        <v>244</v>
      </c>
      <c r="Q9" s="380" t="s">
        <v>189</v>
      </c>
      <c r="R9" s="380" t="s">
        <v>187</v>
      </c>
      <c r="S9" s="674" t="s">
        <v>193</v>
      </c>
      <c r="T9" s="344" t="s">
        <v>196</v>
      </c>
      <c r="U9" s="344" t="s">
        <v>244</v>
      </c>
      <c r="V9" s="672"/>
    </row>
    <row r="10" spans="1:22" ht="18" hidden="1">
      <c r="A10" s="58" t="s">
        <v>179</v>
      </c>
      <c r="B10" s="62"/>
      <c r="C10" s="62"/>
      <c r="D10" s="62"/>
      <c r="E10" s="62"/>
      <c r="F10" s="62"/>
      <c r="G10" s="62"/>
      <c r="H10" s="62"/>
      <c r="I10" s="62"/>
      <c r="J10" s="62"/>
      <c r="K10" s="457"/>
      <c r="L10" s="460"/>
      <c r="M10" s="63"/>
      <c r="N10" s="63"/>
      <c r="O10" s="63"/>
      <c r="P10" s="63"/>
      <c r="Q10" s="65"/>
      <c r="R10" s="65"/>
      <c r="S10" s="65"/>
      <c r="T10" s="62"/>
      <c r="U10" s="98"/>
      <c r="V10" s="672"/>
    </row>
    <row r="11" spans="1:22" ht="30.75" hidden="1">
      <c r="A11" s="58" t="s">
        <v>208</v>
      </c>
      <c r="B11" s="62"/>
      <c r="C11" s="62"/>
      <c r="D11" s="62"/>
      <c r="E11" s="62"/>
      <c r="F11" s="62"/>
      <c r="G11" s="62"/>
      <c r="H11" s="62"/>
      <c r="I11" s="62"/>
      <c r="J11" s="62"/>
      <c r="K11" s="457"/>
      <c r="L11" s="460"/>
      <c r="M11" s="63"/>
      <c r="N11" s="63"/>
      <c r="O11" s="63"/>
      <c r="P11" s="63"/>
      <c r="Q11" s="65"/>
      <c r="R11" s="65"/>
      <c r="S11" s="65"/>
      <c r="T11" s="62"/>
      <c r="U11" s="98"/>
      <c r="V11" s="672"/>
    </row>
    <row r="12" spans="1:22" ht="18" hidden="1">
      <c r="A12" s="58" t="s">
        <v>190</v>
      </c>
      <c r="B12" s="62"/>
      <c r="C12" s="62"/>
      <c r="D12" s="62"/>
      <c r="E12" s="62"/>
      <c r="F12" s="62"/>
      <c r="G12" s="62"/>
      <c r="H12" s="62"/>
      <c r="I12" s="62"/>
      <c r="J12" s="62"/>
      <c r="K12" s="457"/>
      <c r="L12" s="460"/>
      <c r="M12" s="63"/>
      <c r="N12" s="63"/>
      <c r="O12" s="63"/>
      <c r="P12" s="63"/>
      <c r="Q12" s="65"/>
      <c r="R12" s="65"/>
      <c r="S12" s="65"/>
      <c r="T12" s="62"/>
      <c r="U12" s="98"/>
      <c r="V12" s="672"/>
    </row>
    <row r="13" spans="1:22" ht="18" hidden="1">
      <c r="A13" s="59" t="s">
        <v>378</v>
      </c>
      <c r="B13" s="62"/>
      <c r="C13" s="62"/>
      <c r="D13" s="62"/>
      <c r="E13" s="62"/>
      <c r="F13" s="62"/>
      <c r="G13" s="62"/>
      <c r="H13" s="62"/>
      <c r="I13" s="62"/>
      <c r="J13" s="62"/>
      <c r="K13" s="457"/>
      <c r="L13" s="460"/>
      <c r="M13" s="63"/>
      <c r="N13" s="63"/>
      <c r="O13" s="63"/>
      <c r="P13" s="63"/>
      <c r="Q13" s="65"/>
      <c r="R13" s="65"/>
      <c r="S13" s="65"/>
      <c r="T13" s="62"/>
      <c r="U13" s="98"/>
      <c r="V13" s="672"/>
    </row>
    <row r="14" spans="1:22" ht="18">
      <c r="A14" s="59" t="s">
        <v>180</v>
      </c>
      <c r="B14" s="62">
        <v>0</v>
      </c>
      <c r="C14" s="62">
        <v>0</v>
      </c>
      <c r="D14" s="62"/>
      <c r="E14" s="62"/>
      <c r="F14" s="62"/>
      <c r="G14" s="62">
        <v>0</v>
      </c>
      <c r="H14" s="62">
        <v>0</v>
      </c>
      <c r="I14" s="62">
        <v>0</v>
      </c>
      <c r="J14" s="62"/>
      <c r="K14" s="457"/>
      <c r="L14" s="460">
        <v>0</v>
      </c>
      <c r="M14" s="460">
        <v>0</v>
      </c>
      <c r="N14" s="63"/>
      <c r="O14" s="63"/>
      <c r="P14" s="63"/>
      <c r="Q14" s="65">
        <v>500000</v>
      </c>
      <c r="R14" s="65">
        <v>500000</v>
      </c>
      <c r="S14" s="65"/>
      <c r="T14" s="65"/>
      <c r="U14" s="98"/>
      <c r="V14" s="672"/>
    </row>
    <row r="15" spans="1:22" ht="17.25" customHeight="1" hidden="1">
      <c r="A15" s="59" t="s">
        <v>181</v>
      </c>
      <c r="B15" s="62">
        <v>0</v>
      </c>
      <c r="C15" s="62">
        <v>0</v>
      </c>
      <c r="D15" s="62"/>
      <c r="E15" s="62"/>
      <c r="F15" s="62"/>
      <c r="G15" s="62"/>
      <c r="H15" s="62"/>
      <c r="I15" s="62"/>
      <c r="J15" s="62"/>
      <c r="K15" s="457"/>
      <c r="L15" s="461"/>
      <c r="M15" s="65"/>
      <c r="N15" s="65"/>
      <c r="O15" s="65"/>
      <c r="P15" s="65"/>
      <c r="Q15" s="65"/>
      <c r="R15" s="65"/>
      <c r="S15" s="65"/>
      <c r="T15" s="62"/>
      <c r="U15" s="98"/>
      <c r="V15" s="672"/>
    </row>
    <row r="16" spans="1:22" ht="17.25" customHeight="1" hidden="1">
      <c r="A16" s="59" t="s">
        <v>362</v>
      </c>
      <c r="B16" s="62">
        <v>0</v>
      </c>
      <c r="C16" s="62">
        <v>0</v>
      </c>
      <c r="D16" s="62"/>
      <c r="E16" s="62"/>
      <c r="F16" s="62"/>
      <c r="G16" s="62"/>
      <c r="H16" s="62"/>
      <c r="I16" s="62"/>
      <c r="J16" s="62"/>
      <c r="K16" s="457"/>
      <c r="L16" s="461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2"/>
      <c r="U16" s="98"/>
      <c r="V16" s="672"/>
    </row>
    <row r="17" spans="1:22" ht="17.25" customHeight="1">
      <c r="A17" s="59" t="s">
        <v>363</v>
      </c>
      <c r="B17" s="62">
        <v>0</v>
      </c>
      <c r="C17" s="62">
        <v>0</v>
      </c>
      <c r="D17" s="62"/>
      <c r="E17" s="62"/>
      <c r="F17" s="62"/>
      <c r="G17" s="62">
        <v>30000</v>
      </c>
      <c r="H17" s="62">
        <v>30000</v>
      </c>
      <c r="I17" s="62"/>
      <c r="J17" s="62"/>
      <c r="K17" s="457"/>
      <c r="L17" s="461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/>
      <c r="U17" s="98"/>
      <c r="V17" s="672"/>
    </row>
    <row r="18" spans="1:22" ht="17.25" customHeight="1">
      <c r="A18" s="59" t="s">
        <v>399</v>
      </c>
      <c r="B18" s="62">
        <v>0</v>
      </c>
      <c r="C18" s="62">
        <v>0</v>
      </c>
      <c r="D18" s="62"/>
      <c r="E18" s="62"/>
      <c r="F18" s="62"/>
      <c r="G18" s="62">
        <v>100000</v>
      </c>
      <c r="H18" s="62">
        <v>100000</v>
      </c>
      <c r="I18" s="62"/>
      <c r="J18" s="62"/>
      <c r="K18" s="457"/>
      <c r="L18" s="461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2"/>
      <c r="U18" s="98"/>
      <c r="V18" s="672"/>
    </row>
    <row r="19" spans="1:22" ht="17.25" customHeight="1" hidden="1">
      <c r="A19" s="59" t="s">
        <v>364</v>
      </c>
      <c r="B19" s="62">
        <v>0</v>
      </c>
      <c r="C19" s="62">
        <v>0</v>
      </c>
      <c r="D19" s="62"/>
      <c r="E19" s="62"/>
      <c r="F19" s="62"/>
      <c r="G19" s="62"/>
      <c r="H19" s="62"/>
      <c r="I19" s="62"/>
      <c r="J19" s="62"/>
      <c r="K19" s="457"/>
      <c r="L19" s="461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2"/>
      <c r="U19" s="98"/>
      <c r="V19" s="672"/>
    </row>
    <row r="20" spans="1:22" ht="17.25" customHeight="1">
      <c r="A20" s="59" t="s">
        <v>384</v>
      </c>
      <c r="B20" s="62">
        <v>0</v>
      </c>
      <c r="C20" s="62">
        <v>0</v>
      </c>
      <c r="D20" s="62"/>
      <c r="E20" s="62"/>
      <c r="F20" s="62"/>
      <c r="G20" s="62">
        <v>100000</v>
      </c>
      <c r="H20" s="62">
        <v>100000</v>
      </c>
      <c r="I20" s="62"/>
      <c r="J20" s="62"/>
      <c r="K20" s="457"/>
      <c r="L20" s="461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2"/>
      <c r="U20" s="98"/>
      <c r="V20" s="672"/>
    </row>
    <row r="21" spans="1:22" ht="17.25" customHeight="1" hidden="1">
      <c r="A21" s="59" t="s">
        <v>365</v>
      </c>
      <c r="B21" s="62">
        <v>0</v>
      </c>
      <c r="C21" s="62">
        <v>0</v>
      </c>
      <c r="D21" s="62"/>
      <c r="E21" s="62"/>
      <c r="F21" s="62"/>
      <c r="G21" s="62"/>
      <c r="H21" s="62"/>
      <c r="I21" s="62"/>
      <c r="J21" s="62"/>
      <c r="K21" s="457"/>
      <c r="L21" s="461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2"/>
      <c r="U21" s="98"/>
      <c r="V21" s="672"/>
    </row>
    <row r="22" spans="1:22" ht="34.5" customHeight="1">
      <c r="A22" s="59" t="s">
        <v>400</v>
      </c>
      <c r="B22" s="62">
        <v>0</v>
      </c>
      <c r="C22" s="62">
        <v>0</v>
      </c>
      <c r="D22" s="62"/>
      <c r="E22" s="62"/>
      <c r="F22" s="62"/>
      <c r="G22" s="62">
        <v>50000</v>
      </c>
      <c r="H22" s="62">
        <v>50000</v>
      </c>
      <c r="I22" s="62"/>
      <c r="J22" s="62"/>
      <c r="K22" s="457"/>
      <c r="L22" s="461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2"/>
      <c r="U22" s="98"/>
      <c r="V22" s="672"/>
    </row>
    <row r="23" spans="1:22" ht="32.25" customHeight="1">
      <c r="A23" s="59" t="s">
        <v>398</v>
      </c>
      <c r="B23" s="62">
        <v>0</v>
      </c>
      <c r="C23" s="62">
        <v>0</v>
      </c>
      <c r="D23" s="62"/>
      <c r="E23" s="62"/>
      <c r="F23" s="62"/>
      <c r="G23" s="62">
        <v>10000</v>
      </c>
      <c r="H23" s="62">
        <v>10000</v>
      </c>
      <c r="I23" s="62"/>
      <c r="J23" s="62"/>
      <c r="K23" s="457"/>
      <c r="L23" s="461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2"/>
      <c r="U23" s="98"/>
      <c r="V23" s="672"/>
    </row>
    <row r="24" spans="1:22" ht="17.25" customHeight="1">
      <c r="A24" s="59" t="s">
        <v>469</v>
      </c>
      <c r="B24" s="62">
        <v>0</v>
      </c>
      <c r="C24" s="62">
        <v>0</v>
      </c>
      <c r="D24" s="62"/>
      <c r="E24" s="62"/>
      <c r="F24" s="62"/>
      <c r="G24" s="62">
        <v>10000</v>
      </c>
      <c r="H24" s="62">
        <v>10000</v>
      </c>
      <c r="I24" s="62"/>
      <c r="J24" s="62"/>
      <c r="K24" s="457"/>
      <c r="L24" s="461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2"/>
      <c r="U24" s="98"/>
      <c r="V24" s="672"/>
    </row>
    <row r="25" spans="1:22" s="21" customFormat="1" ht="18">
      <c r="A25" s="59" t="s">
        <v>385</v>
      </c>
      <c r="B25" s="62">
        <v>0</v>
      </c>
      <c r="C25" s="62">
        <v>0</v>
      </c>
      <c r="D25" s="62"/>
      <c r="E25" s="62"/>
      <c r="F25" s="62"/>
      <c r="G25" s="62">
        <v>12000</v>
      </c>
      <c r="H25" s="62">
        <v>12000</v>
      </c>
      <c r="I25" s="62"/>
      <c r="J25" s="62"/>
      <c r="K25" s="457"/>
      <c r="L25" s="4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/>
      <c r="U25" s="98"/>
      <c r="V25" s="673"/>
    </row>
    <row r="26" spans="1:22" ht="30.75" hidden="1">
      <c r="A26" s="58" t="s">
        <v>408</v>
      </c>
      <c r="B26" s="65"/>
      <c r="C26" s="65"/>
      <c r="D26" s="65"/>
      <c r="E26" s="65"/>
      <c r="F26" s="65"/>
      <c r="G26" s="65"/>
      <c r="H26" s="65"/>
      <c r="I26" s="65"/>
      <c r="J26" s="65"/>
      <c r="K26" s="458"/>
      <c r="L26" s="462"/>
      <c r="M26" s="62"/>
      <c r="N26" s="62"/>
      <c r="O26" s="62"/>
      <c r="P26" s="62"/>
      <c r="Q26" s="65"/>
      <c r="R26" s="65"/>
      <c r="S26" s="65"/>
      <c r="T26" s="65"/>
      <c r="U26" s="64"/>
      <c r="V26" s="672"/>
    </row>
    <row r="27" spans="1:22" ht="18" hidden="1">
      <c r="A27" s="58"/>
      <c r="B27" s="65"/>
      <c r="C27" s="65"/>
      <c r="D27" s="65"/>
      <c r="E27" s="65"/>
      <c r="F27" s="65"/>
      <c r="G27" s="65"/>
      <c r="H27" s="65"/>
      <c r="I27" s="65"/>
      <c r="J27" s="65"/>
      <c r="K27" s="458"/>
      <c r="L27" s="462"/>
      <c r="M27" s="62"/>
      <c r="N27" s="62"/>
      <c r="O27" s="62"/>
      <c r="P27" s="62"/>
      <c r="Q27" s="65"/>
      <c r="R27" s="65"/>
      <c r="S27" s="65"/>
      <c r="T27" s="65"/>
      <c r="U27" s="64"/>
      <c r="V27" s="672"/>
    </row>
    <row r="28" spans="1:22" ht="23.25" customHeight="1" thickBot="1">
      <c r="A28" s="60" t="s">
        <v>1</v>
      </c>
      <c r="B28" s="66">
        <f aca="true" t="shared" si="0" ref="B28:U28">SUM(B10:B27)</f>
        <v>0</v>
      </c>
      <c r="C28" s="66">
        <f>SUM(C10:C27)</f>
        <v>0</v>
      </c>
      <c r="D28" s="66">
        <f t="shared" si="0"/>
        <v>0</v>
      </c>
      <c r="E28" s="66">
        <f t="shared" si="0"/>
        <v>0</v>
      </c>
      <c r="F28" s="66">
        <f t="shared" si="0"/>
        <v>0</v>
      </c>
      <c r="G28" s="66">
        <f t="shared" si="0"/>
        <v>312000</v>
      </c>
      <c r="H28" s="66">
        <f>SUM(H10:H27)</f>
        <v>312000</v>
      </c>
      <c r="I28" s="66">
        <f>SUM(I10:I27)</f>
        <v>0</v>
      </c>
      <c r="J28" s="66">
        <f>SUM(J10:J27)</f>
        <v>0</v>
      </c>
      <c r="K28" s="66">
        <f t="shared" si="0"/>
        <v>0</v>
      </c>
      <c r="L28" s="463">
        <f t="shared" si="0"/>
        <v>0</v>
      </c>
      <c r="M28" s="66">
        <f t="shared" si="0"/>
        <v>0</v>
      </c>
      <c r="N28" s="66">
        <f t="shared" si="0"/>
        <v>0</v>
      </c>
      <c r="O28" s="66">
        <f t="shared" si="0"/>
        <v>0</v>
      </c>
      <c r="P28" s="66">
        <f t="shared" si="0"/>
        <v>0</v>
      </c>
      <c r="Q28" s="66">
        <f>SUM(Q14:Q27)</f>
        <v>500000</v>
      </c>
      <c r="R28" s="66">
        <f>SUM(R14:R27)</f>
        <v>500000</v>
      </c>
      <c r="S28" s="66">
        <f>SUM(S14:S27)</f>
        <v>0</v>
      </c>
      <c r="T28" s="66">
        <f t="shared" si="0"/>
        <v>0</v>
      </c>
      <c r="U28" s="66">
        <f t="shared" si="0"/>
        <v>0</v>
      </c>
      <c r="V28" s="672"/>
    </row>
    <row r="29" spans="1:21" ht="15">
      <c r="A29" s="57"/>
      <c r="B29" s="16"/>
      <c r="C29" s="16"/>
      <c r="D29" s="16"/>
      <c r="E29" s="16"/>
      <c r="F29" s="16"/>
      <c r="G29" s="334"/>
      <c r="H29" s="334"/>
      <c r="I29" s="334"/>
      <c r="J29" s="334"/>
      <c r="K29" s="334"/>
      <c r="L29" s="16"/>
      <c r="M29" s="16"/>
      <c r="N29" s="16"/>
      <c r="O29" s="16"/>
      <c r="P29" s="16"/>
      <c r="Q29" s="334"/>
      <c r="T29" s="455"/>
      <c r="U29" s="455"/>
    </row>
    <row r="30" spans="1:17" ht="14.25">
      <c r="A30" s="1244" t="s">
        <v>183</v>
      </c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</row>
    <row r="31" ht="13.5" thickBot="1">
      <c r="Q31" s="13"/>
    </row>
    <row r="32" spans="1:22" ht="29.25" customHeight="1">
      <c r="A32" s="1245" t="s">
        <v>182</v>
      </c>
      <c r="B32" s="1241" t="s">
        <v>19</v>
      </c>
      <c r="C32" s="1242"/>
      <c r="D32" s="1242"/>
      <c r="E32" s="1242"/>
      <c r="F32" s="1242"/>
      <c r="G32" s="1242"/>
      <c r="H32" s="1242"/>
      <c r="I32" s="1242"/>
      <c r="J32" s="1242"/>
      <c r="K32" s="1242"/>
      <c r="L32" s="1238" t="s">
        <v>20</v>
      </c>
      <c r="M32" s="1239"/>
      <c r="N32" s="1239"/>
      <c r="O32" s="1239"/>
      <c r="P32" s="1239"/>
      <c r="Q32" s="1239"/>
      <c r="R32" s="1239"/>
      <c r="S32" s="1239"/>
      <c r="T32" s="1239"/>
      <c r="U32" s="1240"/>
      <c r="V32" s="672"/>
    </row>
    <row r="33" spans="1:22" ht="29.25" customHeight="1">
      <c r="A33" s="1246"/>
      <c r="B33" s="1233" t="s">
        <v>68</v>
      </c>
      <c r="C33" s="1234"/>
      <c r="D33" s="1234"/>
      <c r="E33" s="1234"/>
      <c r="F33" s="1235"/>
      <c r="G33" s="1233" t="s">
        <v>69</v>
      </c>
      <c r="H33" s="1234"/>
      <c r="I33" s="1234"/>
      <c r="J33" s="1234"/>
      <c r="K33" s="1234"/>
      <c r="L33" s="1236" t="s">
        <v>68</v>
      </c>
      <c r="M33" s="1237"/>
      <c r="N33" s="1237"/>
      <c r="O33" s="1237"/>
      <c r="P33" s="1237"/>
      <c r="Q33" s="1237" t="s">
        <v>69</v>
      </c>
      <c r="R33" s="1237"/>
      <c r="S33" s="1237"/>
      <c r="T33" s="1237"/>
      <c r="U33" s="1243"/>
      <c r="V33" s="672"/>
    </row>
    <row r="34" spans="1:22" ht="29.25" customHeight="1">
      <c r="A34" s="343"/>
      <c r="B34" s="344" t="s">
        <v>189</v>
      </c>
      <c r="C34" s="344" t="s">
        <v>187</v>
      </c>
      <c r="D34" s="674" t="s">
        <v>193</v>
      </c>
      <c r="E34" s="344" t="s">
        <v>196</v>
      </c>
      <c r="F34" s="344" t="s">
        <v>244</v>
      </c>
      <c r="G34" s="344" t="s">
        <v>189</v>
      </c>
      <c r="H34" s="344" t="s">
        <v>187</v>
      </c>
      <c r="I34" s="674" t="s">
        <v>193</v>
      </c>
      <c r="J34" s="344" t="s">
        <v>196</v>
      </c>
      <c r="K34" s="344" t="s">
        <v>244</v>
      </c>
      <c r="L34" s="459" t="s">
        <v>189</v>
      </c>
      <c r="M34" s="380" t="s">
        <v>187</v>
      </c>
      <c r="N34" s="674" t="s">
        <v>193</v>
      </c>
      <c r="O34" s="344" t="s">
        <v>196</v>
      </c>
      <c r="P34" s="344" t="s">
        <v>244</v>
      </c>
      <c r="Q34" s="380" t="s">
        <v>189</v>
      </c>
      <c r="R34" s="380" t="s">
        <v>187</v>
      </c>
      <c r="S34" s="674" t="s">
        <v>193</v>
      </c>
      <c r="T34" s="344" t="s">
        <v>196</v>
      </c>
      <c r="U34" s="344" t="s">
        <v>244</v>
      </c>
      <c r="V34" s="672"/>
    </row>
    <row r="35" spans="1:22" ht="18" hidden="1">
      <c r="A35" s="58" t="s">
        <v>184</v>
      </c>
      <c r="B35" s="65"/>
      <c r="C35" s="65"/>
      <c r="D35" s="65"/>
      <c r="E35" s="65"/>
      <c r="F35" s="65"/>
      <c r="G35" s="65"/>
      <c r="H35" s="65"/>
      <c r="I35" s="65"/>
      <c r="J35" s="65"/>
      <c r="K35" s="458"/>
      <c r="L35" s="462"/>
      <c r="M35" s="62"/>
      <c r="N35" s="62"/>
      <c r="O35" s="62"/>
      <c r="P35" s="62"/>
      <c r="Q35" s="65"/>
      <c r="R35" s="65"/>
      <c r="S35" s="65"/>
      <c r="T35" s="62"/>
      <c r="U35" s="98"/>
      <c r="V35" s="672"/>
    </row>
    <row r="36" spans="1:22" ht="18" hidden="1">
      <c r="A36" s="111" t="s">
        <v>185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464"/>
      <c r="L36" s="462"/>
      <c r="M36" s="62"/>
      <c r="N36" s="62"/>
      <c r="O36" s="62"/>
      <c r="P36" s="62"/>
      <c r="Q36" s="65"/>
      <c r="R36" s="65"/>
      <c r="S36" s="65"/>
      <c r="T36" s="62"/>
      <c r="U36" s="98"/>
      <c r="V36" s="672"/>
    </row>
    <row r="37" spans="1:22" ht="28.5" customHeight="1">
      <c r="A37" s="111" t="s">
        <v>409</v>
      </c>
      <c r="B37" s="110"/>
      <c r="C37" s="110"/>
      <c r="D37" s="110"/>
      <c r="E37" s="110"/>
      <c r="F37" s="110"/>
      <c r="G37" s="110">
        <v>50544</v>
      </c>
      <c r="H37" s="110">
        <v>50544</v>
      </c>
      <c r="I37" s="110"/>
      <c r="J37" s="110"/>
      <c r="K37" s="464"/>
      <c r="L37" s="462">
        <v>0</v>
      </c>
      <c r="M37" s="462">
        <v>0</v>
      </c>
      <c r="N37" s="62"/>
      <c r="O37" s="62"/>
      <c r="P37" s="62"/>
      <c r="Q37" s="65">
        <v>0</v>
      </c>
      <c r="R37" s="65">
        <v>0</v>
      </c>
      <c r="S37" s="65">
        <v>0</v>
      </c>
      <c r="T37" s="65">
        <v>0</v>
      </c>
      <c r="U37" s="98"/>
      <c r="V37" s="672"/>
    </row>
    <row r="38" spans="1:22" ht="18">
      <c r="A38" s="111" t="s">
        <v>438</v>
      </c>
      <c r="B38" s="110"/>
      <c r="C38" s="110"/>
      <c r="D38" s="110"/>
      <c r="E38" s="110"/>
      <c r="F38" s="110"/>
      <c r="G38" s="110">
        <v>100000</v>
      </c>
      <c r="H38" s="110">
        <v>100000</v>
      </c>
      <c r="I38" s="110"/>
      <c r="J38" s="110"/>
      <c r="K38" s="464"/>
      <c r="L38" s="462">
        <v>0</v>
      </c>
      <c r="M38" s="462">
        <v>0</v>
      </c>
      <c r="N38" s="62"/>
      <c r="O38" s="62"/>
      <c r="P38" s="62"/>
      <c r="Q38" s="65">
        <v>0</v>
      </c>
      <c r="R38" s="65">
        <v>0</v>
      </c>
      <c r="S38" s="65">
        <v>0</v>
      </c>
      <c r="T38" s="65">
        <v>0</v>
      </c>
      <c r="U38" s="98"/>
      <c r="V38" s="672"/>
    </row>
    <row r="39" spans="1:22" ht="18">
      <c r="A39" s="111" t="s">
        <v>344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464"/>
      <c r="L39" s="462"/>
      <c r="M39" s="462"/>
      <c r="N39" s="62"/>
      <c r="O39" s="62"/>
      <c r="P39" s="62"/>
      <c r="Q39" s="65"/>
      <c r="R39" s="65"/>
      <c r="S39" s="65"/>
      <c r="T39" s="65"/>
      <c r="U39" s="98"/>
      <c r="V39" s="672"/>
    </row>
    <row r="40" spans="1:22" ht="18">
      <c r="A40" s="111" t="s">
        <v>448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464"/>
      <c r="L40" s="462">
        <v>0</v>
      </c>
      <c r="M40" s="462">
        <v>0</v>
      </c>
      <c r="N40" s="62"/>
      <c r="O40" s="62"/>
      <c r="P40" s="62"/>
      <c r="Q40" s="65">
        <v>0</v>
      </c>
      <c r="R40" s="65">
        <v>0</v>
      </c>
      <c r="S40" s="65">
        <v>0</v>
      </c>
      <c r="T40" s="65">
        <v>0</v>
      </c>
      <c r="U40" s="98"/>
      <c r="V40" s="672"/>
    </row>
    <row r="41" spans="1:22" ht="18" hidden="1">
      <c r="A41" s="111" t="s">
        <v>186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464"/>
      <c r="L41" s="462"/>
      <c r="M41" s="462"/>
      <c r="N41" s="62"/>
      <c r="O41" s="62"/>
      <c r="P41" s="62"/>
      <c r="Q41" s="65"/>
      <c r="R41" s="65"/>
      <c r="S41" s="65"/>
      <c r="T41" s="65"/>
      <c r="U41" s="98"/>
      <c r="V41" s="672"/>
    </row>
    <row r="42" spans="1:22" ht="18" hidden="1">
      <c r="A42" s="111" t="s">
        <v>207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464"/>
      <c r="L42" s="462"/>
      <c r="M42" s="462"/>
      <c r="N42" s="62"/>
      <c r="O42" s="62"/>
      <c r="P42" s="62"/>
      <c r="Q42" s="65"/>
      <c r="R42" s="65"/>
      <c r="S42" s="65"/>
      <c r="T42" s="65"/>
      <c r="U42" s="98"/>
      <c r="V42" s="672"/>
    </row>
    <row r="43" spans="1:22" ht="30.75">
      <c r="A43" s="111" t="s">
        <v>460</v>
      </c>
      <c r="B43" s="110">
        <v>295220</v>
      </c>
      <c r="C43" s="110">
        <v>295220</v>
      </c>
      <c r="D43" s="110"/>
      <c r="E43" s="110"/>
      <c r="F43" s="110"/>
      <c r="G43" s="110"/>
      <c r="H43" s="110"/>
      <c r="I43" s="110"/>
      <c r="J43" s="110"/>
      <c r="K43" s="464"/>
      <c r="L43" s="462">
        <v>0</v>
      </c>
      <c r="M43" s="462">
        <v>0</v>
      </c>
      <c r="N43" s="62"/>
      <c r="O43" s="62"/>
      <c r="P43" s="62"/>
      <c r="Q43" s="65">
        <v>0</v>
      </c>
      <c r="R43" s="65">
        <v>0</v>
      </c>
      <c r="S43" s="65">
        <v>0</v>
      </c>
      <c r="T43" s="65">
        <v>0</v>
      </c>
      <c r="U43" s="98"/>
      <c r="V43" s="672"/>
    </row>
    <row r="44" spans="1:22" ht="30.75">
      <c r="A44" s="111" t="s">
        <v>393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464"/>
      <c r="L44" s="462"/>
      <c r="M44" s="462"/>
      <c r="N44" s="62"/>
      <c r="O44" s="62"/>
      <c r="P44" s="62"/>
      <c r="Q44" s="65"/>
      <c r="R44" s="65"/>
      <c r="S44" s="65"/>
      <c r="T44" s="65"/>
      <c r="U44" s="98"/>
      <c r="V44" s="672"/>
    </row>
    <row r="45" spans="1:22" ht="18">
      <c r="A45" s="58" t="s">
        <v>179</v>
      </c>
      <c r="B45" s="110">
        <v>15210</v>
      </c>
      <c r="C45" s="110">
        <v>15210</v>
      </c>
      <c r="D45" s="110"/>
      <c r="E45" s="110"/>
      <c r="F45" s="110"/>
      <c r="G45" s="110"/>
      <c r="H45" s="110"/>
      <c r="I45" s="110"/>
      <c r="J45" s="110"/>
      <c r="K45" s="464"/>
      <c r="L45" s="462">
        <v>0</v>
      </c>
      <c r="M45" s="462">
        <v>0</v>
      </c>
      <c r="N45" s="62"/>
      <c r="O45" s="62"/>
      <c r="P45" s="62"/>
      <c r="Q45" s="65">
        <v>0</v>
      </c>
      <c r="R45" s="65">
        <v>0</v>
      </c>
      <c r="S45" s="65">
        <v>0</v>
      </c>
      <c r="T45" s="65">
        <v>0</v>
      </c>
      <c r="U45" s="98"/>
      <c r="V45" s="672"/>
    </row>
    <row r="46" spans="1:22" ht="47.25" customHeight="1">
      <c r="A46" s="111" t="s">
        <v>397</v>
      </c>
      <c r="B46" s="110">
        <v>100000</v>
      </c>
      <c r="C46" s="110">
        <v>100000</v>
      </c>
      <c r="D46" s="110"/>
      <c r="E46" s="110"/>
      <c r="F46" s="110"/>
      <c r="G46" s="110"/>
      <c r="H46" s="110"/>
      <c r="I46" s="110"/>
      <c r="J46" s="110"/>
      <c r="K46" s="464"/>
      <c r="L46" s="462"/>
      <c r="M46" s="462"/>
      <c r="N46" s="62"/>
      <c r="O46" s="62"/>
      <c r="P46" s="62"/>
      <c r="Q46" s="65"/>
      <c r="R46" s="65"/>
      <c r="S46" s="65"/>
      <c r="T46" s="65"/>
      <c r="U46" s="98"/>
      <c r="V46" s="672"/>
    </row>
    <row r="47" spans="1:22" ht="39" customHeight="1" hidden="1">
      <c r="A47" s="283" t="s">
        <v>449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464"/>
      <c r="L47" s="462"/>
      <c r="M47" s="462"/>
      <c r="N47" s="62"/>
      <c r="O47" s="62"/>
      <c r="P47" s="62"/>
      <c r="Q47" s="65"/>
      <c r="R47" s="65"/>
      <c r="S47" s="65"/>
      <c r="T47" s="65"/>
      <c r="U47" s="98"/>
      <c r="V47" s="672"/>
    </row>
    <row r="48" spans="1:22" ht="39" customHeight="1" hidden="1">
      <c r="A48" s="283"/>
      <c r="B48" s="110"/>
      <c r="C48" s="110"/>
      <c r="D48" s="110"/>
      <c r="E48" s="110"/>
      <c r="F48" s="110"/>
      <c r="G48" s="110"/>
      <c r="H48" s="110"/>
      <c r="I48" s="110"/>
      <c r="J48" s="110"/>
      <c r="K48" s="464"/>
      <c r="L48" s="462"/>
      <c r="M48" s="462"/>
      <c r="N48" s="62"/>
      <c r="O48" s="62"/>
      <c r="P48" s="62"/>
      <c r="Q48" s="65"/>
      <c r="R48" s="65"/>
      <c r="S48" s="65"/>
      <c r="T48" s="65"/>
      <c r="U48" s="98"/>
      <c r="V48" s="672"/>
    </row>
    <row r="49" spans="1:22" ht="39" customHeight="1" hidden="1">
      <c r="A49" s="283"/>
      <c r="B49" s="110"/>
      <c r="C49" s="110"/>
      <c r="D49" s="110"/>
      <c r="E49" s="110"/>
      <c r="F49" s="110"/>
      <c r="G49" s="110"/>
      <c r="H49" s="110"/>
      <c r="I49" s="110"/>
      <c r="J49" s="110"/>
      <c r="K49" s="464"/>
      <c r="L49" s="462"/>
      <c r="M49" s="462"/>
      <c r="N49" s="62"/>
      <c r="O49" s="62"/>
      <c r="P49" s="62"/>
      <c r="Q49" s="65"/>
      <c r="R49" s="65"/>
      <c r="S49" s="65"/>
      <c r="T49" s="65"/>
      <c r="U49" s="98"/>
      <c r="V49" s="672"/>
    </row>
    <row r="50" spans="1:22" ht="39" customHeight="1" hidden="1">
      <c r="A50" s="283"/>
      <c r="B50" s="110"/>
      <c r="C50" s="110"/>
      <c r="D50" s="110"/>
      <c r="E50" s="110"/>
      <c r="F50" s="110"/>
      <c r="G50" s="110"/>
      <c r="H50" s="110"/>
      <c r="I50" s="110"/>
      <c r="J50" s="110"/>
      <c r="K50" s="464"/>
      <c r="L50" s="462"/>
      <c r="M50" s="462"/>
      <c r="N50" s="62"/>
      <c r="O50" s="62"/>
      <c r="P50" s="62"/>
      <c r="Q50" s="65"/>
      <c r="R50" s="65"/>
      <c r="S50" s="65"/>
      <c r="T50" s="65"/>
      <c r="U50" s="98"/>
      <c r="V50" s="672"/>
    </row>
    <row r="51" spans="1:22" ht="39" customHeight="1" hidden="1">
      <c r="A51" s="283"/>
      <c r="B51" s="110"/>
      <c r="C51" s="110"/>
      <c r="D51" s="110"/>
      <c r="E51" s="110"/>
      <c r="F51" s="110"/>
      <c r="G51" s="110"/>
      <c r="H51" s="110"/>
      <c r="I51" s="110"/>
      <c r="J51" s="110"/>
      <c r="K51" s="464"/>
      <c r="L51" s="462"/>
      <c r="M51" s="462"/>
      <c r="N51" s="62"/>
      <c r="O51" s="62"/>
      <c r="P51" s="62"/>
      <c r="Q51" s="65"/>
      <c r="R51" s="65"/>
      <c r="S51" s="65"/>
      <c r="T51" s="65"/>
      <c r="U51" s="98"/>
      <c r="V51" s="672"/>
    </row>
    <row r="52" spans="1:22" ht="39" customHeight="1" hidden="1">
      <c r="A52" s="283"/>
      <c r="B52" s="110"/>
      <c r="C52" s="110"/>
      <c r="D52" s="110"/>
      <c r="E52" s="110"/>
      <c r="F52" s="110"/>
      <c r="G52" s="110"/>
      <c r="H52" s="110"/>
      <c r="I52" s="110"/>
      <c r="J52" s="110"/>
      <c r="K52" s="464"/>
      <c r="L52" s="462"/>
      <c r="M52" s="462"/>
      <c r="N52" s="62"/>
      <c r="O52" s="62"/>
      <c r="P52" s="62"/>
      <c r="Q52" s="65"/>
      <c r="R52" s="65"/>
      <c r="S52" s="65"/>
      <c r="T52" s="65"/>
      <c r="U52" s="98"/>
      <c r="V52" s="672"/>
    </row>
    <row r="53" spans="1:22" s="17" customFormat="1" ht="27" customHeight="1" thickBot="1">
      <c r="A53" s="61" t="s">
        <v>1</v>
      </c>
      <c r="B53" s="67">
        <f>SUM(B35:B47)</f>
        <v>410430</v>
      </c>
      <c r="C53" s="67">
        <f>SUM(C35:C47)</f>
        <v>410430</v>
      </c>
      <c r="D53" s="67">
        <f>SUM(D35:D47)</f>
        <v>0</v>
      </c>
      <c r="E53" s="67">
        <f>SUM(E35:E47)</f>
        <v>0</v>
      </c>
      <c r="F53" s="67">
        <f aca="true" t="shared" si="1" ref="F53:Q53">SUM(F35:F47)</f>
        <v>0</v>
      </c>
      <c r="G53" s="310">
        <f t="shared" si="1"/>
        <v>150544</v>
      </c>
      <c r="H53" s="310">
        <f>SUM(H35:H47)</f>
        <v>150544</v>
      </c>
      <c r="I53" s="310">
        <f>SUM(I35:I47)</f>
        <v>0</v>
      </c>
      <c r="J53" s="868">
        <f t="shared" si="1"/>
        <v>0</v>
      </c>
      <c r="K53" s="868">
        <f t="shared" si="1"/>
        <v>0</v>
      </c>
      <c r="L53" s="465">
        <f t="shared" si="1"/>
        <v>0</v>
      </c>
      <c r="M53" s="465">
        <f>SUM(M35:M47)</f>
        <v>0</v>
      </c>
      <c r="N53" s="67">
        <f t="shared" si="1"/>
        <v>0</v>
      </c>
      <c r="O53" s="67">
        <f t="shared" si="1"/>
        <v>0</v>
      </c>
      <c r="P53" s="67">
        <f t="shared" si="1"/>
        <v>0</v>
      </c>
      <c r="Q53" s="67">
        <f t="shared" si="1"/>
        <v>0</v>
      </c>
      <c r="R53" s="67">
        <f>SUM(R35:R47)</f>
        <v>0</v>
      </c>
      <c r="S53" s="67">
        <f>SUM(S35:S47)</f>
        <v>0</v>
      </c>
      <c r="T53" s="67">
        <f>SUM(T35:T47)</f>
        <v>0</v>
      </c>
      <c r="U53" s="310"/>
      <c r="V53" s="672"/>
    </row>
    <row r="54" spans="7:17" ht="15">
      <c r="G54" s="334"/>
      <c r="Q54" s="334"/>
    </row>
    <row r="55" spans="5:9" ht="12.75">
      <c r="E55" s="455"/>
      <c r="G55" s="455"/>
      <c r="H55" s="455"/>
      <c r="I55" s="455"/>
    </row>
    <row r="56" spans="5:7" ht="12.75">
      <c r="E56" s="455"/>
      <c r="G56" s="455"/>
    </row>
    <row r="57" spans="1:9" ht="12.75">
      <c r="A57" s="360"/>
      <c r="E57" s="455"/>
      <c r="G57" s="455"/>
      <c r="I57" s="455"/>
    </row>
    <row r="59" ht="12.75">
      <c r="G59" s="455"/>
    </row>
  </sheetData>
  <sheetProtection/>
  <mergeCells count="20">
    <mergeCell ref="B8:F8"/>
    <mergeCell ref="G8:K8"/>
    <mergeCell ref="L8:P8"/>
    <mergeCell ref="L7:U7"/>
    <mergeCell ref="B7:K7"/>
    <mergeCell ref="L1:R1"/>
    <mergeCell ref="A3:R3"/>
    <mergeCell ref="A4:R4"/>
    <mergeCell ref="A5:R5"/>
    <mergeCell ref="Q6:R6"/>
    <mergeCell ref="B33:F33"/>
    <mergeCell ref="L33:P33"/>
    <mergeCell ref="L32:U32"/>
    <mergeCell ref="B32:K32"/>
    <mergeCell ref="Q8:U8"/>
    <mergeCell ref="Q33:U33"/>
    <mergeCell ref="G33:K33"/>
    <mergeCell ref="A30:Q30"/>
    <mergeCell ref="A7:A8"/>
    <mergeCell ref="A32:A3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2020-07-13T19:19:36Z</dcterms:modified>
  <cp:category/>
  <cp:version/>
  <cp:contentType/>
  <cp:contentStatus/>
</cp:coreProperties>
</file>