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2900" tabRatio="973" firstSheet="5" activeTab="18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1.4.sz.mell." sheetId="7" r:id="rId7"/>
    <sheet name="KV_2.1.sz.mell." sheetId="8" r:id="rId8"/>
    <sheet name="KV_2.2.sz.mell." sheetId="9" r:id="rId9"/>
    <sheet name="KV_ELLENŐRZÉS" sheetId="10" r:id="rId10"/>
    <sheet name="KV_3.sz.mell." sheetId="11" r:id="rId11"/>
    <sheet name="KV_4.sz.mell." sheetId="12" r:id="rId12"/>
    <sheet name="KV_5.1.sz.mell" sheetId="13" r:id="rId13"/>
    <sheet name="KV_5.1.1.sz.mell" sheetId="14" r:id="rId14"/>
    <sheet name="KV_5.1.2.sz.mell." sheetId="15" r:id="rId15"/>
    <sheet name="KV_5.1.3.sz.mell" sheetId="16" r:id="rId16"/>
    <sheet name="KV_5.2.sz.mell" sheetId="17" r:id="rId17"/>
    <sheet name="KV_5.3.sz.mell" sheetId="18" r:id="rId18"/>
    <sheet name="KV_5.4.sz.mell" sheetId="19" r:id="rId19"/>
  </sheets>
  <definedNames>
    <definedName name="_xlfn.IFERROR" hidden="1">#NAME?</definedName>
    <definedName name="_xlnm.Print_Titles" localSheetId="13">'KV_5.1.1.sz.mell'!$1:$6</definedName>
    <definedName name="_xlnm.Print_Titles" localSheetId="14">'KV_5.1.2.sz.mell.'!$1:$6</definedName>
    <definedName name="_xlnm.Print_Titles" localSheetId="15">'KV_5.1.3.sz.mell'!$1:$6</definedName>
    <definedName name="_xlnm.Print_Titles" localSheetId="12">'KV_5.1.sz.mell'!$1:$6</definedName>
    <definedName name="_xlnm.Print_Titles" localSheetId="16">'KV_5.2.sz.mell'!$1:$6</definedName>
    <definedName name="_xlnm.Print_Titles" localSheetId="17">'KV_5.3.sz.mell'!$1:$6</definedName>
    <definedName name="_xlnm.Print_Titles" localSheetId="18">'KV_5.4.sz.mell'!$1:$6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</definedNames>
  <calcPr fullCalcOnLoad="1"/>
</workbook>
</file>

<file path=xl/sharedStrings.xml><?xml version="1.0" encoding="utf-8"?>
<sst xmlns="http://schemas.openxmlformats.org/spreadsheetml/2006/main" count="3114" uniqueCount="572">
  <si>
    <t>Beruházási (felhalmozási) kiadások előirányzata beruházásonként</t>
  </si>
  <si>
    <t>Vállalkozási maradvány igénybevétele</t>
  </si>
  <si>
    <t>Többéves kihatással járó döntések számszerűsítése évenkénti bontásban és összesítve célok szerint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</si>
  <si>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</si>
  <si>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</si>
  <si>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</si>
  <si>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</si>
  <si>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</si>
  <si>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</si>
  <si>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</si>
  <si>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</si>
  <si>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</si>
  <si>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</si>
  <si>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</si>
  <si>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</si>
  <si>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</si>
  <si>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</si>
  <si>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</si>
  <si>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</si>
  <si>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</si>
  <si>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</si>
  <si>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</si>
  <si>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</si>
  <si>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</si>
  <si>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</si>
  <si>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</si>
  <si>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</si>
  <si>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</si>
  <si>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</si>
  <si>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</si>
  <si>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</si>
  <si>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</si>
  <si>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</si>
  <si>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</si>
  <si>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</si>
  <si>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</si>
  <si>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</si>
  <si>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</si>
  <si>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</si>
  <si>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</si>
  <si>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</si>
  <si>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</si>
  <si>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</si>
  <si>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</si>
  <si>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</si>
  <si>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</si>
  <si>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</si>
  <si>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</si>
  <si>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</si>
  <si>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</si>
  <si>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</si>
  <si>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</si>
  <si>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</si>
  <si>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</si>
  <si>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</si>
  <si>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</si>
  <si>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</si>
  <si>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</si>
  <si>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</si>
  <si>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</si>
  <si>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</si>
  <si>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</si>
  <si>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</si>
  <si>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</si>
  <si>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</si>
  <si>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</si>
  <si>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</si>
  <si>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</si>
  <si>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</si>
  <si>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</si>
  <si>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</si>
  <si>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</si>
  <si>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</si>
  <si>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</si>
  <si>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</si>
  <si>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</si>
  <si>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</si>
  <si>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</si>
  <si>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</si>
  <si>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</si>
  <si>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</si>
  <si>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</si>
  <si>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</si>
  <si>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</si>
  <si>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</si>
  <si>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</si>
  <si>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</si>
  <si>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</si>
  <si>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</si>
  <si>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</si>
  <si>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</si>
  <si>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</si>
  <si>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</si>
  <si>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</si>
  <si>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</si>
  <si>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</si>
  <si>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</si>
  <si>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</si>
  <si>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</si>
  <si>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</si>
  <si>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</si>
  <si>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</si>
  <si>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</si>
  <si>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</si>
  <si>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</si>
  <si>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</si>
  <si>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</si>
  <si>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</si>
  <si>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</si>
  <si>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</si>
  <si>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</si>
  <si>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</si>
  <si>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</si>
  <si>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</si>
  <si>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</si>
  <si>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</si>
  <si>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</si>
  <si>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</si>
  <si>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</si>
  <si>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</si>
  <si>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</si>
  <si>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</si>
  <si>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</si>
  <si>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</si>
  <si>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</si>
  <si>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</si>
  <si>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</si>
  <si>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</si>
  <si>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</si>
  <si>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</si>
  <si>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</si>
  <si>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</si>
  <si>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</si>
  <si>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</si>
  <si>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</si>
  <si>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</si>
  <si>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</si>
  <si>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</si>
  <si>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</si>
  <si>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</si>
  <si>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</si>
  <si>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</si>
  <si>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</si>
  <si>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</si>
  <si>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</si>
  <si>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</si>
  <si>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</si>
  <si>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</si>
  <si>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</si>
  <si>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</si>
  <si>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</si>
  <si>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</si>
  <si>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</si>
  <si>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</si>
  <si>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</si>
  <si>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</si>
  <si>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</si>
  <si>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</si>
  <si>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</si>
  <si>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</si>
  <si>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</si>
  <si>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</si>
  <si>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</si>
  <si>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</si>
  <si>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</si>
  <si>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</si>
  <si>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</si>
  <si>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</si>
  <si>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</si>
  <si>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</si>
  <si>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</si>
  <si>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</si>
  <si>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</si>
  <si>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</si>
  <si>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</si>
  <si>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</si>
  <si>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</si>
  <si>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</si>
  <si>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</si>
  <si>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</si>
  <si>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</si>
  <si>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</si>
  <si>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</si>
  <si>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</si>
  <si>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</si>
  <si>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</si>
  <si>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</si>
  <si>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</si>
  <si>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</si>
  <si>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</si>
  <si>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</si>
  <si>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</si>
  <si>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</si>
  <si>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</si>
  <si>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</si>
  <si>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</si>
  <si>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</si>
  <si>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</si>
  <si>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</si>
  <si>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</si>
  <si>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</si>
  <si>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</si>
  <si>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</si>
  <si>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</si>
  <si>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</si>
  <si>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</si>
  <si>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</si>
  <si>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</si>
  <si>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</si>
  <si>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</si>
  <si>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</si>
  <si>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</si>
  <si>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</si>
  <si>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</si>
  <si>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</si>
  <si>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</si>
  <si>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</si>
  <si>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</si>
  <si>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</si>
  <si>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</si>
  <si>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</si>
  <si>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</si>
  <si>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</si>
  <si>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</si>
  <si>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</si>
  <si>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</si>
  <si>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</si>
  <si>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</si>
  <si>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</si>
  <si>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</si>
  <si>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</si>
  <si>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</si>
  <si>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</si>
  <si>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</si>
  <si>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</si>
  <si>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</si>
  <si>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</si>
  <si>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</si>
  <si>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</si>
  <si>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</si>
  <si>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</si>
  <si>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</si>
  <si>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</si>
  <si>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</si>
  <si>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</si>
  <si>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</si>
  <si>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</si>
  <si>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</si>
  <si>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</si>
  <si>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</si>
  <si>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</si>
  <si>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</si>
  <si>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</si>
  <si>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</si>
  <si>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</si>
  <si>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</si>
  <si>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</si>
  <si>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</si>
  <si>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</si>
  <si>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</si>
  <si>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</si>
  <si>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</si>
  <si>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</si>
  <si>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</si>
  <si>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</si>
  <si>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</si>
  <si>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</si>
  <si>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</si>
  <si>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</si>
  <si>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</si>
  <si>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</si>
  <si>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</si>
  <si>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</si>
  <si>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</si>
  <si>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</si>
  <si>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</si>
  <si>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</si>
  <si>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</si>
  <si>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</si>
  <si>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</si>
  <si>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</si>
  <si>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</si>
  <si>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</si>
  <si>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</si>
  <si>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</si>
  <si>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</si>
  <si>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</si>
  <si>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</si>
  <si>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</si>
  <si>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</si>
  <si>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</si>
  <si>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</si>
  <si>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</si>
  <si>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</si>
  <si>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</si>
  <si>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</si>
  <si>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</si>
  <si>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</si>
  <si>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</si>
  <si>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</si>
  <si>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</si>
  <si>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</si>
  <si>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</si>
  <si>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</si>
  <si>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</si>
  <si>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</si>
  <si>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</si>
  <si>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</si>
  <si>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</si>
  <si>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</si>
  <si>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</si>
  <si>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</si>
  <si>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</si>
  <si>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</si>
  <si>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</si>
  <si>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</si>
  <si>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</si>
  <si>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</si>
  <si>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</si>
  <si>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</si>
  <si>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</si>
  <si>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</si>
  <si>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</si>
  <si>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</si>
  <si>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</si>
  <si>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</si>
  <si>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</si>
  <si>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</si>
  <si>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</si>
  <si>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</si>
  <si>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</si>
  <si>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</si>
  <si>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</si>
  <si>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</si>
  <si>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</si>
  <si>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</si>
  <si>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</si>
  <si>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</si>
  <si>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</si>
  <si>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</si>
  <si>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</si>
  <si>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</si>
  <si>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</si>
  <si>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</si>
  <si>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</si>
  <si>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</si>
  <si>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</si>
  <si>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</si>
  <si>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</si>
  <si>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</si>
  <si>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</si>
  <si>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</si>
  <si>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</si>
  <si>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</si>
  <si>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</si>
  <si>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</si>
  <si>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</si>
  <si>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</si>
  <si>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</si>
  <si>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</si>
  <si>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</si>
  <si>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</si>
  <si>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</si>
  <si>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</si>
  <si>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</si>
  <si>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</si>
  <si>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</si>
  <si>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</si>
  <si>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</si>
  <si>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</si>
  <si>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</si>
  <si>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</si>
  <si>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</si>
  <si>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</si>
  <si>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</si>
  <si>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</si>
  <si>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</si>
  <si>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</si>
  <si>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</si>
  <si>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</si>
  <si>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</si>
  <si>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</si>
  <si>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</si>
  <si>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</si>
  <si>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</si>
  <si>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</si>
  <si>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</si>
  <si>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</si>
  <si>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</si>
  <si>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</si>
  <si>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</si>
  <si>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</si>
  <si>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</si>
  <si>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</si>
  <si>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</si>
  <si>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</si>
  <si>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</si>
  <si>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</si>
  <si>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</si>
  <si>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</si>
  <si>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</si>
  <si>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</si>
  <si>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</si>
  <si>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</si>
  <si>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</si>
  <si>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</si>
  <si>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</si>
  <si>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</si>
  <si>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</si>
  <si>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</si>
  <si>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</si>
  <si>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</si>
  <si>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</si>
  <si>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</si>
  <si>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</si>
  <si>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</si>
  <si>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</si>
  <si>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</si>
  <si>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</si>
  <si>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</si>
  <si>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</si>
  <si>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</si>
  <si>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</si>
  <si>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</si>
  <si>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</si>
  <si>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</si>
  <si>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</si>
  <si>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</si>
  <si>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</si>
  <si>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</si>
  <si>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</si>
  <si>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</si>
  <si>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</si>
  <si>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</si>
  <si>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</si>
  <si>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</si>
  <si>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</si>
  <si>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</si>
  <si>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</si>
  <si>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</si>
  <si>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</si>
  <si>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</si>
  <si>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</si>
  <si>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</si>
  <si>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</si>
  <si>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</si>
  <si>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</si>
  <si>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</si>
  <si>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</si>
  <si>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</si>
  <si>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</si>
  <si>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</si>
  <si>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</si>
  <si>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</si>
  <si>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</si>
  <si>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</si>
  <si>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2019. évi előirányzat BEVÉTELEK</t>
  </si>
  <si>
    <t>2019. ÉVI KÖLTSÉGVETÉS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</si>
  <si>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</si>
  <si>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</si>
  <si>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</si>
  <si>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</si>
  <si>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</si>
  <si>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</si>
  <si>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</si>
  <si>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</si>
  <si>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</si>
  <si>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</si>
  <si>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</si>
  <si>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</si>
  <si>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</si>
  <si>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</si>
  <si>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</si>
  <si>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</si>
  <si>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</si>
  <si>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</si>
  <si>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</si>
  <si>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</si>
  <si>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</si>
  <si>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</si>
  <si>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</si>
  <si>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</si>
  <si>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Tájékoztató a 2017. évi tény, 2018. évi várható és 2019. évi terv adatokról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</si>
  <si>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</si>
  <si>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</si>
  <si>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</si>
  <si>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</si>
  <si>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</si>
  <si>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</si>
  <si>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</si>
  <si>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</si>
  <si>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</si>
  <si>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</si>
  <si>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</si>
  <si>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</si>
  <si>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</si>
  <si>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</si>
  <si>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</si>
  <si>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</si>
  <si>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</si>
  <si>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</si>
  <si>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</si>
  <si>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</si>
  <si>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</si>
  <si>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</si>
  <si>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</si>
  <si>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</si>
  <si>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</si>
  <si>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</si>
  <si>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</si>
  <si>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</si>
  <si>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</si>
  <si>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</si>
  <si>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</si>
  <si>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</si>
  <si>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</si>
  <si>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</si>
  <si>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</si>
  <si>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</si>
  <si>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</si>
  <si>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</si>
  <si>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</si>
  <si>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</si>
  <si>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</si>
  <si>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</si>
  <si>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</si>
  <si>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</si>
  <si>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</si>
  <si>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</si>
  <si>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</si>
  <si>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</si>
  <si>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</si>
  <si>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</si>
  <si>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</si>
  <si>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</si>
  <si>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</si>
  <si>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</si>
  <si>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</si>
  <si>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</si>
  <si>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</si>
  <si>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</si>
  <si>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</si>
  <si>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</si>
  <si>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</si>
  <si>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</si>
  <si>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</si>
  <si>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</si>
  <si>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</si>
  <si>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</si>
  <si>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Előirányzat-felhasználási terv 2019. évre</t>
  </si>
  <si>
    <t>2019. évi általános működés és ágazati feladatok támogatásának alakulása jogcímenként</t>
  </si>
  <si>
    <t>Kimutatás a 2019. évben céljelleggel juttatott támogatásokról</t>
  </si>
  <si>
    <t>2019. évi költségvetési évet követő 3 év tervezett kiadásai, bevételei</t>
  </si>
  <si>
    <t>Előterjesztéskor</t>
  </si>
  <si>
    <t xml:space="preserve">3 kvi név  </t>
  </si>
  <si>
    <t>Egyéb</t>
  </si>
  <si>
    <t>Bel-és Csapadékvíz rendszer felújítása, kialakítása Mezőzomboron</t>
  </si>
  <si>
    <t>Termelői piac létrehozása a helyi gazdaságfejlesztés érdekében</t>
  </si>
  <si>
    <t>Külterületi helyi közutak fejlesztése, önk.utakkez.,állapotjavítása, karbant.,szükséges erő és munkagépek</t>
  </si>
  <si>
    <t>Fenntartaható települési közlekedésfejlesztés 37.sz. út Mezőzombor közötti művelődési létesítmény kialak.</t>
  </si>
  <si>
    <t>Humán kapacítás</t>
  </si>
  <si>
    <t>Óvoda felújítás</t>
  </si>
  <si>
    <t>Kultúrával a gyermekekért</t>
  </si>
  <si>
    <t>Jó itt élni helyi ident.előseg.programok megval.</t>
  </si>
  <si>
    <t>Kossuth utca BM Pályázat</t>
  </si>
  <si>
    <t>Mezőzombor Község ÖNKORMÁNYZATA</t>
  </si>
  <si>
    <t>III.07.</t>
  </si>
  <si>
    <t>) számú</t>
  </si>
  <si>
    <t>Mezőzombori  Polgármesteri  Hivatal</t>
  </si>
  <si>
    <t>Mezőzombor Község Önkormányzat saját bevételeinek részletezése az adósságot keletkeztető ügyletből származó tárgyévi fizetési kötelezettség megállapításához</t>
  </si>
  <si>
    <t>Mezőzombori Bóbita Óvoda</t>
  </si>
  <si>
    <t>KAPOCS Családsegítő és Gyermekjóléti Szolgálat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</si>
</sst>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8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59" applyFont="1">
      <alignment/>
      <protection/>
    </xf>
    <xf numFmtId="16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59" applyFont="1" applyAlignment="1">
      <alignment horizontal="center" vertical="center" wrapText="1"/>
      <protection/>
    </xf>
    <xf numFmtId="0" fontId="6" fillId="0" borderId="0" xfId="59" applyFont="1" applyAlignment="1">
      <alignment vertical="center" wrapText="1"/>
      <protection/>
    </xf>
    <xf numFmtId="0" fontId="16" fillId="0" borderId="10" xfId="59" applyFont="1" applyBorder="1" applyAlignment="1">
      <alignment horizontal="left" vertical="center" wrapText="1" indent="1"/>
      <protection/>
    </xf>
    <xf numFmtId="0" fontId="16" fillId="0" borderId="11" xfId="59" applyFont="1" applyBorder="1" applyAlignment="1">
      <alignment horizontal="left" vertical="center" wrapText="1" indent="1"/>
      <protection/>
    </xf>
    <xf numFmtId="0" fontId="16" fillId="0" borderId="12" xfId="59" applyFont="1" applyBorder="1" applyAlignment="1">
      <alignment horizontal="left" vertical="center" wrapText="1" indent="1"/>
      <protection/>
    </xf>
    <xf numFmtId="0" fontId="16" fillId="0" borderId="13" xfId="59" applyFont="1" applyBorder="1" applyAlignment="1">
      <alignment horizontal="left" vertical="center" wrapText="1" indent="1"/>
      <protection/>
    </xf>
    <xf numFmtId="0" fontId="16" fillId="0" borderId="14" xfId="59" applyFont="1" applyBorder="1" applyAlignment="1">
      <alignment horizontal="left" vertical="center" wrapText="1" indent="1"/>
      <protection/>
    </xf>
    <xf numFmtId="0" fontId="16" fillId="0" borderId="15" xfId="59" applyFont="1" applyBorder="1" applyAlignment="1">
      <alignment horizontal="left" vertical="center" wrapText="1" indent="1"/>
      <protection/>
    </xf>
    <xf numFmtId="49" fontId="16" fillId="0" borderId="16" xfId="59" applyNumberFormat="1" applyFont="1" applyBorder="1" applyAlignment="1">
      <alignment horizontal="left" vertical="center" wrapText="1" indent="1"/>
      <protection/>
    </xf>
    <xf numFmtId="49" fontId="16" fillId="0" borderId="17" xfId="59" applyNumberFormat="1" applyFont="1" applyBorder="1" applyAlignment="1">
      <alignment horizontal="left" vertical="center" wrapText="1" indent="1"/>
      <protection/>
    </xf>
    <xf numFmtId="49" fontId="16" fillId="0" borderId="18" xfId="59" applyNumberFormat="1" applyFont="1" applyBorder="1" applyAlignment="1">
      <alignment horizontal="left" vertical="center" wrapText="1" indent="1"/>
      <protection/>
    </xf>
    <xf numFmtId="49" fontId="16" fillId="0" borderId="19" xfId="59" applyNumberFormat="1" applyFont="1" applyBorder="1" applyAlignment="1">
      <alignment horizontal="left" vertical="center" wrapText="1" indent="1"/>
      <protection/>
    </xf>
    <xf numFmtId="49" fontId="16" fillId="0" borderId="20" xfId="59" applyNumberFormat="1" applyFont="1" applyBorder="1" applyAlignment="1">
      <alignment horizontal="left" vertical="center" wrapText="1" indent="1"/>
      <protection/>
    </xf>
    <xf numFmtId="49" fontId="16" fillId="0" borderId="21" xfId="59" applyNumberFormat="1" applyFont="1" applyBorder="1" applyAlignment="1">
      <alignment horizontal="left" vertical="center" wrapText="1" indent="1"/>
      <protection/>
    </xf>
    <xf numFmtId="0" fontId="16" fillId="0" borderId="0" xfId="59" applyFont="1" applyAlignment="1">
      <alignment horizontal="left" vertical="center" wrapText="1" indent="1"/>
      <protection/>
    </xf>
    <xf numFmtId="0" fontId="14" fillId="0" borderId="22" xfId="59" applyFont="1" applyBorder="1" applyAlignment="1">
      <alignment horizontal="left" vertical="center" wrapText="1" indent="1"/>
      <protection/>
    </xf>
    <xf numFmtId="0" fontId="14" fillId="0" borderId="23" xfId="59" applyFont="1" applyBorder="1" applyAlignment="1">
      <alignment horizontal="left" vertical="center" wrapText="1" indent="1"/>
      <protection/>
    </xf>
    <xf numFmtId="0" fontId="14" fillId="0" borderId="24" xfId="59" applyFont="1" applyBorder="1" applyAlignment="1">
      <alignment horizontal="left" vertical="center" wrapText="1" indent="1"/>
      <protection/>
    </xf>
    <xf numFmtId="164" fontId="16" fillId="0" borderId="11" xfId="0" applyNumberFormat="1" applyFont="1" applyBorder="1" applyAlignment="1" applyProtection="1">
      <alignment vertical="center" wrapText="1"/>
      <protection locked="0"/>
    </xf>
    <xf numFmtId="164" fontId="16" fillId="0" borderId="15" xfId="0" applyNumberFormat="1" applyFont="1" applyBorder="1" applyAlignment="1" applyProtection="1">
      <alignment vertical="center" wrapText="1"/>
      <protection locked="0"/>
    </xf>
    <xf numFmtId="0" fontId="14" fillId="0" borderId="23" xfId="59" applyFont="1" applyBorder="1" applyAlignment="1">
      <alignment vertical="center" wrapText="1"/>
      <protection/>
    </xf>
    <xf numFmtId="0" fontId="14" fillId="0" borderId="25" xfId="59" applyFont="1" applyBorder="1" applyAlignment="1">
      <alignment vertical="center" wrapText="1"/>
      <protection/>
    </xf>
    <xf numFmtId="0" fontId="14" fillId="0" borderId="22" xfId="59" applyFont="1" applyBorder="1" applyAlignment="1">
      <alignment horizontal="center" vertical="center" wrapText="1"/>
      <protection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2" fillId="0" borderId="0" xfId="59">
      <alignment/>
      <protection/>
    </xf>
    <xf numFmtId="0" fontId="16" fillId="0" borderId="0" xfId="59" applyFont="1">
      <alignment/>
      <protection/>
    </xf>
    <xf numFmtId="0" fontId="17" fillId="0" borderId="0" xfId="59" applyFont="1">
      <alignment/>
      <protection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16" fillId="0" borderId="17" xfId="0" applyNumberFormat="1" applyFont="1" applyBorder="1" applyAlignment="1" applyProtection="1">
      <alignment horizontal="left" vertical="center" wrapText="1" indent="1"/>
      <protection locked="0"/>
    </xf>
    <xf numFmtId="164" fontId="7" fillId="0" borderId="26" xfId="0" applyNumberFormat="1" applyFont="1" applyBorder="1" applyAlignment="1">
      <alignment horizontal="center" vertical="center" wrapText="1"/>
    </xf>
    <xf numFmtId="164" fontId="14" fillId="0" borderId="27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164" fontId="16" fillId="0" borderId="29" xfId="0" applyNumberFormat="1" applyFont="1" applyBorder="1" applyAlignment="1">
      <alignment vertical="center" wrapText="1"/>
    </xf>
    <xf numFmtId="164" fontId="16" fillId="0" borderId="19" xfId="0" applyNumberFormat="1" applyFont="1" applyBorder="1" applyAlignment="1" applyProtection="1">
      <alignment horizontal="left" vertical="center" wrapText="1" indent="1"/>
      <protection locked="0"/>
    </xf>
    <xf numFmtId="164" fontId="16" fillId="0" borderId="30" xfId="0" applyNumberFormat="1" applyFont="1" applyBorder="1" applyAlignment="1">
      <alignment vertical="center" wrapText="1"/>
    </xf>
    <xf numFmtId="164" fontId="14" fillId="0" borderId="23" xfId="0" applyNumberFormat="1" applyFont="1" applyBorder="1" applyAlignment="1">
      <alignment vertical="center" wrapText="1"/>
    </xf>
    <xf numFmtId="164" fontId="14" fillId="0" borderId="26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16" fillId="0" borderId="31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14" fillId="33" borderId="23" xfId="0" applyNumberFormat="1" applyFont="1" applyFill="1" applyBorder="1" applyAlignment="1">
      <alignment vertical="center" wrapText="1"/>
    </xf>
    <xf numFmtId="3" fontId="3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Border="1" applyAlignment="1" applyProtection="1">
      <alignment horizontal="left" vertical="center" wrapText="1" indent="1"/>
      <protection locked="0"/>
    </xf>
    <xf numFmtId="0" fontId="14" fillId="0" borderId="23" xfId="59" applyFont="1" applyBorder="1" applyAlignment="1">
      <alignment horizontal="left" vertical="center" wrapText="1" indent="1"/>
      <protection/>
    </xf>
    <xf numFmtId="0" fontId="6" fillId="0" borderId="0" xfId="59" applyFont="1">
      <alignment/>
      <protection/>
    </xf>
    <xf numFmtId="164" fontId="14" fillId="0" borderId="22" xfId="0" applyNumberFormat="1" applyFont="1" applyBorder="1" applyAlignment="1">
      <alignment horizontal="left" vertical="center" wrapText="1" indent="1"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7" fillId="0" borderId="0" xfId="0" applyFont="1" applyAlignment="1">
      <alignment horizontal="center"/>
    </xf>
    <xf numFmtId="3" fontId="13" fillId="0" borderId="0" xfId="0" applyNumberFormat="1" applyFont="1" applyAlignment="1">
      <alignment horizontal="right" indent="1"/>
    </xf>
    <xf numFmtId="3" fontId="7" fillId="0" borderId="0" xfId="0" applyNumberFormat="1" applyFont="1" applyAlignment="1">
      <alignment horizontal="right" indent="1"/>
    </xf>
    <xf numFmtId="0" fontId="16" fillId="0" borderId="28" xfId="59" applyFont="1" applyBorder="1" applyAlignment="1">
      <alignment horizontal="left" vertical="center" wrapText="1" indent="1"/>
      <protection/>
    </xf>
    <xf numFmtId="0" fontId="16" fillId="0" borderId="11" xfId="59" applyFont="1" applyBorder="1" applyAlignment="1">
      <alignment horizontal="left" indent="6"/>
      <protection/>
    </xf>
    <xf numFmtId="0" fontId="16" fillId="0" borderId="11" xfId="59" applyFont="1" applyBorder="1" applyAlignment="1">
      <alignment horizontal="left" vertical="center" wrapText="1" indent="6"/>
      <protection/>
    </xf>
    <xf numFmtId="0" fontId="16" fillId="0" borderId="15" xfId="59" applyFont="1" applyBorder="1" applyAlignment="1">
      <alignment horizontal="left" vertical="center" wrapText="1" indent="6"/>
      <protection/>
    </xf>
    <xf numFmtId="0" fontId="16" fillId="0" borderId="33" xfId="59" applyFont="1" applyBorder="1" applyAlignment="1">
      <alignment horizontal="left" vertical="center" wrapText="1" indent="6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59" applyFont="1">
      <alignment/>
      <protection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6" fillId="0" borderId="22" xfId="59" applyFont="1" applyBorder="1" applyAlignment="1">
      <alignment horizontal="center" vertical="center"/>
      <protection/>
    </xf>
    <xf numFmtId="0" fontId="16" fillId="0" borderId="20" xfId="59" applyFont="1" applyBorder="1" applyAlignment="1">
      <alignment horizontal="center" vertical="center"/>
      <protection/>
    </xf>
    <xf numFmtId="0" fontId="16" fillId="0" borderId="17" xfId="59" applyFont="1" applyBorder="1" applyAlignment="1">
      <alignment horizontal="center" vertical="center"/>
      <protection/>
    </xf>
    <xf numFmtId="0" fontId="16" fillId="0" borderId="19" xfId="59" applyFont="1" applyBorder="1" applyAlignment="1">
      <alignment horizontal="center" vertical="center"/>
      <protection/>
    </xf>
    <xf numFmtId="166" fontId="14" fillId="0" borderId="26" xfId="40" applyNumberFormat="1" applyFont="1" applyBorder="1" applyAlignment="1">
      <alignment/>
    </xf>
    <xf numFmtId="164" fontId="7" fillId="0" borderId="22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4" fontId="1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64" fontId="7" fillId="0" borderId="37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 indent="1"/>
    </xf>
    <xf numFmtId="0" fontId="20" fillId="0" borderId="2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left" wrapText="1" indent="1"/>
    </xf>
    <xf numFmtId="0" fontId="1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4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38" xfId="0" applyFont="1" applyBorder="1" applyAlignment="1">
      <alignment vertical="center" wrapText="1"/>
    </xf>
    <xf numFmtId="16" fontId="0" fillId="0" borderId="0" xfId="0" applyNumberFormat="1" applyAlignment="1">
      <alignment vertical="center" wrapText="1"/>
    </xf>
    <xf numFmtId="164" fontId="16" fillId="0" borderId="41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37" xfId="59" applyNumberFormat="1" applyFont="1" applyBorder="1" applyAlignment="1" applyProtection="1">
      <alignment horizontal="right" vertical="center" wrapText="1" indent="1"/>
      <protection locked="0"/>
    </xf>
    <xf numFmtId="0" fontId="20" fillId="0" borderId="23" xfId="0" applyFont="1" applyBorder="1" applyAlignment="1">
      <alignment horizontal="left" vertical="center" wrapText="1" indent="1"/>
    </xf>
    <xf numFmtId="0" fontId="19" fillId="0" borderId="11" xfId="0" applyFont="1" applyBorder="1" applyAlignment="1">
      <alignment horizontal="left" vertical="center" wrapText="1" indent="1"/>
    </xf>
    <xf numFmtId="0" fontId="19" fillId="0" borderId="15" xfId="0" applyFont="1" applyBorder="1" applyAlignment="1">
      <alignment horizontal="left" vertical="center" wrapText="1" indent="1"/>
    </xf>
    <xf numFmtId="0" fontId="20" fillId="0" borderId="27" xfId="0" applyFont="1" applyBorder="1" applyAlignment="1">
      <alignment horizontal="left" vertical="center" wrapText="1" indent="1"/>
    </xf>
    <xf numFmtId="164" fontId="14" fillId="0" borderId="34" xfId="59" applyNumberFormat="1" applyFont="1" applyBorder="1" applyAlignment="1">
      <alignment horizontal="right" vertical="center" wrapText="1" indent="1"/>
      <protection/>
    </xf>
    <xf numFmtId="164" fontId="14" fillId="0" borderId="26" xfId="59" applyNumberFormat="1" applyFont="1" applyBorder="1" applyAlignment="1">
      <alignment horizontal="right" vertical="center" wrapText="1" indent="1"/>
      <protection/>
    </xf>
    <xf numFmtId="164" fontId="16" fillId="0" borderId="42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31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30" xfId="59" applyNumberFormat="1" applyFont="1" applyBorder="1" applyAlignment="1" applyProtection="1">
      <alignment horizontal="right" vertical="center" wrapText="1" indent="1"/>
      <protection locked="0"/>
    </xf>
    <xf numFmtId="164" fontId="16" fillId="0" borderId="29" xfId="59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Border="1" applyAlignment="1">
      <alignment horizontal="right" vertical="center" wrapText="1" indent="1"/>
      <protection/>
    </xf>
    <xf numFmtId="164" fontId="6" fillId="0" borderId="0" xfId="59" applyNumberFormat="1" applyFont="1" applyAlignment="1">
      <alignment horizontal="right" vertical="center" wrapText="1" indent="1"/>
      <protection/>
    </xf>
    <xf numFmtId="164" fontId="16" fillId="0" borderId="32" xfId="59" applyNumberFormat="1" applyFont="1" applyBorder="1" applyAlignment="1" applyProtection="1">
      <alignment horizontal="right" vertical="center" wrapText="1" indent="1"/>
      <protection locked="0"/>
    </xf>
    <xf numFmtId="164" fontId="20" fillId="0" borderId="26" xfId="0" applyNumberFormat="1" applyFont="1" applyBorder="1" applyAlignment="1">
      <alignment horizontal="right" vertical="center" wrapText="1" indent="1"/>
    </xf>
    <xf numFmtId="164" fontId="16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43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Border="1" applyAlignment="1">
      <alignment horizontal="right" vertical="center" wrapText="1" indent="1"/>
    </xf>
    <xf numFmtId="164" fontId="16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right" vertical="center" wrapText="1" indent="1"/>
    </xf>
    <xf numFmtId="164" fontId="16" fillId="0" borderId="44" xfId="0" applyNumberFormat="1" applyFont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Alignment="1">
      <alignment horizontal="centerContinuous" vertical="center" wrapText="1"/>
    </xf>
    <xf numFmtId="164" fontId="0" fillId="0" borderId="0" xfId="0" applyNumberFormat="1" applyAlignment="1">
      <alignment horizontal="centerContinuous" vertical="center"/>
    </xf>
    <xf numFmtId="164" fontId="7" fillId="0" borderId="22" xfId="0" applyNumberFormat="1" applyFont="1" applyBorder="1" applyAlignment="1">
      <alignment horizontal="centerContinuous" vertical="center" wrapText="1"/>
    </xf>
    <xf numFmtId="164" fontId="7" fillId="0" borderId="23" xfId="0" applyNumberFormat="1" applyFont="1" applyBorder="1" applyAlignment="1">
      <alignment horizontal="centerContinuous" vertical="center" wrapText="1"/>
    </xf>
    <xf numFmtId="164" fontId="7" fillId="0" borderId="26" xfId="0" applyNumberFormat="1" applyFont="1" applyBorder="1" applyAlignment="1">
      <alignment horizontal="centerContinuous" vertical="center" wrapText="1"/>
    </xf>
    <xf numFmtId="164" fontId="14" fillId="0" borderId="45" xfId="0" applyNumberFormat="1" applyFont="1" applyBorder="1" applyAlignment="1">
      <alignment horizontal="center" vertical="center" wrapText="1"/>
    </xf>
    <xf numFmtId="164" fontId="14" fillId="0" borderId="22" xfId="0" applyNumberFormat="1" applyFont="1" applyBorder="1" applyAlignment="1">
      <alignment horizontal="center" vertical="center" wrapText="1"/>
    </xf>
    <xf numFmtId="164" fontId="14" fillId="0" borderId="23" xfId="0" applyNumberFormat="1" applyFont="1" applyBorder="1" applyAlignment="1">
      <alignment horizontal="center" vertical="center" wrapText="1"/>
    </xf>
    <xf numFmtId="164" fontId="14" fillId="0" borderId="26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0" fillId="0" borderId="46" xfId="0" applyNumberFormat="1" applyBorder="1" applyAlignment="1">
      <alignment horizontal="left" vertical="center" wrapText="1" indent="1"/>
    </xf>
    <xf numFmtId="164" fontId="16" fillId="0" borderId="18" xfId="0" applyNumberFormat="1" applyFont="1" applyBorder="1" applyAlignment="1">
      <alignment horizontal="left" vertical="center" wrapText="1" indent="1"/>
    </xf>
    <xf numFmtId="164" fontId="0" fillId="0" borderId="47" xfId="0" applyNumberFormat="1" applyBorder="1" applyAlignment="1">
      <alignment horizontal="left" vertical="center" wrapText="1" indent="1"/>
    </xf>
    <xf numFmtId="164" fontId="16" fillId="0" borderId="17" xfId="0" applyNumberFormat="1" applyFont="1" applyBorder="1" applyAlignment="1">
      <alignment horizontal="left" vertical="center" wrapText="1" indent="1"/>
    </xf>
    <xf numFmtId="164" fontId="16" fillId="0" borderId="48" xfId="0" applyNumberFormat="1" applyFont="1" applyBorder="1" applyAlignment="1">
      <alignment horizontal="left" vertical="center" wrapText="1" indent="1"/>
    </xf>
    <xf numFmtId="164" fontId="3" fillId="0" borderId="45" xfId="0" applyNumberFormat="1" applyFont="1" applyBorder="1" applyAlignment="1">
      <alignment horizontal="left" vertical="center" wrapText="1" indent="1"/>
    </xf>
    <xf numFmtId="164" fontId="0" fillId="0" borderId="49" xfId="0" applyNumberFormat="1" applyFont="1" applyBorder="1" applyAlignment="1">
      <alignment horizontal="left" vertical="center" wrapText="1" indent="1"/>
    </xf>
    <xf numFmtId="164" fontId="16" fillId="0" borderId="16" xfId="0" applyNumberFormat="1" applyFont="1" applyBorder="1" applyAlignment="1">
      <alignment horizontal="left" vertical="center" wrapText="1" indent="1"/>
    </xf>
    <xf numFmtId="164" fontId="16" fillId="0" borderId="17" xfId="0" applyNumberFormat="1" applyFont="1" applyBorder="1" applyAlignment="1">
      <alignment horizontal="left" vertical="center" wrapText="1" indent="1"/>
    </xf>
    <xf numFmtId="164" fontId="0" fillId="0" borderId="47" xfId="0" applyNumberFormat="1" applyFont="1" applyBorder="1" applyAlignment="1">
      <alignment horizontal="left" vertical="center" wrapText="1" indent="1"/>
    </xf>
    <xf numFmtId="164" fontId="21" fillId="0" borderId="11" xfId="0" applyNumberFormat="1" applyFont="1" applyBorder="1" applyAlignment="1">
      <alignment horizontal="right" vertical="center" wrapText="1" indent="1"/>
    </xf>
    <xf numFmtId="164" fontId="3" fillId="0" borderId="22" xfId="0" applyNumberFormat="1" applyFont="1" applyBorder="1" applyAlignment="1">
      <alignment horizontal="left" vertical="center" wrapText="1" indent="1"/>
    </xf>
    <xf numFmtId="164" fontId="3" fillId="0" borderId="50" xfId="0" applyNumberFormat="1" applyFont="1" applyBorder="1" applyAlignment="1">
      <alignment horizontal="right" vertical="center" wrapText="1" indent="1"/>
    </xf>
    <xf numFmtId="164" fontId="14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18" xfId="0" applyNumberFormat="1" applyFont="1" applyBorder="1" applyAlignment="1" applyProtection="1">
      <alignment horizontal="left" vertical="center" wrapText="1" indent="1"/>
      <protection locked="0"/>
    </xf>
    <xf numFmtId="164" fontId="21" fillId="0" borderId="16" xfId="0" applyNumberFormat="1" applyFont="1" applyBorder="1" applyAlignment="1">
      <alignment horizontal="left" vertical="center" wrapText="1" indent="1"/>
    </xf>
    <xf numFmtId="164" fontId="16" fillId="0" borderId="17" xfId="0" applyNumberFormat="1" applyFont="1" applyBorder="1" applyAlignment="1">
      <alignment horizontal="left" vertical="center" wrapText="1" indent="2"/>
    </xf>
    <xf numFmtId="164" fontId="16" fillId="0" borderId="11" xfId="0" applyNumberFormat="1" applyFont="1" applyBorder="1" applyAlignment="1">
      <alignment horizontal="left" vertical="center" wrapText="1" indent="2"/>
    </xf>
    <xf numFmtId="164" fontId="21" fillId="0" borderId="11" xfId="0" applyNumberFormat="1" applyFont="1" applyBorder="1" applyAlignment="1">
      <alignment horizontal="left" vertical="center" wrapText="1" indent="1"/>
    </xf>
    <xf numFmtId="164" fontId="16" fillId="0" borderId="18" xfId="0" applyNumberFormat="1" applyFont="1" applyBorder="1" applyAlignment="1">
      <alignment horizontal="left" vertical="center" wrapText="1" indent="1"/>
    </xf>
    <xf numFmtId="164" fontId="16" fillId="0" borderId="18" xfId="0" applyNumberFormat="1" applyFont="1" applyBorder="1" applyAlignment="1">
      <alignment horizontal="left" vertical="center" wrapText="1" indent="2"/>
    </xf>
    <xf numFmtId="164" fontId="16" fillId="0" borderId="19" xfId="0" applyNumberFormat="1" applyFont="1" applyBorder="1" applyAlignment="1">
      <alignment horizontal="left" vertical="center" wrapText="1" indent="2"/>
    </xf>
    <xf numFmtId="164" fontId="21" fillId="0" borderId="12" xfId="0" applyNumberFormat="1" applyFont="1" applyBorder="1" applyAlignment="1">
      <alignment horizontal="right" vertical="center" wrapText="1" indent="1"/>
    </xf>
    <xf numFmtId="166" fontId="16" fillId="0" borderId="51" xfId="40" applyNumberFormat="1" applyFont="1" applyBorder="1" applyAlignment="1" applyProtection="1">
      <alignment/>
      <protection locked="0"/>
    </xf>
    <xf numFmtId="166" fontId="16" fillId="0" borderId="41" xfId="40" applyNumberFormat="1" applyFont="1" applyBorder="1" applyAlignment="1" applyProtection="1">
      <alignment/>
      <protection locked="0"/>
    </xf>
    <xf numFmtId="166" fontId="16" fillId="0" borderId="37" xfId="40" applyNumberFormat="1" applyFont="1" applyBorder="1" applyAlignment="1" applyProtection="1">
      <alignment/>
      <protection locked="0"/>
    </xf>
    <xf numFmtId="0" fontId="16" fillId="0" borderId="12" xfId="59" applyFont="1" applyBorder="1">
      <alignment/>
      <protection/>
    </xf>
    <xf numFmtId="164" fontId="7" fillId="0" borderId="37" xfId="0" applyNumberFormat="1" applyFont="1" applyBorder="1" applyAlignment="1">
      <alignment horizontal="right" vertical="center" wrapText="1" indent="1"/>
    </xf>
    <xf numFmtId="164" fontId="16" fillId="0" borderId="42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4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50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50" xfId="0" applyNumberFormat="1" applyFont="1" applyBorder="1" applyAlignment="1">
      <alignment horizontal="right" vertical="center" wrapText="1" indent="1"/>
    </xf>
    <xf numFmtId="164" fontId="14" fillId="0" borderId="0" xfId="0" applyNumberFormat="1" applyFont="1" applyAlignment="1">
      <alignment horizontal="right" vertical="center" wrapText="1" indent="1"/>
    </xf>
    <xf numFmtId="0" fontId="16" fillId="0" borderId="0" xfId="0" applyFont="1" applyAlignment="1">
      <alignment horizontal="right" vertical="center" wrapText="1" indent="1"/>
    </xf>
    <xf numFmtId="164" fontId="14" fillId="0" borderId="50" xfId="0" applyNumberFormat="1" applyFont="1" applyBorder="1" applyAlignment="1">
      <alignment horizontal="right" vertical="center" wrapText="1" indent="1"/>
    </xf>
    <xf numFmtId="164" fontId="14" fillId="0" borderId="26" xfId="0" applyNumberFormat="1" applyFont="1" applyBorder="1" applyAlignment="1">
      <alignment horizontal="right" vertical="center" wrapText="1" indent="1"/>
    </xf>
    <xf numFmtId="49" fontId="7" fillId="0" borderId="42" xfId="0" applyNumberFormat="1" applyFont="1" applyBorder="1" applyAlignment="1">
      <alignment horizontal="right" vertical="center"/>
    </xf>
    <xf numFmtId="49" fontId="7" fillId="0" borderId="52" xfId="0" applyNumberFormat="1" applyFont="1" applyBorder="1" applyAlignment="1">
      <alignment horizontal="right" vertical="center"/>
    </xf>
    <xf numFmtId="0" fontId="18" fillId="0" borderId="28" xfId="0" applyFont="1" applyBorder="1" applyAlignment="1">
      <alignment horizontal="left" vertical="center" wrapText="1" indent="1"/>
    </xf>
    <xf numFmtId="0" fontId="2" fillId="0" borderId="0" xfId="59" applyAlignment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3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4" fontId="0" fillId="0" borderId="49" xfId="0" applyNumberFormat="1" applyBorder="1" applyAlignment="1">
      <alignment horizontal="left" vertical="center" wrapText="1" indent="1"/>
    </xf>
    <xf numFmtId="164" fontId="16" fillId="0" borderId="16" xfId="0" applyNumberFormat="1" applyFont="1" applyBorder="1" applyAlignment="1">
      <alignment horizontal="left" vertical="center" wrapText="1" indent="1"/>
    </xf>
    <xf numFmtId="164" fontId="16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30" xfId="59" applyNumberFormat="1" applyFont="1" applyBorder="1" applyAlignment="1" applyProtection="1">
      <alignment horizontal="right" vertical="center" wrapText="1" indent="1"/>
      <protection locked="0"/>
    </xf>
    <xf numFmtId="0" fontId="7" fillId="0" borderId="5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4" fillId="0" borderId="24" xfId="59" applyFont="1" applyBorder="1" applyAlignment="1">
      <alignment horizontal="center" vertical="center" wrapText="1"/>
      <protection/>
    </xf>
    <xf numFmtId="164" fontId="16" fillId="0" borderId="31" xfId="59" applyNumberFormat="1" applyFont="1" applyBorder="1" applyAlignment="1">
      <alignment horizontal="right" vertical="center" wrapText="1" indent="1"/>
      <protection/>
    </xf>
    <xf numFmtId="0" fontId="16" fillId="0" borderId="12" xfId="59" applyFont="1" applyBorder="1" applyAlignment="1">
      <alignment horizontal="left" vertical="center" wrapText="1" indent="6"/>
      <protection/>
    </xf>
    <xf numFmtId="0" fontId="19" fillId="0" borderId="12" xfId="0" applyFont="1" applyBorder="1" applyAlignment="1">
      <alignment horizontal="left" wrapText="1" indent="1"/>
    </xf>
    <xf numFmtId="0" fontId="19" fillId="0" borderId="11" xfId="0" applyFont="1" applyBorder="1" applyAlignment="1">
      <alignment horizontal="left" wrapText="1" indent="1"/>
    </xf>
    <xf numFmtId="0" fontId="19" fillId="0" borderId="15" xfId="0" applyFont="1" applyBorder="1" applyAlignment="1">
      <alignment horizontal="left" wrapText="1" indent="1"/>
    </xf>
    <xf numFmtId="0" fontId="19" fillId="0" borderId="15" xfId="0" applyFont="1" applyBorder="1" applyAlignment="1">
      <alignment wrapText="1"/>
    </xf>
    <xf numFmtId="0" fontId="19" fillId="0" borderId="18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164" fontId="18" fillId="0" borderId="26" xfId="0" applyNumberFormat="1" applyFont="1" applyBorder="1" applyAlignment="1" quotePrefix="1">
      <alignment horizontal="right" vertical="center" wrapText="1" indent="1"/>
    </xf>
    <xf numFmtId="164" fontId="16" fillId="0" borderId="0" xfId="0" applyNumberFormat="1" applyFont="1" applyAlignment="1" applyProtection="1">
      <alignment horizontal="left" vertical="center" wrapText="1" indent="1"/>
      <protection locked="0"/>
    </xf>
    <xf numFmtId="164" fontId="16" fillId="0" borderId="17" xfId="0" applyNumberFormat="1" applyFont="1" applyBorder="1" applyAlignment="1" applyProtection="1" quotePrefix="1">
      <alignment horizontal="left" vertical="center" wrapText="1" indent="3"/>
      <protection locked="0"/>
    </xf>
    <xf numFmtId="164" fontId="16" fillId="0" borderId="16" xfId="0" applyNumberFormat="1" applyFont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Border="1" applyAlignment="1" applyProtection="1" quotePrefix="1">
      <alignment horizontal="left" vertical="center" wrapText="1" indent="6"/>
      <protection locked="0"/>
    </xf>
    <xf numFmtId="164" fontId="16" fillId="0" borderId="17" xfId="0" applyNumberFormat="1" applyFont="1" applyBorder="1" applyAlignment="1" applyProtection="1" quotePrefix="1">
      <alignment horizontal="left" vertical="center" wrapText="1" indent="6"/>
      <protection locked="0"/>
    </xf>
    <xf numFmtId="49" fontId="16" fillId="0" borderId="18" xfId="59" applyNumberFormat="1" applyFont="1" applyBorder="1" applyAlignment="1">
      <alignment horizontal="center" vertical="center" wrapText="1"/>
      <protection/>
    </xf>
    <xf numFmtId="49" fontId="16" fillId="0" borderId="17" xfId="59" applyNumberFormat="1" applyFont="1" applyBorder="1" applyAlignment="1">
      <alignment horizontal="center" vertical="center" wrapText="1"/>
      <protection/>
    </xf>
    <xf numFmtId="49" fontId="16" fillId="0" borderId="19" xfId="59" applyNumberFormat="1" applyFont="1" applyBorder="1" applyAlignment="1">
      <alignment horizontal="center" vertical="center" wrapText="1"/>
      <protection/>
    </xf>
    <xf numFmtId="0" fontId="20" fillId="0" borderId="22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49" fontId="16" fillId="0" borderId="20" xfId="59" applyNumberFormat="1" applyFont="1" applyBorder="1" applyAlignment="1">
      <alignment horizontal="center" vertical="center" wrapText="1"/>
      <protection/>
    </xf>
    <xf numFmtId="49" fontId="16" fillId="0" borderId="16" xfId="59" applyNumberFormat="1" applyFont="1" applyBorder="1" applyAlignment="1">
      <alignment horizontal="center" vertical="center" wrapText="1"/>
      <protection/>
    </xf>
    <xf numFmtId="49" fontId="16" fillId="0" borderId="21" xfId="59" applyNumberFormat="1" applyFont="1" applyBorder="1" applyAlignment="1">
      <alignment horizontal="center" vertical="center" wrapText="1"/>
      <protection/>
    </xf>
    <xf numFmtId="0" fontId="20" fillId="0" borderId="27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0" fontId="16" fillId="0" borderId="12" xfId="59" applyFont="1" applyBorder="1" applyAlignment="1">
      <alignment horizontal="left" vertical="center" wrapText="1" indent="1"/>
      <protection/>
    </xf>
    <xf numFmtId="0" fontId="16" fillId="0" borderId="11" xfId="59" applyFont="1" applyBorder="1" applyAlignment="1">
      <alignment horizontal="left" vertical="center" wrapText="1" indent="1"/>
      <protection/>
    </xf>
    <xf numFmtId="164" fontId="16" fillId="0" borderId="31" xfId="59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59" applyNumberFormat="1" applyFont="1" applyBorder="1" applyAlignment="1" applyProtection="1">
      <alignment horizontal="right" vertical="center" wrapText="1" indent="1"/>
      <protection locked="0"/>
    </xf>
    <xf numFmtId="0" fontId="20" fillId="0" borderId="22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164" fontId="16" fillId="0" borderId="17" xfId="0" applyNumberFormat="1" applyFont="1" applyBorder="1" applyAlignment="1" applyProtection="1">
      <alignment horizontal="left" vertical="center" wrapText="1"/>
      <protection locked="0"/>
    </xf>
    <xf numFmtId="164" fontId="0" fillId="0" borderId="16" xfId="0" applyNumberFormat="1" applyBorder="1" applyAlignment="1" applyProtection="1">
      <alignment horizontal="left" vertical="center" wrapText="1"/>
      <protection locked="0"/>
    </xf>
    <xf numFmtId="49" fontId="16" fillId="0" borderId="11" xfId="0" applyNumberFormat="1" applyFont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>
      <alignment vertical="center" wrapText="1"/>
    </xf>
    <xf numFmtId="0" fontId="14" fillId="0" borderId="27" xfId="59" applyFont="1" applyBorder="1" applyAlignment="1">
      <alignment horizontal="left" vertical="center" wrapText="1" indent="1"/>
      <protection/>
    </xf>
    <xf numFmtId="0" fontId="14" fillId="0" borderId="28" xfId="59" applyFont="1" applyBorder="1" applyAlignment="1">
      <alignment vertical="center" wrapText="1"/>
      <protection/>
    </xf>
    <xf numFmtId="164" fontId="14" fillId="0" borderId="56" xfId="59" applyNumberFormat="1" applyFont="1" applyBorder="1" applyAlignment="1">
      <alignment horizontal="right" vertical="center" wrapText="1" indent="1"/>
      <protection/>
    </xf>
    <xf numFmtId="0" fontId="16" fillId="0" borderId="33" xfId="59" applyFont="1" applyBorder="1" applyAlignment="1">
      <alignment horizontal="left" vertical="center" wrapText="1" indent="7"/>
      <protection/>
    </xf>
    <xf numFmtId="164" fontId="20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59" applyFont="1" applyBorder="1" applyAlignment="1">
      <alignment horizontal="left" vertical="center" wrapText="1"/>
      <protection/>
    </xf>
    <xf numFmtId="164" fontId="21" fillId="0" borderId="10" xfId="0" applyNumberFormat="1" applyFont="1" applyBorder="1" applyAlignment="1">
      <alignment horizontal="right" vertical="center" wrapText="1" indent="1"/>
    </xf>
    <xf numFmtId="49" fontId="14" fillId="0" borderId="22" xfId="59" applyNumberFormat="1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horizontal="left" indent="1"/>
    </xf>
    <xf numFmtId="0" fontId="14" fillId="0" borderId="23" xfId="59" applyFont="1" applyBorder="1" applyAlignment="1">
      <alignment horizontal="center" vertical="center"/>
      <protection/>
    </xf>
    <xf numFmtId="0" fontId="14" fillId="0" borderId="26" xfId="59" applyFont="1" applyBorder="1" applyAlignment="1">
      <alignment horizontal="center" vertical="center"/>
      <protection/>
    </xf>
    <xf numFmtId="0" fontId="19" fillId="0" borderId="15" xfId="0" applyFont="1" applyBorder="1" applyAlignment="1">
      <alignment/>
    </xf>
    <xf numFmtId="164" fontId="14" fillId="0" borderId="56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164" fontId="16" fillId="0" borderId="30" xfId="59" applyNumberFormat="1" applyFont="1" applyBorder="1" applyAlignment="1" applyProtection="1">
      <alignment horizontal="right" vertical="center" wrapText="1"/>
      <protection locked="0"/>
    </xf>
    <xf numFmtId="0" fontId="0" fillId="0" borderId="0" xfId="59" applyFont="1" applyAlignment="1">
      <alignment vertical="center"/>
      <protection/>
    </xf>
    <xf numFmtId="164" fontId="16" fillId="0" borderId="30" xfId="59" applyNumberFormat="1" applyFont="1" applyBorder="1" applyAlignment="1" applyProtection="1">
      <alignment horizontal="right" vertical="center" wrapText="1"/>
      <protection locked="0"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7" fillId="0" borderId="24" xfId="59" applyFont="1" applyBorder="1" applyAlignment="1">
      <alignment horizontal="center" vertical="center" wrapText="1"/>
      <protection/>
    </xf>
    <xf numFmtId="0" fontId="7" fillId="0" borderId="25" xfId="59" applyFont="1" applyBorder="1" applyAlignment="1">
      <alignment horizontal="center" vertical="center" wrapText="1"/>
      <protection/>
    </xf>
    <xf numFmtId="0" fontId="7" fillId="0" borderId="34" xfId="59" applyFont="1" applyBorder="1" applyAlignment="1">
      <alignment horizontal="center" vertical="center" wrapText="1"/>
      <protection/>
    </xf>
    <xf numFmtId="49" fontId="16" fillId="0" borderId="19" xfId="59" applyNumberFormat="1" applyFont="1" applyBorder="1" applyAlignment="1">
      <alignment horizontal="left" vertical="center" wrapText="1"/>
      <protection/>
    </xf>
    <xf numFmtId="0" fontId="19" fillId="0" borderId="10" xfId="0" applyFont="1" applyBorder="1" applyAlignment="1">
      <alignment horizontal="left" wrapText="1" indent="1"/>
    </xf>
    <xf numFmtId="49" fontId="16" fillId="0" borderId="22" xfId="59" applyNumberFormat="1" applyFont="1" applyBorder="1" applyAlignment="1">
      <alignment horizontal="left" vertical="center" wrapText="1" indent="1"/>
      <protection/>
    </xf>
    <xf numFmtId="0" fontId="19" fillId="0" borderId="23" xfId="0" applyFont="1" applyBorder="1" applyAlignment="1">
      <alignment horizontal="left" vertical="center" wrapText="1" indent="1"/>
    </xf>
    <xf numFmtId="164" fontId="16" fillId="0" borderId="26" xfId="59" applyNumberFormat="1" applyFont="1" applyBorder="1" applyAlignment="1" applyProtection="1">
      <alignment horizontal="right" vertical="center" wrapText="1" indent="1"/>
      <protection locked="0"/>
    </xf>
    <xf numFmtId="0" fontId="19" fillId="0" borderId="33" xfId="0" applyFont="1" applyBorder="1" applyAlignment="1">
      <alignment horizontal="left" vertical="center" wrapText="1" indent="1"/>
    </xf>
    <xf numFmtId="164" fontId="16" fillId="0" borderId="32" xfId="59" applyNumberFormat="1" applyFont="1" applyBorder="1" applyAlignment="1" applyProtection="1">
      <alignment horizontal="right" vertical="center" wrapText="1" indent="1"/>
      <protection locked="0"/>
    </xf>
    <xf numFmtId="0" fontId="16" fillId="0" borderId="23" xfId="59" applyFont="1" applyBorder="1" applyAlignment="1">
      <alignment horizontal="left" vertical="center" wrapText="1" indent="1"/>
      <protection/>
    </xf>
    <xf numFmtId="164" fontId="16" fillId="0" borderId="50" xfId="59" applyNumberFormat="1" applyFont="1" applyBorder="1" applyAlignment="1" applyProtection="1">
      <alignment horizontal="right" vertical="center" wrapText="1" indent="1"/>
      <protection locked="0"/>
    </xf>
    <xf numFmtId="164" fontId="20" fillId="0" borderId="26" xfId="0" applyNumberFormat="1" applyFont="1" applyBorder="1" applyAlignment="1" quotePrefix="1">
      <alignment horizontal="right" vertical="center" wrapText="1" indent="1"/>
    </xf>
    <xf numFmtId="0" fontId="20" fillId="0" borderId="28" xfId="0" applyFont="1" applyBorder="1" applyAlignment="1">
      <alignment horizontal="left" vertical="center" wrapText="1" indent="1"/>
    </xf>
    <xf numFmtId="0" fontId="16" fillId="0" borderId="0" xfId="59" applyFont="1">
      <alignment/>
      <protection/>
    </xf>
    <xf numFmtId="0" fontId="9" fillId="0" borderId="0" xfId="0" applyFont="1" applyAlignment="1">
      <alignment/>
    </xf>
    <xf numFmtId="0" fontId="15" fillId="0" borderId="57" xfId="0" applyFont="1" applyBorder="1" applyAlignment="1" applyProtection="1">
      <alignment horizontal="right" vertical="center"/>
      <protection locked="0"/>
    </xf>
    <xf numFmtId="0" fontId="15" fillId="0" borderId="57" xfId="0" applyFont="1" applyBorder="1" applyAlignment="1">
      <alignment horizontal="right"/>
    </xf>
    <xf numFmtId="0" fontId="15" fillId="0" borderId="57" xfId="0" applyFont="1" applyBorder="1" applyAlignment="1">
      <alignment horizontal="right" vertical="center"/>
    </xf>
    <xf numFmtId="164" fontId="15" fillId="0" borderId="0" xfId="0" applyNumberFormat="1" applyFont="1" applyAlignment="1" applyProtection="1">
      <alignment horizontal="right" vertical="center"/>
      <protection locked="0"/>
    </xf>
    <xf numFmtId="164" fontId="15" fillId="0" borderId="0" xfId="0" applyNumberFormat="1" applyFont="1" applyAlignment="1">
      <alignment horizontal="right" vertic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justify" vertical="top" wrapText="1"/>
    </xf>
    <xf numFmtId="0" fontId="75" fillId="34" borderId="0" xfId="0" applyFont="1" applyFill="1" applyAlignment="1">
      <alignment horizontal="center" vertical="center"/>
    </xf>
    <xf numFmtId="0" fontId="75" fillId="34" borderId="0" xfId="0" applyFont="1" applyFill="1" applyAlignment="1">
      <alignment horizontal="center" vertical="top" wrapText="1"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9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27" fillId="0" borderId="0" xfId="0" applyNumberFormat="1" applyFont="1" applyAlignment="1">
      <alignment/>
    </xf>
    <xf numFmtId="14" fontId="27" fillId="0" borderId="0" xfId="0" applyNumberFormat="1" applyFont="1" applyAlignment="1">
      <alignment/>
    </xf>
    <xf numFmtId="164" fontId="2" fillId="0" borderId="0" xfId="0" applyNumberFormat="1" applyFont="1" applyAlignment="1" applyProtection="1">
      <alignment horizontal="left" vertical="center" wrapText="1"/>
      <protection locked="0"/>
    </xf>
    <xf numFmtId="164" fontId="13" fillId="0" borderId="0" xfId="0" applyNumberFormat="1" applyFont="1" applyAlignment="1" applyProtection="1">
      <alignment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 quotePrefix="1">
      <alignment horizontal="right" vertical="center" indent="1"/>
      <protection locked="0"/>
    </xf>
    <xf numFmtId="0" fontId="7" fillId="0" borderId="55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49" fontId="7" fillId="0" borderId="52" xfId="0" applyNumberFormat="1" applyFont="1" applyBorder="1" applyAlignment="1" applyProtection="1">
      <alignment horizontal="right" vertical="center" indent="1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right" vertical="center" wrapText="1" inden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164" fontId="7" fillId="0" borderId="37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 wrapText="1" indent="1"/>
      <protection locked="0"/>
    </xf>
    <xf numFmtId="164" fontId="76" fillId="0" borderId="0" xfId="0" applyNumberFormat="1" applyFont="1" applyAlignment="1">
      <alignment horizontal="right" vertical="center" wrapText="1" indent="1"/>
    </xf>
    <xf numFmtId="49" fontId="7" fillId="0" borderId="42" xfId="0" applyNumberFormat="1" applyFont="1" applyBorder="1" applyAlignment="1" applyProtection="1">
      <alignment horizontal="right" vertical="center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49" fontId="7" fillId="0" borderId="52" xfId="0" applyNumberFormat="1" applyFont="1" applyBorder="1" applyAlignment="1" applyProtection="1">
      <alignment horizontal="right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76" fillId="0" borderId="0" xfId="0" applyNumberFormat="1" applyFont="1" applyAlignment="1">
      <alignment vertical="center" wrapText="1"/>
    </xf>
    <xf numFmtId="0" fontId="2" fillId="0" borderId="0" xfId="59" applyProtection="1">
      <alignment/>
      <protection locked="0"/>
    </xf>
    <xf numFmtId="0" fontId="6" fillId="0" borderId="0" xfId="59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59" applyAlignment="1" applyProtection="1">
      <alignment horizontal="right" vertical="center" indent="1"/>
      <protection locked="0"/>
    </xf>
    <xf numFmtId="0" fontId="7" fillId="0" borderId="22" xfId="59" applyFont="1" applyBorder="1" applyAlignment="1" applyProtection="1">
      <alignment horizontal="center" vertical="center" wrapText="1"/>
      <protection locked="0"/>
    </xf>
    <xf numFmtId="0" fontId="7" fillId="0" borderId="23" xfId="59" applyFont="1" applyBorder="1" applyAlignment="1" applyProtection="1">
      <alignment horizontal="center" vertical="center" wrapText="1"/>
      <protection locked="0"/>
    </xf>
    <xf numFmtId="0" fontId="7" fillId="0" borderId="26" xfId="59" applyFont="1" applyBorder="1" applyAlignment="1" applyProtection="1">
      <alignment horizontal="center" vertical="center" wrapText="1"/>
      <protection locked="0"/>
    </xf>
    <xf numFmtId="0" fontId="16" fillId="0" borderId="0" xfId="59" applyFont="1" applyProtection="1">
      <alignment/>
      <protection locked="0"/>
    </xf>
    <xf numFmtId="164" fontId="77" fillId="0" borderId="0" xfId="59" applyNumberFormat="1" applyFont="1" applyAlignment="1">
      <alignment horizontal="right" vertical="center" indent="1"/>
      <protection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164" fontId="7" fillId="0" borderId="22" xfId="0" applyNumberFormat="1" applyFont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Border="1" applyAlignment="1" applyProtection="1">
      <alignment horizontal="center" vertical="center" wrapText="1"/>
      <protection locked="0"/>
    </xf>
    <xf numFmtId="164" fontId="7" fillId="0" borderId="26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64" fillId="0" borderId="0" xfId="45" applyAlignment="1" applyProtection="1">
      <alignment/>
      <protection/>
    </xf>
    <xf numFmtId="0" fontId="27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" fillId="0" borderId="0" xfId="59" applyFont="1" applyProtection="1">
      <alignment/>
      <protection locked="0"/>
    </xf>
    <xf numFmtId="164" fontId="4" fillId="0" borderId="0" xfId="59" applyNumberFormat="1" applyFont="1" applyAlignment="1" applyProtection="1">
      <alignment horizontal="centerContinuous" vertical="center"/>
      <protection locked="0"/>
    </xf>
    <xf numFmtId="0" fontId="15" fillId="0" borderId="0" xfId="0" applyFont="1" applyAlignment="1" applyProtection="1">
      <alignment horizontal="right"/>
      <protection locked="0"/>
    </xf>
    <xf numFmtId="0" fontId="14" fillId="0" borderId="20" xfId="59" applyFont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 locked="0"/>
    </xf>
    <xf numFmtId="0" fontId="14" fillId="0" borderId="42" xfId="59" applyFont="1" applyBorder="1" applyAlignment="1" applyProtection="1">
      <alignment horizontal="center" vertical="center" wrapText="1"/>
      <protection locked="0"/>
    </xf>
    <xf numFmtId="164" fontId="76" fillId="0" borderId="0" xfId="0" applyNumberFormat="1" applyFont="1" applyAlignment="1" applyProtection="1">
      <alignment horizontal="right" vertical="center" wrapText="1" indent="1"/>
      <protection locked="0"/>
    </xf>
    <xf numFmtId="0" fontId="0" fillId="35" borderId="0" xfId="0" applyFill="1" applyAlignment="1" applyProtection="1">
      <alignment horizontal="center"/>
      <protection locked="0"/>
    </xf>
    <xf numFmtId="0" fontId="78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22" fillId="0" borderId="0" xfId="0" applyFont="1" applyAlignment="1">
      <alignment horizontal="center"/>
    </xf>
    <xf numFmtId="0" fontId="4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59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4" fontId="6" fillId="0" borderId="0" xfId="59" applyNumberFormat="1" applyFont="1" applyAlignment="1" applyProtection="1">
      <alignment horizontal="center" vertical="center"/>
      <protection locked="0"/>
    </xf>
    <xf numFmtId="164" fontId="15" fillId="0" borderId="57" xfId="59" applyNumberFormat="1" applyFont="1" applyBorder="1" applyAlignment="1" applyProtection="1">
      <alignment horizontal="left" vertical="center"/>
      <protection locked="0"/>
    </xf>
    <xf numFmtId="164" fontId="15" fillId="0" borderId="57" xfId="59" applyNumberFormat="1" applyFont="1" applyBorder="1" applyAlignment="1">
      <alignment horizontal="left"/>
      <protection/>
    </xf>
    <xf numFmtId="0" fontId="14" fillId="0" borderId="0" xfId="59" applyFont="1" applyAlignment="1">
      <alignment horizontal="center"/>
      <protection/>
    </xf>
    <xf numFmtId="164" fontId="15" fillId="0" borderId="57" xfId="59" applyNumberFormat="1" applyFont="1" applyBorder="1" applyAlignment="1">
      <alignment horizontal="left" vertical="center"/>
      <protection/>
    </xf>
    <xf numFmtId="164" fontId="6" fillId="0" borderId="0" xfId="59" applyNumberFormat="1" applyFont="1" applyAlignment="1">
      <alignment horizontal="center" vertical="center"/>
      <protection/>
    </xf>
    <xf numFmtId="164" fontId="7" fillId="0" borderId="58" xfId="0" applyNumberFormat="1" applyFont="1" applyBorder="1" applyAlignment="1">
      <alignment horizontal="center" vertical="center" wrapText="1"/>
    </xf>
    <xf numFmtId="164" fontId="7" fillId="0" borderId="59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textRotation="180" wrapText="1"/>
    </xf>
    <xf numFmtId="164" fontId="79" fillId="0" borderId="60" xfId="0" applyNumberFormat="1" applyFont="1" applyBorder="1" applyAlignment="1">
      <alignment horizontal="center" vertical="center" wrapText="1"/>
    </xf>
    <xf numFmtId="164" fontId="7" fillId="0" borderId="61" xfId="0" applyNumberFormat="1" applyFont="1" applyBorder="1" applyAlignment="1">
      <alignment horizontal="center" vertical="center" wrapText="1"/>
    </xf>
    <xf numFmtId="164" fontId="7" fillId="0" borderId="62" xfId="0" applyNumberFormat="1" applyFont="1" applyBorder="1" applyAlignment="1">
      <alignment horizontal="center" vertical="center" wrapText="1"/>
    </xf>
    <xf numFmtId="164" fontId="6" fillId="0" borderId="0" xfId="59" applyNumberFormat="1" applyFont="1" applyAlignment="1" applyProtection="1">
      <alignment horizontal="center" vertical="center" wrapText="1"/>
      <protection locked="0"/>
    </xf>
    <xf numFmtId="0" fontId="7" fillId="0" borderId="22" xfId="59" applyFont="1" applyBorder="1" applyAlignment="1">
      <alignment horizontal="left"/>
      <protection/>
    </xf>
    <xf numFmtId="0" fontId="7" fillId="0" borderId="23" xfId="59" applyFont="1" applyBorder="1" applyAlignment="1">
      <alignment horizontal="left"/>
      <protection/>
    </xf>
    <xf numFmtId="0" fontId="16" fillId="0" borderId="60" xfId="59" applyFont="1" applyBorder="1" applyAlignment="1">
      <alignment horizontal="justify" vertical="center" wrapText="1"/>
      <protection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164" fontId="9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Százalék 2" xfId="67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3"/>
  <sheetViews>
    <sheetView zoomScale="120" zoomScaleNormal="120" zoomScalePageLayoutView="0" workbookViewId="0" topLeftCell="A1">
      <selection activeCell="F21" sqref="F21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2" spans="1:3" ht="18.75" customHeight="1">
      <c r="A2" s="362" t="s">
        <v>462</v>
      </c>
      <c r="B2" s="362"/>
      <c r="C2" s="362"/>
    </row>
    <row r="3" spans="1:3" ht="15">
      <c r="A3" s="289"/>
      <c r="B3" s="290"/>
      <c r="C3" s="289"/>
    </row>
    <row r="4" spans="1:3" ht="14.25">
      <c r="A4" s="291" t="s">
        <v>484</v>
      </c>
      <c r="B4" s="292" t="s">
        <v>483</v>
      </c>
      <c r="C4" s="291" t="s">
        <v>463</v>
      </c>
    </row>
    <row r="5" spans="1:3" ht="12.75">
      <c r="A5" s="293"/>
      <c r="B5" s="293"/>
      <c r="C5" s="293"/>
    </row>
    <row r="6" spans="1:3" ht="18.75">
      <c r="A6" s="363" t="s">
        <v>465</v>
      </c>
      <c r="B6" s="363"/>
      <c r="C6" s="363"/>
    </row>
    <row r="7" spans="1:3" ht="12.75">
      <c r="A7" s="293" t="s">
        <v>485</v>
      </c>
      <c r="B7" s="293" t="s">
        <v>486</v>
      </c>
      <c r="C7" s="349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293" t="s">
        <v>487</v>
      </c>
      <c r="B8" s="293" t="s">
        <v>488</v>
      </c>
      <c r="C8" s="349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293" t="s">
        <v>489</v>
      </c>
      <c r="B9" s="293" t="s">
        <v>490</v>
      </c>
      <c r="C9" s="349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293" t="s">
        <v>491</v>
      </c>
      <c r="B10" s="293" t="s">
        <v>493</v>
      </c>
      <c r="C10" s="349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293" t="s">
        <v>492</v>
      </c>
      <c r="B11" s="293" t="s">
        <v>494</v>
      </c>
      <c r="C11" s="349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293" t="s">
        <v>495</v>
      </c>
      <c r="B12" s="293" t="s">
        <v>496</v>
      </c>
      <c r="C12" s="349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ht="12.75">
      <c r="A13" s="293" t="s">
        <v>497</v>
      </c>
      <c r="B13" s="293" t="s">
        <v>498</v>
      </c>
      <c r="C13" s="349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293" t="s">
        <v>499</v>
      </c>
      <c r="B14" s="293" t="s">
        <v>500</v>
      </c>
      <c r="C14" s="349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293" t="s">
        <v>501</v>
      </c>
      <c r="B15" s="293" t="s">
        <v>502</v>
      </c>
      <c r="C15" s="349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293" t="s">
        <v>503</v>
      </c>
      <c r="B16" s="293" t="s">
        <v>504</v>
      </c>
      <c r="C16" s="34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7" spans="1:3" ht="12.75">
      <c r="A17" s="293" t="s">
        <v>505</v>
      </c>
      <c r="B17" s="293" t="s">
        <v>506</v>
      </c>
      <c r="C17" s="349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8" spans="1:3" ht="12.75">
      <c r="A18" s="293" t="s">
        <v>508</v>
      </c>
      <c r="B18" s="293" t="s">
        <v>507</v>
      </c>
      <c r="C18" s="34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ht="12.75">
      <c r="A19" s="293" t="s">
        <v>509</v>
      </c>
      <c r="B19" s="293" t="s">
        <v>510</v>
      </c>
      <c r="C19" s="349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20" spans="1:3" ht="12.75">
      <c r="A20" s="293" t="s">
        <v>511</v>
      </c>
      <c r="B20" s="293" t="s">
        <v>512</v>
      </c>
      <c r="C20" s="34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1" spans="1:3" ht="12.75">
      <c r="A21" s="293" t="s">
        <v>513</v>
      </c>
      <c r="B21" s="293" t="s">
        <v>514</v>
      </c>
      <c r="C21" s="34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2" spans="1:3" ht="12.75">
      <c r="A22" s="300" t="s">
        <v>515</v>
      </c>
      <c r="B22" s="293" t="s">
        <v>516</v>
      </c>
      <c r="C22" s="349" t="str">
        <f ca="1">HYPERLINK(SUBSTITUTE(CELL("address",'KV_5.1.sz.mell'!A1),"'",""),SUBSTITUTE(MID(CELL("address",'KV_5.1.sz.mell'!A1),SEARCH("]",CELL("address",'KV_5.1.sz.mell'!A1),1)+1,LEN(CELL("address",'KV_5.1.sz.mell'!A1))-SEARCH("]",CELL("address",'KV_5.1.sz.mell'!A1),1)),"'",""))</f>
        <v>KV_5.1.sz.mell!$A$1</v>
      </c>
    </row>
    <row r="23" spans="1:3" ht="12.75">
      <c r="A23" s="301" t="s">
        <v>517</v>
      </c>
      <c r="B23" s="293" t="s">
        <v>518</v>
      </c>
      <c r="C23" s="349" t="str">
        <f ca="1">HYPERLINK(SUBSTITUTE(CELL("address",'KV_5.1.1.sz.mell'!A1),"'",""),SUBSTITUTE(MID(CELL("address",'KV_5.1.1.sz.mell'!A1),SEARCH("]",CELL("address",'KV_5.1.1.sz.mell'!A1),1)+1,LEN(CELL("address",'KV_5.1.1.sz.mell'!A1))-SEARCH("]",CELL("address",'KV_5.1.1.sz.mell'!A1),1)),"'",""))</f>
        <v>KV_5.1.1.sz.mell!$A$1</v>
      </c>
    </row>
    <row r="24" spans="1:3" ht="12.75">
      <c r="A24" s="293" t="s">
        <v>519</v>
      </c>
      <c r="B24" s="293" t="s">
        <v>520</v>
      </c>
      <c r="C24" s="349" t="str">
        <f ca="1">HYPERLINK(SUBSTITUTE(CELL("address",'KV_5.1.2.sz.mell.'!A1),"'",""),SUBSTITUTE(MID(CELL("address",'KV_5.1.2.sz.mell.'!A1),SEARCH("]",CELL("address",'KV_5.1.2.sz.mell.'!A1),1)+1,LEN(CELL("address",'KV_5.1.2.sz.mell.'!A1))-SEARCH("]",CELL("address",'KV_5.1.2.sz.mell.'!A1),1)),"'",""))</f>
        <v>KV_5.1.2.sz.mell.!$A$1</v>
      </c>
    </row>
    <row r="25" spans="1:3" ht="12.75">
      <c r="A25" s="293" t="s">
        <v>521</v>
      </c>
      <c r="B25" s="293" t="s">
        <v>522</v>
      </c>
      <c r="C25" s="349" t="str">
        <f ca="1">HYPERLINK(SUBSTITUTE(CELL("address",'KV_5.1.3.sz.mell'!A1),"'",""),SUBSTITUTE(MID(CELL("address",'KV_5.1.3.sz.mell'!A1),SEARCH("]",CELL("address",'KV_5.1.3.sz.mell'!A1),1)+1,LEN(CELL("address",'KV_5.1.3.sz.mell'!A1))-SEARCH("]",CELL("address",'KV_5.1.3.sz.mell'!A1),1)),"'",""))</f>
        <v>KV_5.1.3.sz.mell!$A$1</v>
      </c>
    </row>
    <row r="26" spans="1:3" ht="12.75">
      <c r="A26" s="293" t="s">
        <v>523</v>
      </c>
      <c r="B26" s="293" t="s">
        <v>524</v>
      </c>
      <c r="C26" s="349" t="str">
        <f ca="1">HYPERLINK(SUBSTITUTE(CELL("address",'KV_5.2.sz.mell'!A1),"'",""),SUBSTITUTE(MID(CELL("address",'KV_5.2.sz.mell'!A1),SEARCH("]",CELL("address",'KV_5.2.sz.mell'!A1),1)+1,LEN(CELL("address",'KV_5.2.sz.mell'!A1))-SEARCH("]",CELL("address",'KV_5.2.sz.mell'!A1),1)),"'",""))</f>
        <v>KV_5.2.sz.mell!$A$1</v>
      </c>
    </row>
    <row r="27" spans="1:3" ht="12.75">
      <c r="A27" s="293" t="s">
        <v>525</v>
      </c>
      <c r="B27" s="293" t="str">
        <f>CONCATENATE(ALAPADATOK!B13)</f>
        <v>Mezőzombori Bóbita Óvoda</v>
      </c>
      <c r="C27" s="349" t="str">
        <f ca="1">HYPERLINK(SUBSTITUTE(CELL("address",'KV_5.3.sz.mell'!A1),"'",""),SUBSTITUTE(MID(CELL("address",'KV_5.3.sz.mell'!A1),SEARCH("]",CELL("address",'KV_5.3.sz.mell'!A1),1)+1,LEN(CELL("address",'KV_5.3.sz.mell'!A1))-SEARCH("]",CELL("address",'KV_5.3.sz.mell'!A1),1)),"'",""))</f>
        <v>KV_5.3.sz.mell!$A$1</v>
      </c>
    </row>
    <row r="28" spans="1:3" ht="12.75">
      <c r="A28" s="293" t="s">
        <v>526</v>
      </c>
      <c r="B28" s="293" t="str">
        <f>CONCATENATE(ALAPADATOK!B15)</f>
        <v>KAPOCS Családsegítő és Gyermekjóléti Szolgálat</v>
      </c>
      <c r="C28" s="349" t="str">
        <f ca="1">HYPERLINK(SUBSTITUTE(CELL("address",'KV_5.4.sz.mell'!A1),"'",""),SUBSTITUTE(MID(CELL("address",'KV_5.4.sz.mell'!A1),SEARCH("]",CELL("address",'KV_5.4.sz.mell'!A1),1)+1,LEN(CELL("address",'KV_5.4.sz.mell'!A1))-SEARCH("]",CELL("address",'KV_5.4.sz.mell'!A1),1)),"'",""))</f>
        <v>KV_5.4.sz.mell!$A$1</v>
      </c>
    </row>
    <row r="29" spans="1:3" ht="12.75">
      <c r="A29" s="293" t="s">
        <v>531</v>
      </c>
      <c r="B29" s="293" t="str">
        <f>CONCATENATE(ALAPADATOK!B17)</f>
        <v>3 kvi név  </v>
      </c>
      <c r="C29" s="34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293" t="s">
        <v>532</v>
      </c>
      <c r="B30" s="293" t="str">
        <f>CONCATENATE(ALAPADATOK!B19)</f>
        <v>4 kvi név</v>
      </c>
      <c r="C30" s="34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293" t="s">
        <v>533</v>
      </c>
      <c r="B31" s="293" t="str">
        <f>CONCATENATE(ALAPADATOK!B21)</f>
        <v>5 kvi név</v>
      </c>
      <c r="C31" s="34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293" t="s">
        <v>534</v>
      </c>
      <c r="B32" s="293" t="str">
        <f>CONCATENATE(ALAPADATOK!B23)</f>
        <v>6 kvi név</v>
      </c>
      <c r="C32" s="34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293" t="s">
        <v>535</v>
      </c>
      <c r="B33" s="293" t="str">
        <f>CONCATENATE(ALAPADATOK!B25)</f>
        <v>7 kvi név</v>
      </c>
      <c r="C33" s="34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293" t="s">
        <v>536</v>
      </c>
      <c r="B34" s="293" t="str">
        <f>CONCATENATE(ALAPADATOK!B27)</f>
        <v>8 kvi név</v>
      </c>
      <c r="C34" s="34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293" t="s">
        <v>537</v>
      </c>
      <c r="B35" s="293" t="str">
        <f>CONCATENATE(ALAPADATOK!B29)</f>
        <v>9 kvi név</v>
      </c>
      <c r="C35" s="34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293" t="s">
        <v>538</v>
      </c>
      <c r="B36" s="293" t="str">
        <f>CONCATENATE(ALAPADATOK!B31)</f>
        <v>10 kvi név</v>
      </c>
      <c r="C36" s="34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293" t="s">
        <v>539</v>
      </c>
      <c r="B37" s="293" t="s">
        <v>547</v>
      </c>
      <c r="C37" s="34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8" spans="1:3" ht="12.75">
      <c r="A38" s="293" t="s">
        <v>540</v>
      </c>
      <c r="B38" s="293" t="s">
        <v>482</v>
      </c>
      <c r="C38" s="34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9" spans="1:3" ht="25.5">
      <c r="A39" s="293" t="s">
        <v>541</v>
      </c>
      <c r="B39" s="350" t="s">
        <v>2</v>
      </c>
      <c r="C39" s="34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0" spans="1:3" ht="12.75">
      <c r="A40" s="293" t="s">
        <v>542</v>
      </c>
      <c r="B40" s="293" t="s">
        <v>548</v>
      </c>
      <c r="C40" s="34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1" spans="1:3" ht="12.75">
      <c r="A41" s="293" t="s">
        <v>543</v>
      </c>
      <c r="B41" s="293" t="s">
        <v>549</v>
      </c>
      <c r="C41" s="34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2" spans="1:3" ht="12.75">
      <c r="A42" s="293" t="s">
        <v>544</v>
      </c>
      <c r="B42" s="293" t="s">
        <v>550</v>
      </c>
      <c r="C42" s="34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3" spans="1:3" ht="12.75">
      <c r="A43" s="293" t="s">
        <v>545</v>
      </c>
      <c r="B43" s="293" t="s">
        <v>551</v>
      </c>
      <c r="C43" s="34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4" spans="1:3" ht="12.75">
      <c r="A44" s="293" t="s">
        <v>546</v>
      </c>
      <c r="B44" s="293" t="s">
        <v>552</v>
      </c>
      <c r="C44" s="349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5" spans="1:3" ht="12.75">
      <c r="A45" s="293"/>
      <c r="B45" s="293"/>
      <c r="C45" s="349"/>
    </row>
    <row r="46" spans="1:3" ht="18.75">
      <c r="A46" s="363"/>
      <c r="B46" s="363"/>
      <c r="C46" s="363"/>
    </row>
    <row r="47" spans="1:3" ht="12.75">
      <c r="A47" s="293"/>
      <c r="B47" s="293"/>
      <c r="C47" s="293"/>
    </row>
    <row r="48" spans="1:3" ht="12.75">
      <c r="A48" s="293"/>
      <c r="B48" s="293"/>
      <c r="C48" s="293"/>
    </row>
    <row r="49" spans="1:3" ht="12.75">
      <c r="A49" s="293"/>
      <c r="B49" s="293"/>
      <c r="C49" s="293"/>
    </row>
    <row r="50" spans="1:3" ht="12.75">
      <c r="A50" s="293"/>
      <c r="B50" s="293"/>
      <c r="C50" s="293"/>
    </row>
    <row r="51" spans="1:3" ht="12.75">
      <c r="A51" s="293"/>
      <c r="B51" s="293"/>
      <c r="C51" s="293"/>
    </row>
    <row r="52" spans="1:3" ht="12.75">
      <c r="A52" s="293"/>
      <c r="B52" s="293"/>
      <c r="C52" s="293"/>
    </row>
    <row r="53" spans="1:3" ht="12.75">
      <c r="A53" s="293"/>
      <c r="B53" s="293"/>
      <c r="C53" s="293"/>
    </row>
    <row r="54" spans="1:3" ht="12.75">
      <c r="A54" s="293"/>
      <c r="B54" s="293"/>
      <c r="C54" s="293"/>
    </row>
    <row r="55" spans="1:3" ht="12.75">
      <c r="A55" s="293"/>
      <c r="B55" s="293"/>
      <c r="C55" s="293"/>
    </row>
    <row r="56" spans="1:3" ht="12.75">
      <c r="A56" s="293"/>
      <c r="B56" s="293"/>
      <c r="C56" s="293"/>
    </row>
    <row r="57" spans="1:3" ht="12.75">
      <c r="A57" s="293"/>
      <c r="B57" s="293"/>
      <c r="C57" s="293"/>
    </row>
    <row r="58" spans="1:3" ht="12.75">
      <c r="A58" s="293"/>
      <c r="B58" s="293"/>
      <c r="C58" s="293"/>
    </row>
    <row r="59" spans="1:3" ht="12.75">
      <c r="A59" s="293"/>
      <c r="B59" s="293"/>
      <c r="C59" s="293"/>
    </row>
    <row r="60" spans="1:3" ht="12.75">
      <c r="A60" s="293"/>
      <c r="B60" s="293"/>
      <c r="C60" s="293"/>
    </row>
    <row r="61" spans="1:3" ht="33.75" customHeight="1">
      <c r="A61" s="364"/>
      <c r="B61" s="365"/>
      <c r="C61" s="365"/>
    </row>
    <row r="62" spans="1:3" ht="12.75">
      <c r="A62" s="293"/>
      <c r="B62" s="293"/>
      <c r="C62" s="293"/>
    </row>
    <row r="63" spans="1:3" ht="12.75">
      <c r="A63" s="293"/>
      <c r="B63" s="293"/>
      <c r="C63" s="293"/>
    </row>
    <row r="64" spans="1:3" ht="12.75">
      <c r="A64" s="293"/>
      <c r="B64" s="293"/>
      <c r="C64" s="293"/>
    </row>
    <row r="65" spans="1:3" ht="12.75">
      <c r="A65" s="293"/>
      <c r="B65" s="293"/>
      <c r="C65" s="293"/>
    </row>
    <row r="66" spans="1:3" ht="12.75">
      <c r="A66" s="293"/>
      <c r="B66" s="293"/>
      <c r="C66" s="293"/>
    </row>
    <row r="67" spans="1:3" ht="12.75">
      <c r="A67" s="293"/>
      <c r="B67" s="293"/>
      <c r="C67" s="293"/>
    </row>
    <row r="68" spans="1:3" ht="12.75">
      <c r="A68" s="293"/>
      <c r="B68" s="293"/>
      <c r="C68" s="293"/>
    </row>
    <row r="69" spans="1:3" ht="12.75">
      <c r="A69" s="293"/>
      <c r="B69" s="293"/>
      <c r="C69" s="293"/>
    </row>
    <row r="70" spans="1:3" ht="12.75">
      <c r="A70" s="293"/>
      <c r="B70" s="293"/>
      <c r="C70" s="293"/>
    </row>
    <row r="71" spans="1:3" ht="12.75">
      <c r="A71" s="293"/>
      <c r="B71" s="293"/>
      <c r="C71" s="293"/>
    </row>
    <row r="72" spans="1:3" ht="12.75">
      <c r="A72" s="293"/>
      <c r="B72" s="293"/>
      <c r="C72" s="293"/>
    </row>
    <row r="73" spans="1:3" ht="12.75">
      <c r="A73" s="293"/>
      <c r="B73" s="293"/>
      <c r="C73" s="293"/>
    </row>
    <row r="74" spans="1:3" ht="12.75">
      <c r="A74" s="293"/>
      <c r="B74" s="293"/>
      <c r="C74" s="293"/>
    </row>
    <row r="75" spans="1:3" ht="12.75">
      <c r="A75" s="293"/>
      <c r="B75" s="293"/>
      <c r="C75" s="293"/>
    </row>
    <row r="76" spans="1:3" ht="12.75">
      <c r="A76" s="293"/>
      <c r="B76" s="293"/>
      <c r="C76" s="293"/>
    </row>
    <row r="77" spans="1:3" ht="12.75">
      <c r="A77" s="293"/>
      <c r="B77" s="293"/>
      <c r="C77" s="293"/>
    </row>
    <row r="78" spans="1:3" ht="12.75">
      <c r="A78" s="293"/>
      <c r="B78" s="293"/>
      <c r="C78" s="293"/>
    </row>
    <row r="79" spans="1:3" ht="12.75">
      <c r="A79" s="293"/>
      <c r="B79" s="293"/>
      <c r="C79" s="293"/>
    </row>
    <row r="81" spans="1:3" ht="18.75">
      <c r="A81" s="363"/>
      <c r="B81" s="363"/>
      <c r="C81" s="363"/>
    </row>
    <row r="103" spans="1:3" ht="18.75">
      <c r="A103" s="363"/>
      <c r="B103" s="363"/>
      <c r="C103" s="363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C39" sqref="C39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63" t="s">
        <v>88</v>
      </c>
      <c r="E1" s="66" t="s">
        <v>92</v>
      </c>
    </row>
    <row r="3" spans="1:5" ht="12.75">
      <c r="A3" s="64"/>
      <c r="B3" s="67"/>
      <c r="C3" s="64"/>
      <c r="D3" s="65"/>
      <c r="E3" s="67"/>
    </row>
    <row r="4" spans="1:5" ht="15.75">
      <c r="A4" s="51" t="str">
        <f>+KV_ÖSSZEFÜGGÉSEK!A5</f>
        <v>2019. évi előirányzat BEVÉTELEK</v>
      </c>
      <c r="B4" s="68"/>
      <c r="C4" s="74"/>
      <c r="D4" s="65"/>
      <c r="E4" s="67"/>
    </row>
    <row r="5" spans="1:5" ht="12.75">
      <c r="A5" s="64"/>
      <c r="B5" s="67"/>
      <c r="C5" s="64"/>
      <c r="D5" s="65"/>
      <c r="E5" s="67"/>
    </row>
    <row r="6" spans="1:5" ht="12.75">
      <c r="A6" s="64" t="s">
        <v>423</v>
      </c>
      <c r="B6" s="67">
        <f>+'KV_1.1.sz.mell.'!C67</f>
        <v>773515954</v>
      </c>
      <c r="C6" s="64" t="s">
        <v>383</v>
      </c>
      <c r="D6" s="65">
        <f>+'KV_2.1.sz.mell.'!C18+'KV_2.2.sz.mell.'!C17</f>
        <v>773515954</v>
      </c>
      <c r="E6" s="67">
        <f aca="true" t="shared" si="0" ref="E6:E15">+B6-D6</f>
        <v>0</v>
      </c>
    </row>
    <row r="7" spans="1:5" ht="12.75">
      <c r="A7" s="64" t="s">
        <v>424</v>
      </c>
      <c r="B7" s="67">
        <f>+'KV_1.1.sz.mell.'!C91</f>
        <v>641965425</v>
      </c>
      <c r="C7" s="64" t="s">
        <v>384</v>
      </c>
      <c r="D7" s="65">
        <f>+'KV_2.1.sz.mell.'!C29+'KV_2.2.sz.mell.'!C30</f>
        <v>641965425</v>
      </c>
      <c r="E7" s="67">
        <f t="shared" si="0"/>
        <v>0</v>
      </c>
    </row>
    <row r="8" spans="1:5" ht="12.75">
      <c r="A8" s="64" t="s">
        <v>425</v>
      </c>
      <c r="B8" s="67">
        <f>+'KV_1.1.sz.mell.'!C92</f>
        <v>1415481379</v>
      </c>
      <c r="C8" s="64" t="s">
        <v>385</v>
      </c>
      <c r="D8" s="65">
        <f>+'KV_2.1.sz.mell.'!C30+'KV_2.2.sz.mell.'!C31</f>
        <v>1415481379</v>
      </c>
      <c r="E8" s="67">
        <f t="shared" si="0"/>
        <v>0</v>
      </c>
    </row>
    <row r="9" spans="1:5" ht="12.75">
      <c r="A9" s="64"/>
      <c r="B9" s="67"/>
      <c r="C9" s="64"/>
      <c r="D9" s="65"/>
      <c r="E9" s="67"/>
    </row>
    <row r="10" spans="1:5" ht="12.75">
      <c r="A10" s="64"/>
      <c r="B10" s="67"/>
      <c r="C10" s="64"/>
      <c r="D10" s="65"/>
      <c r="E10" s="67"/>
    </row>
    <row r="11" spans="1:5" ht="15.75">
      <c r="A11" s="51" t="str">
        <f>+KV_ÖSSZEFÜGGÉSEK!A12</f>
        <v>2019. évi előirányzat KIADÁSOK</v>
      </c>
      <c r="B11" s="68"/>
      <c r="C11" s="74"/>
      <c r="D11" s="65"/>
      <c r="E11" s="67"/>
    </row>
    <row r="12" spans="1:5" ht="12.75">
      <c r="A12" s="64"/>
      <c r="B12" s="67"/>
      <c r="C12" s="64"/>
      <c r="D12" s="65"/>
      <c r="E12" s="67"/>
    </row>
    <row r="13" spans="1:5" ht="12.75">
      <c r="A13" s="64" t="s">
        <v>426</v>
      </c>
      <c r="B13" s="67">
        <f>+'KV_1.1.sz.mell.'!C133</f>
        <v>1388481379</v>
      </c>
      <c r="C13" s="64" t="s">
        <v>386</v>
      </c>
      <c r="D13" s="65">
        <f>+'KV_2.1.sz.mell.'!E18+'KV_2.2.sz.mell.'!E17</f>
        <v>1388481379</v>
      </c>
      <c r="E13" s="67">
        <f t="shared" si="0"/>
        <v>0</v>
      </c>
    </row>
    <row r="14" spans="1:5" ht="12.75">
      <c r="A14" s="64" t="s">
        <v>427</v>
      </c>
      <c r="B14" s="67">
        <f>+'KV_1.1.sz.mell.'!C158</f>
        <v>27000000</v>
      </c>
      <c r="C14" s="64" t="s">
        <v>387</v>
      </c>
      <c r="D14" s="65">
        <f>+'KV_2.1.sz.mell.'!E29+'KV_2.2.sz.mell.'!E30</f>
        <v>27000000</v>
      </c>
      <c r="E14" s="67">
        <f t="shared" si="0"/>
        <v>0</v>
      </c>
    </row>
    <row r="15" spans="1:5" ht="12.75">
      <c r="A15" s="64" t="s">
        <v>428</v>
      </c>
      <c r="B15" s="67">
        <f>+'KV_1.1.sz.mell.'!C159</f>
        <v>1415481379</v>
      </c>
      <c r="C15" s="64" t="s">
        <v>388</v>
      </c>
      <c r="D15" s="65">
        <f>+'KV_2.1.sz.mell.'!E30+'KV_2.2.sz.mell.'!E31</f>
        <v>1415481379</v>
      </c>
      <c r="E15" s="67">
        <f t="shared" si="0"/>
        <v>0</v>
      </c>
    </row>
    <row r="16" spans="1:5" ht="12.75">
      <c r="A16" s="64"/>
      <c r="B16" s="64"/>
      <c r="C16" s="64"/>
      <c r="D16" s="65"/>
      <c r="E16" s="65"/>
    </row>
    <row r="17" spans="1:5" ht="12.75">
      <c r="A17" s="64"/>
      <c r="B17" s="64"/>
      <c r="C17" s="64"/>
      <c r="D17" s="64"/>
      <c r="E17" s="64"/>
    </row>
    <row r="18" spans="1:5" ht="12.75">
      <c r="A18" s="64"/>
      <c r="B18" s="64"/>
      <c r="C18" s="64"/>
      <c r="D18" s="64"/>
      <c r="E18" s="64"/>
    </row>
    <row r="19" spans="1:5" ht="12.75">
      <c r="A19" s="64"/>
      <c r="B19" s="64"/>
      <c r="C19" s="64"/>
      <c r="D19" s="64"/>
      <c r="E19" s="64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B20" sqref="B20"/>
    </sheetView>
  </sheetViews>
  <sheetFormatPr defaultColWidth="9.00390625" defaultRowHeight="12.75"/>
  <cols>
    <col min="1" max="1" width="5.625" style="76" customWidth="1"/>
    <col min="2" max="2" width="68.625" style="76" customWidth="1"/>
    <col min="3" max="3" width="19.50390625" style="76" customWidth="1"/>
    <col min="4" max="16384" width="9.375" style="76" customWidth="1"/>
  </cols>
  <sheetData>
    <row r="1" spans="1:3" ht="15">
      <c r="A1" s="354"/>
      <c r="B1" s="354"/>
      <c r="C1" s="354"/>
    </row>
    <row r="2" spans="1:3" ht="15">
      <c r="A2" s="354"/>
      <c r="B2" s="372" t="str">
        <f>CONCATENATE("3. melléklet ",ALAPADATOK!A7," ",ALAPADATOK!B7," ",ALAPADATOK!C7," ",ALAPADATOK!D7," ",ALAPADATOK!E7," ",ALAPADATOK!F7," ",ALAPADATOK!G7," ",ALAPADATOK!H7)</f>
        <v>3. melléklet a 2 / 2019 ( III.07. ) számú önkormányzati rendelethez</v>
      </c>
      <c r="C2" s="372"/>
    </row>
    <row r="3" spans="1:3" ht="15">
      <c r="A3" s="354"/>
      <c r="B3" s="354"/>
      <c r="C3" s="354"/>
    </row>
    <row r="4" spans="1:3" ht="33" customHeight="1">
      <c r="A4" s="386" t="s">
        <v>569</v>
      </c>
      <c r="B4" s="386"/>
      <c r="C4" s="386"/>
    </row>
    <row r="5" spans="1:4" ht="15.75" customHeight="1" thickBot="1">
      <c r="A5" s="355"/>
      <c r="B5" s="355"/>
      <c r="C5" s="356" t="str">
        <f>'KV_2.2.sz.mell.'!E2</f>
        <v>Forintban!</v>
      </c>
      <c r="D5" s="77"/>
    </row>
    <row r="6" spans="1:3" ht="26.25" customHeight="1" thickBot="1">
      <c r="A6" s="357" t="s">
        <v>6</v>
      </c>
      <c r="B6" s="358" t="s">
        <v>124</v>
      </c>
      <c r="C6" s="359" t="str">
        <f>+'KV_1.1.sz.mell.'!C8</f>
        <v>2019. évi előirányzat</v>
      </c>
    </row>
    <row r="7" spans="1:3" ht="15.75" thickBot="1">
      <c r="A7" s="79"/>
      <c r="B7" s="257" t="s">
        <v>389</v>
      </c>
      <c r="C7" s="258" t="s">
        <v>390</v>
      </c>
    </row>
    <row r="8" spans="1:3" ht="15">
      <c r="A8" s="80" t="s">
        <v>8</v>
      </c>
      <c r="B8" s="175" t="s">
        <v>394</v>
      </c>
      <c r="C8" s="172">
        <v>40040000</v>
      </c>
    </row>
    <row r="9" spans="1:3" ht="24.75">
      <c r="A9" s="81" t="s">
        <v>9</v>
      </c>
      <c r="B9" s="189" t="s">
        <v>151</v>
      </c>
      <c r="C9" s="173"/>
    </row>
    <row r="10" spans="1:3" ht="15">
      <c r="A10" s="81" t="s">
        <v>10</v>
      </c>
      <c r="B10" s="190" t="s">
        <v>395</v>
      </c>
      <c r="C10" s="173"/>
    </row>
    <row r="11" spans="1:3" ht="24.75">
      <c r="A11" s="81" t="s">
        <v>11</v>
      </c>
      <c r="B11" s="190" t="s">
        <v>153</v>
      </c>
      <c r="C11" s="173"/>
    </row>
    <row r="12" spans="1:3" ht="15">
      <c r="A12" s="82" t="s">
        <v>12</v>
      </c>
      <c r="B12" s="190" t="s">
        <v>152</v>
      </c>
      <c r="C12" s="174"/>
    </row>
    <row r="13" spans="1:3" ht="15.75" thickBot="1">
      <c r="A13" s="81" t="s">
        <v>13</v>
      </c>
      <c r="B13" s="191" t="s">
        <v>396</v>
      </c>
      <c r="C13" s="173"/>
    </row>
    <row r="14" spans="1:3" ht="15.75" thickBot="1">
      <c r="A14" s="387" t="s">
        <v>125</v>
      </c>
      <c r="B14" s="388"/>
      <c r="C14" s="83">
        <f>SUM(C8:C13)</f>
        <v>40040000</v>
      </c>
    </row>
    <row r="15" spans="1:3" ht="23.25" customHeight="1">
      <c r="A15" s="389" t="s">
        <v>130</v>
      </c>
      <c r="B15" s="389"/>
      <c r="C15" s="389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1">
      <selection activeCell="L25" sqref="L25"/>
    </sheetView>
  </sheetViews>
  <sheetFormatPr defaultColWidth="9.00390625" defaultRowHeight="12.75"/>
  <cols>
    <col min="1" max="1" width="47.125" style="34" customWidth="1"/>
    <col min="2" max="2" width="15.625" style="33" customWidth="1"/>
    <col min="3" max="3" width="16.375" style="33" customWidth="1"/>
    <col min="4" max="4" width="18.00390625" style="33" customWidth="1"/>
    <col min="5" max="5" width="16.625" style="33" customWidth="1"/>
    <col min="6" max="6" width="18.875" style="33" customWidth="1"/>
    <col min="7" max="8" width="12.875" style="33" customWidth="1"/>
    <col min="9" max="9" width="13.875" style="33" customWidth="1"/>
    <col min="10" max="16384" width="9.375" style="33" customWidth="1"/>
  </cols>
  <sheetData>
    <row r="1" spans="1:6" ht="12.75">
      <c r="A1" s="343"/>
      <c r="B1" s="331"/>
      <c r="C1" s="331"/>
      <c r="D1" s="331"/>
      <c r="E1" s="331"/>
      <c r="F1" s="331"/>
    </row>
    <row r="2" spans="1:6" ht="18" customHeight="1">
      <c r="A2" s="343"/>
      <c r="B2" s="391" t="str">
        <f>CONCATENATE("4. melléklet ",ALAPADATOK!A7," ",ALAPADATOK!B7," ",ALAPADATOK!C7," ",ALAPADATOK!D7," ",ALAPADATOK!E7," ",ALAPADATOK!F7," ",ALAPADATOK!G7," ",ALAPADATOK!H7)</f>
        <v>4. melléklet a 2 / 2019 ( III.07. ) számú önkormányzati rendelethez</v>
      </c>
      <c r="C2" s="392"/>
      <c r="D2" s="392"/>
      <c r="E2" s="392"/>
      <c r="F2" s="392"/>
    </row>
    <row r="3" spans="1:6" ht="12.75">
      <c r="A3" s="343"/>
      <c r="B3" s="331"/>
      <c r="C3" s="331"/>
      <c r="D3" s="331"/>
      <c r="E3" s="331"/>
      <c r="F3" s="331"/>
    </row>
    <row r="4" spans="1:6" ht="25.5" customHeight="1">
      <c r="A4" s="390" t="s">
        <v>0</v>
      </c>
      <c r="B4" s="390"/>
      <c r="C4" s="390"/>
      <c r="D4" s="390"/>
      <c r="E4" s="390"/>
      <c r="F4" s="390"/>
    </row>
    <row r="5" spans="1:6" ht="22.5" customHeight="1" thickBot="1">
      <c r="A5" s="343"/>
      <c r="B5" s="331"/>
      <c r="C5" s="331"/>
      <c r="D5" s="331"/>
      <c r="E5" s="331"/>
      <c r="F5" s="344" t="e">
        <f>#REF!</f>
        <v>#REF!</v>
      </c>
    </row>
    <row r="6" spans="1:6" s="35" customFormat="1" ht="44.25" customHeight="1" thickBot="1">
      <c r="A6" s="345" t="s">
        <v>50</v>
      </c>
      <c r="B6" s="346" t="s">
        <v>51</v>
      </c>
      <c r="C6" s="346" t="s">
        <v>52</v>
      </c>
      <c r="D6" s="346" t="str">
        <f>+CONCATENATE("Felhasználás   ",LEFT(KV_ÖSSZEFÜGGÉSEK!A5,4)-1,". XII. 31-ig")</f>
        <v>Felhasználás   2018. XII. 31-ig</v>
      </c>
      <c r="E6" s="346" t="str">
        <f>+'KV_1.1.sz.mell.'!C8</f>
        <v>2019. évi előirányzat</v>
      </c>
      <c r="F6" s="347" t="str">
        <f>+CONCATENATE(LEFT(KV_ÖSSZEFÜGGÉSEK!A5,4),". utáni szükséglet")</f>
        <v>2019. utáni szükséglet</v>
      </c>
    </row>
    <row r="7" spans="1:6" ht="12" customHeight="1" thickBot="1">
      <c r="A7" s="38" t="s">
        <v>389</v>
      </c>
      <c r="B7" s="39" t="s">
        <v>390</v>
      </c>
      <c r="C7" s="39" t="s">
        <v>391</v>
      </c>
      <c r="D7" s="39" t="s">
        <v>393</v>
      </c>
      <c r="E7" s="39" t="s">
        <v>392</v>
      </c>
      <c r="F7" s="260" t="s">
        <v>441</v>
      </c>
    </row>
    <row r="8" spans="1:6" ht="15.75" customHeight="1">
      <c r="A8" s="243" t="s">
        <v>556</v>
      </c>
      <c r="B8" s="23">
        <v>360000000</v>
      </c>
      <c r="C8" s="245"/>
      <c r="D8" s="23">
        <v>102983104</v>
      </c>
      <c r="E8" s="23">
        <v>257016896</v>
      </c>
      <c r="F8" s="40">
        <f aca="true" t="shared" si="0" ref="F8:F23">B8-D8-E8</f>
        <v>0</v>
      </c>
    </row>
    <row r="9" spans="1:6" ht="15.75" customHeight="1">
      <c r="A9" s="243" t="s">
        <v>557</v>
      </c>
      <c r="B9" s="23">
        <v>180000000</v>
      </c>
      <c r="C9" s="245"/>
      <c r="D9" s="23">
        <v>55791495</v>
      </c>
      <c r="E9" s="23">
        <v>124208505</v>
      </c>
      <c r="F9" s="40">
        <f t="shared" si="0"/>
        <v>0</v>
      </c>
    </row>
    <row r="10" spans="1:6" ht="15.75" customHeight="1">
      <c r="A10" s="243" t="s">
        <v>558</v>
      </c>
      <c r="B10" s="23">
        <v>110548560</v>
      </c>
      <c r="C10" s="245"/>
      <c r="D10" s="23"/>
      <c r="E10" s="23">
        <v>110548560</v>
      </c>
      <c r="F10" s="40">
        <f t="shared" si="0"/>
        <v>0</v>
      </c>
    </row>
    <row r="11" spans="1:6" ht="15.75" customHeight="1">
      <c r="A11" s="244" t="s">
        <v>559</v>
      </c>
      <c r="B11" s="23">
        <v>240000000</v>
      </c>
      <c r="C11" s="245"/>
      <c r="D11" s="23">
        <v>8307841</v>
      </c>
      <c r="E11" s="23">
        <v>231692159</v>
      </c>
      <c r="F11" s="40">
        <f t="shared" si="0"/>
        <v>0</v>
      </c>
    </row>
    <row r="12" spans="1:6" ht="15.75" customHeight="1">
      <c r="A12" s="243" t="s">
        <v>560</v>
      </c>
      <c r="B12" s="23">
        <v>15129718</v>
      </c>
      <c r="C12" s="245"/>
      <c r="D12" s="23"/>
      <c r="E12" s="23">
        <v>15129718</v>
      </c>
      <c r="F12" s="40">
        <f t="shared" si="0"/>
        <v>0</v>
      </c>
    </row>
    <row r="13" spans="1:6" ht="15.75" customHeight="1">
      <c r="A13" s="244" t="s">
        <v>561</v>
      </c>
      <c r="B13" s="23">
        <v>24361408</v>
      </c>
      <c r="C13" s="245"/>
      <c r="D13" s="23"/>
      <c r="E13" s="23">
        <v>24361408</v>
      </c>
      <c r="F13" s="40">
        <f t="shared" si="0"/>
        <v>0</v>
      </c>
    </row>
    <row r="14" spans="1:6" ht="15.75" customHeight="1">
      <c r="A14" s="243" t="s">
        <v>562</v>
      </c>
      <c r="B14" s="23">
        <v>25000000</v>
      </c>
      <c r="C14" s="245"/>
      <c r="D14" s="23">
        <v>13010509</v>
      </c>
      <c r="E14" s="23">
        <v>11989491</v>
      </c>
      <c r="F14" s="40">
        <f t="shared" si="0"/>
        <v>0</v>
      </c>
    </row>
    <row r="15" spans="1:6" ht="15.75" customHeight="1">
      <c r="A15" s="243" t="s">
        <v>563</v>
      </c>
      <c r="B15" s="23">
        <v>25484600</v>
      </c>
      <c r="C15" s="245"/>
      <c r="D15" s="23"/>
      <c r="E15" s="23">
        <v>25484600</v>
      </c>
      <c r="F15" s="40">
        <f t="shared" si="0"/>
        <v>0</v>
      </c>
    </row>
    <row r="16" spans="1:6" ht="15.75" customHeight="1">
      <c r="A16" s="243" t="s">
        <v>564</v>
      </c>
      <c r="B16" s="23">
        <v>12714739</v>
      </c>
      <c r="C16" s="245"/>
      <c r="D16" s="23"/>
      <c r="E16" s="23">
        <v>12714739</v>
      </c>
      <c r="F16" s="40">
        <f t="shared" si="0"/>
        <v>0</v>
      </c>
    </row>
    <row r="17" spans="1:6" ht="15.75" customHeight="1">
      <c r="A17" s="243"/>
      <c r="B17" s="23"/>
      <c r="C17" s="245"/>
      <c r="D17" s="23"/>
      <c r="E17" s="23"/>
      <c r="F17" s="40">
        <f t="shared" si="0"/>
        <v>0</v>
      </c>
    </row>
    <row r="18" spans="1:6" ht="15.75" customHeight="1">
      <c r="A18" s="243"/>
      <c r="B18" s="23"/>
      <c r="C18" s="245"/>
      <c r="D18" s="23"/>
      <c r="E18" s="23"/>
      <c r="F18" s="40">
        <f t="shared" si="0"/>
        <v>0</v>
      </c>
    </row>
    <row r="19" spans="1:6" ht="15.75" customHeight="1">
      <c r="A19" s="243"/>
      <c r="B19" s="23"/>
      <c r="C19" s="245"/>
      <c r="D19" s="23"/>
      <c r="E19" s="23"/>
      <c r="F19" s="40">
        <f t="shared" si="0"/>
        <v>0</v>
      </c>
    </row>
    <row r="20" spans="1:6" ht="15.75" customHeight="1">
      <c r="A20" s="243"/>
      <c r="B20" s="23"/>
      <c r="C20" s="245"/>
      <c r="D20" s="23"/>
      <c r="E20" s="23"/>
      <c r="F20" s="40">
        <f t="shared" si="0"/>
        <v>0</v>
      </c>
    </row>
    <row r="21" spans="1:6" ht="15.75" customHeight="1">
      <c r="A21" s="243"/>
      <c r="B21" s="23"/>
      <c r="C21" s="245"/>
      <c r="D21" s="23"/>
      <c r="E21" s="23"/>
      <c r="F21" s="40">
        <f t="shared" si="0"/>
        <v>0</v>
      </c>
    </row>
    <row r="22" spans="1:6" ht="15.75" customHeight="1">
      <c r="A22" s="243"/>
      <c r="B22" s="23"/>
      <c r="C22" s="245"/>
      <c r="D22" s="23"/>
      <c r="E22" s="23"/>
      <c r="F22" s="40">
        <f t="shared" si="0"/>
        <v>0</v>
      </c>
    </row>
    <row r="23" spans="1:6" ht="15.75" customHeight="1" thickBot="1">
      <c r="A23" s="41"/>
      <c r="B23" s="24"/>
      <c r="C23" s="246"/>
      <c r="D23" s="24"/>
      <c r="E23" s="24"/>
      <c r="F23" s="42">
        <f t="shared" si="0"/>
        <v>0</v>
      </c>
    </row>
    <row r="24" spans="1:6" s="45" customFormat="1" ht="18" customHeight="1" thickBot="1">
      <c r="A24" s="86" t="s">
        <v>49</v>
      </c>
      <c r="B24" s="43">
        <f>SUM(B8:B23)</f>
        <v>993239025</v>
      </c>
      <c r="C24" s="57"/>
      <c r="D24" s="43">
        <f>SUM(D8:D23)</f>
        <v>180092949</v>
      </c>
      <c r="E24" s="43">
        <f>SUM(E8:E23)</f>
        <v>813146076</v>
      </c>
      <c r="F24" s="44">
        <f>SUM(F8:F23)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9"/>
  <sheetViews>
    <sheetView zoomScale="120" zoomScaleNormal="120" zoomScaleSheetLayoutView="85" workbookViewId="0" topLeftCell="A130">
      <selection activeCell="M35" sqref="M35"/>
    </sheetView>
  </sheetViews>
  <sheetFormatPr defaultColWidth="9.00390625" defaultRowHeight="12.75"/>
  <cols>
    <col min="1" max="1" width="19.50390625" style="194" customWidth="1"/>
    <col min="2" max="2" width="72.00390625" style="195" customWidth="1"/>
    <col min="3" max="3" width="25.00390625" style="196" customWidth="1"/>
    <col min="4" max="16384" width="9.375" style="3" customWidth="1"/>
  </cols>
  <sheetData>
    <row r="1" spans="1:3" s="2" customFormat="1" ht="16.5" customHeight="1" thickBot="1">
      <c r="A1" s="302"/>
      <c r="B1" s="303"/>
      <c r="C1" s="297" t="str">
        <f>CONCATENATE("5.1. melléklet ",ALAPADATOK!A7," ",ALAPADATOK!B7," ",ALAPADATOK!C7," ",ALAPADATOK!D7," ",ALAPADATOK!E7," ",ALAPADATOK!F7," ",ALAPADATOK!G7," ",ALAPADATOK!H7)</f>
        <v>5.1. melléklet a 2 / 2019 ( III.07. ) számú önkormányzati rendelethez</v>
      </c>
    </row>
    <row r="2" spans="1:3" s="52" customFormat="1" ht="21" customHeight="1">
      <c r="A2" s="304" t="s">
        <v>47</v>
      </c>
      <c r="B2" s="305" t="str">
        <f>CONCATENATE(ALAPADATOK!A3)</f>
        <v>Mezőzombor Község ÖNKORMÁNYZATA</v>
      </c>
      <c r="C2" s="306" t="s">
        <v>40</v>
      </c>
    </row>
    <row r="3" spans="1:3" s="52" customFormat="1" ht="16.5" thickBot="1">
      <c r="A3" s="307" t="s">
        <v>126</v>
      </c>
      <c r="B3" s="308" t="s">
        <v>299</v>
      </c>
      <c r="C3" s="309" t="s">
        <v>40</v>
      </c>
    </row>
    <row r="4" spans="1:3" s="53" customFormat="1" ht="15.75" customHeight="1" thickBot="1">
      <c r="A4" s="310"/>
      <c r="B4" s="310"/>
      <c r="C4" s="311" t="e">
        <f>#REF!</f>
        <v>#REF!</v>
      </c>
    </row>
    <row r="5" spans="1:3" ht="13.5" thickBot="1">
      <c r="A5" s="312" t="s">
        <v>128</v>
      </c>
      <c r="B5" s="313" t="s">
        <v>442</v>
      </c>
      <c r="C5" s="314" t="s">
        <v>41</v>
      </c>
    </row>
    <row r="6" spans="1:3" s="46" customFormat="1" ht="12.75" customHeight="1" thickBot="1">
      <c r="A6" s="315"/>
      <c r="B6" s="316" t="s">
        <v>389</v>
      </c>
      <c r="C6" s="317" t="s">
        <v>390</v>
      </c>
    </row>
    <row r="7" spans="1:3" s="46" customFormat="1" ht="15.75" customHeight="1" thickBot="1">
      <c r="A7" s="318"/>
      <c r="B7" s="319" t="s">
        <v>42</v>
      </c>
      <c r="C7" s="320"/>
    </row>
    <row r="8" spans="1:3" s="46" customFormat="1" ht="12" customHeight="1" thickBot="1">
      <c r="A8" s="27" t="s">
        <v>8</v>
      </c>
      <c r="B8" s="21" t="s">
        <v>154</v>
      </c>
      <c r="C8" s="118">
        <f>+C9+C10+C11+C12+C13+C14</f>
        <v>286210855</v>
      </c>
    </row>
    <row r="9" spans="1:3" s="54" customFormat="1" ht="12" customHeight="1">
      <c r="A9" s="221" t="s">
        <v>65</v>
      </c>
      <c r="B9" s="206" t="s">
        <v>155</v>
      </c>
      <c r="C9" s="121">
        <v>77429476</v>
      </c>
    </row>
    <row r="10" spans="1:3" s="55" customFormat="1" ht="12" customHeight="1">
      <c r="A10" s="222" t="s">
        <v>66</v>
      </c>
      <c r="B10" s="207" t="s">
        <v>156</v>
      </c>
      <c r="C10" s="120">
        <v>54509250</v>
      </c>
    </row>
    <row r="11" spans="1:3" s="55" customFormat="1" ht="12" customHeight="1">
      <c r="A11" s="222" t="s">
        <v>67</v>
      </c>
      <c r="B11" s="207" t="s">
        <v>429</v>
      </c>
      <c r="C11" s="120">
        <v>87052200</v>
      </c>
    </row>
    <row r="12" spans="1:3" s="55" customFormat="1" ht="12" customHeight="1">
      <c r="A12" s="222" t="s">
        <v>68</v>
      </c>
      <c r="B12" s="207" t="s">
        <v>157</v>
      </c>
      <c r="C12" s="120">
        <v>2981070</v>
      </c>
    </row>
    <row r="13" spans="1:3" s="55" customFormat="1" ht="12" customHeight="1">
      <c r="A13" s="222" t="s">
        <v>85</v>
      </c>
      <c r="B13" s="207" t="s">
        <v>397</v>
      </c>
      <c r="C13" s="120">
        <v>64238859</v>
      </c>
    </row>
    <row r="14" spans="1:3" s="54" customFormat="1" ht="12" customHeight="1" thickBot="1">
      <c r="A14" s="223" t="s">
        <v>69</v>
      </c>
      <c r="B14" s="261" t="s">
        <v>453</v>
      </c>
      <c r="C14" s="120"/>
    </row>
    <row r="15" spans="1:3" s="54" customFormat="1" ht="12" customHeight="1" thickBot="1">
      <c r="A15" s="27" t="s">
        <v>9</v>
      </c>
      <c r="B15" s="113" t="s">
        <v>158</v>
      </c>
      <c r="C15" s="118">
        <f>+C16+C17+C18+C19+C20</f>
        <v>257726589</v>
      </c>
    </row>
    <row r="16" spans="1:3" s="54" customFormat="1" ht="12" customHeight="1">
      <c r="A16" s="221" t="s">
        <v>71</v>
      </c>
      <c r="B16" s="206" t="s">
        <v>159</v>
      </c>
      <c r="C16" s="121"/>
    </row>
    <row r="17" spans="1:3" s="54" customFormat="1" ht="12" customHeight="1">
      <c r="A17" s="222" t="s">
        <v>72</v>
      </c>
      <c r="B17" s="207" t="s">
        <v>160</v>
      </c>
      <c r="C17" s="120"/>
    </row>
    <row r="18" spans="1:3" s="54" customFormat="1" ht="12" customHeight="1">
      <c r="A18" s="222" t="s">
        <v>73</v>
      </c>
      <c r="B18" s="207" t="s">
        <v>319</v>
      </c>
      <c r="C18" s="120"/>
    </row>
    <row r="19" spans="1:3" s="54" customFormat="1" ht="12" customHeight="1">
      <c r="A19" s="222" t="s">
        <v>74</v>
      </c>
      <c r="B19" s="207" t="s">
        <v>320</v>
      </c>
      <c r="C19" s="120"/>
    </row>
    <row r="20" spans="1:3" s="54" customFormat="1" ht="12" customHeight="1">
      <c r="A20" s="222" t="s">
        <v>75</v>
      </c>
      <c r="B20" s="207" t="s">
        <v>161</v>
      </c>
      <c r="C20" s="120">
        <v>257726589</v>
      </c>
    </row>
    <row r="21" spans="1:3" s="55" customFormat="1" ht="12" customHeight="1" thickBot="1">
      <c r="A21" s="223" t="s">
        <v>81</v>
      </c>
      <c r="B21" s="261" t="s">
        <v>454</v>
      </c>
      <c r="C21" s="122"/>
    </row>
    <row r="22" spans="1:3" s="55" customFormat="1" ht="12" customHeight="1" thickBot="1">
      <c r="A22" s="27" t="s">
        <v>10</v>
      </c>
      <c r="B22" s="21" t="s">
        <v>163</v>
      </c>
      <c r="C22" s="118">
        <f>+C23+C24+C25+C26+C27</f>
        <v>142033160</v>
      </c>
    </row>
    <row r="23" spans="1:3" s="55" customFormat="1" ht="12" customHeight="1">
      <c r="A23" s="221" t="s">
        <v>54</v>
      </c>
      <c r="B23" s="206" t="s">
        <v>164</v>
      </c>
      <c r="C23" s="121"/>
    </row>
    <row r="24" spans="1:3" s="54" customFormat="1" ht="12" customHeight="1">
      <c r="A24" s="222" t="s">
        <v>55</v>
      </c>
      <c r="B24" s="207" t="s">
        <v>165</v>
      </c>
      <c r="C24" s="120"/>
    </row>
    <row r="25" spans="1:3" s="55" customFormat="1" ht="12" customHeight="1">
      <c r="A25" s="222" t="s">
        <v>56</v>
      </c>
      <c r="B25" s="207" t="s">
        <v>321</v>
      </c>
      <c r="C25" s="120"/>
    </row>
    <row r="26" spans="1:3" s="55" customFormat="1" ht="12" customHeight="1">
      <c r="A26" s="222" t="s">
        <v>57</v>
      </c>
      <c r="B26" s="207" t="s">
        <v>322</v>
      </c>
      <c r="C26" s="120"/>
    </row>
    <row r="27" spans="1:3" s="55" customFormat="1" ht="12" customHeight="1">
      <c r="A27" s="222" t="s">
        <v>99</v>
      </c>
      <c r="B27" s="207" t="s">
        <v>166</v>
      </c>
      <c r="C27" s="120">
        <v>142033160</v>
      </c>
    </row>
    <row r="28" spans="1:3" s="55" customFormat="1" ht="12" customHeight="1" thickBot="1">
      <c r="A28" s="223" t="s">
        <v>100</v>
      </c>
      <c r="B28" s="261" t="s">
        <v>446</v>
      </c>
      <c r="C28" s="262"/>
    </row>
    <row r="29" spans="1:3" s="55" customFormat="1" ht="12" customHeight="1" thickBot="1">
      <c r="A29" s="27" t="s">
        <v>101</v>
      </c>
      <c r="B29" s="21" t="s">
        <v>439</v>
      </c>
      <c r="C29" s="124">
        <f>+C30+C34+C35+C36</f>
        <v>40040000</v>
      </c>
    </row>
    <row r="30" spans="1:3" s="55" customFormat="1" ht="12" customHeight="1">
      <c r="A30" s="221" t="s">
        <v>169</v>
      </c>
      <c r="B30" s="206" t="s">
        <v>434</v>
      </c>
      <c r="C30" s="204">
        <f>+C31+C32+C33</f>
        <v>29400000</v>
      </c>
    </row>
    <row r="31" spans="1:3" s="55" customFormat="1" ht="12" customHeight="1">
      <c r="A31" s="222" t="s">
        <v>170</v>
      </c>
      <c r="B31" s="207" t="s">
        <v>435</v>
      </c>
      <c r="C31" s="120">
        <v>100000</v>
      </c>
    </row>
    <row r="32" spans="1:3" s="55" customFormat="1" ht="12" customHeight="1">
      <c r="A32" s="222" t="s">
        <v>171</v>
      </c>
      <c r="B32" s="207" t="s">
        <v>436</v>
      </c>
      <c r="C32" s="120">
        <v>29000000</v>
      </c>
    </row>
    <row r="33" spans="1:3" s="55" customFormat="1" ht="12" customHeight="1">
      <c r="A33" s="222" t="s">
        <v>172</v>
      </c>
      <c r="B33" s="207" t="s">
        <v>437</v>
      </c>
      <c r="C33" s="120">
        <v>300000</v>
      </c>
    </row>
    <row r="34" spans="1:3" s="55" customFormat="1" ht="12" customHeight="1">
      <c r="A34" s="222" t="s">
        <v>431</v>
      </c>
      <c r="B34" s="207" t="s">
        <v>173</v>
      </c>
      <c r="C34" s="120">
        <v>6000000</v>
      </c>
    </row>
    <row r="35" spans="1:3" s="55" customFormat="1" ht="12" customHeight="1">
      <c r="A35" s="222" t="s">
        <v>432</v>
      </c>
      <c r="B35" s="207" t="s">
        <v>174</v>
      </c>
      <c r="C35" s="120"/>
    </row>
    <row r="36" spans="1:3" s="55" customFormat="1" ht="12" customHeight="1" thickBot="1">
      <c r="A36" s="223" t="s">
        <v>433</v>
      </c>
      <c r="B36" s="256" t="s">
        <v>175</v>
      </c>
      <c r="C36" s="122">
        <v>4640000</v>
      </c>
    </row>
    <row r="37" spans="1:3" s="55" customFormat="1" ht="12" customHeight="1" thickBot="1">
      <c r="A37" s="27" t="s">
        <v>12</v>
      </c>
      <c r="B37" s="21" t="s">
        <v>331</v>
      </c>
      <c r="C37" s="118">
        <f>SUM(C38:C48)</f>
        <v>47505350</v>
      </c>
    </row>
    <row r="38" spans="1:3" s="55" customFormat="1" ht="12" customHeight="1">
      <c r="A38" s="221" t="s">
        <v>58</v>
      </c>
      <c r="B38" s="206" t="s">
        <v>178</v>
      </c>
      <c r="C38" s="121"/>
    </row>
    <row r="39" spans="1:3" s="55" customFormat="1" ht="12" customHeight="1">
      <c r="A39" s="222" t="s">
        <v>59</v>
      </c>
      <c r="B39" s="207" t="s">
        <v>179</v>
      </c>
      <c r="C39" s="120">
        <v>17900000</v>
      </c>
    </row>
    <row r="40" spans="1:3" s="55" customFormat="1" ht="12" customHeight="1">
      <c r="A40" s="222" t="s">
        <v>60</v>
      </c>
      <c r="B40" s="207" t="s">
        <v>180</v>
      </c>
      <c r="C40" s="120"/>
    </row>
    <row r="41" spans="1:3" s="55" customFormat="1" ht="12" customHeight="1">
      <c r="A41" s="222" t="s">
        <v>103</v>
      </c>
      <c r="B41" s="207" t="s">
        <v>181</v>
      </c>
      <c r="C41" s="120"/>
    </row>
    <row r="42" spans="1:3" s="55" customFormat="1" ht="12" customHeight="1">
      <c r="A42" s="222" t="s">
        <v>104</v>
      </c>
      <c r="B42" s="207" t="s">
        <v>182</v>
      </c>
      <c r="C42" s="120">
        <v>4205000</v>
      </c>
    </row>
    <row r="43" spans="1:3" s="55" customFormat="1" ht="12" customHeight="1">
      <c r="A43" s="222" t="s">
        <v>105</v>
      </c>
      <c r="B43" s="207" t="s">
        <v>183</v>
      </c>
      <c r="C43" s="120">
        <v>6400350</v>
      </c>
    </row>
    <row r="44" spans="1:3" s="55" customFormat="1" ht="12" customHeight="1">
      <c r="A44" s="222" t="s">
        <v>106</v>
      </c>
      <c r="B44" s="207" t="s">
        <v>184</v>
      </c>
      <c r="C44" s="120"/>
    </row>
    <row r="45" spans="1:3" s="55" customFormat="1" ht="12" customHeight="1">
      <c r="A45" s="222" t="s">
        <v>107</v>
      </c>
      <c r="B45" s="207" t="s">
        <v>438</v>
      </c>
      <c r="C45" s="120"/>
    </row>
    <row r="46" spans="1:3" s="55" customFormat="1" ht="12" customHeight="1">
      <c r="A46" s="222" t="s">
        <v>176</v>
      </c>
      <c r="B46" s="207" t="s">
        <v>186</v>
      </c>
      <c r="C46" s="123"/>
    </row>
    <row r="47" spans="1:3" s="55" customFormat="1" ht="12" customHeight="1">
      <c r="A47" s="223" t="s">
        <v>177</v>
      </c>
      <c r="B47" s="208" t="s">
        <v>333</v>
      </c>
      <c r="C47" s="200"/>
    </row>
    <row r="48" spans="1:3" s="55" customFormat="1" ht="12" customHeight="1" thickBot="1">
      <c r="A48" s="223" t="s">
        <v>332</v>
      </c>
      <c r="B48" s="261" t="s">
        <v>455</v>
      </c>
      <c r="C48" s="264">
        <v>19000000</v>
      </c>
    </row>
    <row r="49" spans="1:3" s="55" customFormat="1" ht="12" customHeight="1" thickBot="1">
      <c r="A49" s="27" t="s">
        <v>13</v>
      </c>
      <c r="B49" s="21" t="s">
        <v>188</v>
      </c>
      <c r="C49" s="118">
        <f>SUM(C50:C54)</f>
        <v>0</v>
      </c>
    </row>
    <row r="50" spans="1:3" s="55" customFormat="1" ht="12" customHeight="1">
      <c r="A50" s="221" t="s">
        <v>61</v>
      </c>
      <c r="B50" s="206" t="s">
        <v>192</v>
      </c>
      <c r="C50" s="239"/>
    </row>
    <row r="51" spans="1:3" s="55" customFormat="1" ht="12" customHeight="1">
      <c r="A51" s="222" t="s">
        <v>62</v>
      </c>
      <c r="B51" s="207" t="s">
        <v>193</v>
      </c>
      <c r="C51" s="123"/>
    </row>
    <row r="52" spans="1:3" s="55" customFormat="1" ht="12" customHeight="1">
      <c r="A52" s="222" t="s">
        <v>189</v>
      </c>
      <c r="B52" s="207" t="s">
        <v>194</v>
      </c>
      <c r="C52" s="123"/>
    </row>
    <row r="53" spans="1:3" s="55" customFormat="1" ht="12" customHeight="1">
      <c r="A53" s="222" t="s">
        <v>190</v>
      </c>
      <c r="B53" s="207" t="s">
        <v>195</v>
      </c>
      <c r="C53" s="123"/>
    </row>
    <row r="54" spans="1:3" s="55" customFormat="1" ht="12" customHeight="1" thickBot="1">
      <c r="A54" s="223" t="s">
        <v>191</v>
      </c>
      <c r="B54" s="208" t="s">
        <v>196</v>
      </c>
      <c r="C54" s="200"/>
    </row>
    <row r="55" spans="1:3" s="55" customFormat="1" ht="12" customHeight="1" thickBot="1">
      <c r="A55" s="27" t="s">
        <v>108</v>
      </c>
      <c r="B55" s="21" t="s">
        <v>197</v>
      </c>
      <c r="C55" s="118">
        <f>SUM(C56:C58)</f>
        <v>0</v>
      </c>
    </row>
    <row r="56" spans="1:3" s="55" customFormat="1" ht="12" customHeight="1">
      <c r="A56" s="221" t="s">
        <v>63</v>
      </c>
      <c r="B56" s="206" t="s">
        <v>198</v>
      </c>
      <c r="C56" s="121"/>
    </row>
    <row r="57" spans="1:3" s="55" customFormat="1" ht="12" customHeight="1">
      <c r="A57" s="222" t="s">
        <v>64</v>
      </c>
      <c r="B57" s="207" t="s">
        <v>323</v>
      </c>
      <c r="C57" s="120"/>
    </row>
    <row r="58" spans="1:3" s="55" customFormat="1" ht="12" customHeight="1">
      <c r="A58" s="222" t="s">
        <v>201</v>
      </c>
      <c r="B58" s="207" t="s">
        <v>199</v>
      </c>
      <c r="C58" s="120"/>
    </row>
    <row r="59" spans="1:3" s="55" customFormat="1" ht="12" customHeight="1" thickBot="1">
      <c r="A59" s="223" t="s">
        <v>202</v>
      </c>
      <c r="B59" s="208" t="s">
        <v>200</v>
      </c>
      <c r="C59" s="122"/>
    </row>
    <row r="60" spans="1:3" s="55" customFormat="1" ht="12" customHeight="1" thickBot="1">
      <c r="A60" s="27" t="s">
        <v>15</v>
      </c>
      <c r="B60" s="113" t="s">
        <v>203</v>
      </c>
      <c r="C60" s="118">
        <f>SUM(C61:C63)</f>
        <v>0</v>
      </c>
    </row>
    <row r="61" spans="1:3" s="55" customFormat="1" ht="12" customHeight="1">
      <c r="A61" s="221" t="s">
        <v>109</v>
      </c>
      <c r="B61" s="206" t="s">
        <v>205</v>
      </c>
      <c r="C61" s="123"/>
    </row>
    <row r="62" spans="1:3" s="55" customFormat="1" ht="12" customHeight="1">
      <c r="A62" s="222" t="s">
        <v>110</v>
      </c>
      <c r="B62" s="207" t="s">
        <v>324</v>
      </c>
      <c r="C62" s="123"/>
    </row>
    <row r="63" spans="1:3" s="55" customFormat="1" ht="12" customHeight="1">
      <c r="A63" s="222" t="s">
        <v>134</v>
      </c>
      <c r="B63" s="207" t="s">
        <v>206</v>
      </c>
      <c r="C63" s="123"/>
    </row>
    <row r="64" spans="1:3" s="55" customFormat="1" ht="12" customHeight="1" thickBot="1">
      <c r="A64" s="223" t="s">
        <v>204</v>
      </c>
      <c r="B64" s="208" t="s">
        <v>207</v>
      </c>
      <c r="C64" s="123"/>
    </row>
    <row r="65" spans="1:3" s="55" customFormat="1" ht="12" customHeight="1" thickBot="1">
      <c r="A65" s="27" t="s">
        <v>16</v>
      </c>
      <c r="B65" s="21" t="s">
        <v>208</v>
      </c>
      <c r="C65" s="124">
        <f>+C8+C15+C22+C29+C37+C49+C55+C60</f>
        <v>773515954</v>
      </c>
    </row>
    <row r="66" spans="1:3" s="55" customFormat="1" ht="12" customHeight="1" thickBot="1">
      <c r="A66" s="224" t="s">
        <v>295</v>
      </c>
      <c r="B66" s="113" t="s">
        <v>210</v>
      </c>
      <c r="C66" s="118">
        <f>SUM(C67:C69)</f>
        <v>27000000</v>
      </c>
    </row>
    <row r="67" spans="1:3" s="55" customFormat="1" ht="12" customHeight="1">
      <c r="A67" s="221" t="s">
        <v>238</v>
      </c>
      <c r="B67" s="206" t="s">
        <v>211</v>
      </c>
      <c r="C67" s="123"/>
    </row>
    <row r="68" spans="1:3" s="55" customFormat="1" ht="12" customHeight="1">
      <c r="A68" s="222" t="s">
        <v>247</v>
      </c>
      <c r="B68" s="207" t="s">
        <v>212</v>
      </c>
      <c r="C68" s="123">
        <v>27000000</v>
      </c>
    </row>
    <row r="69" spans="1:3" s="55" customFormat="1" ht="12" customHeight="1" thickBot="1">
      <c r="A69" s="223" t="s">
        <v>248</v>
      </c>
      <c r="B69" s="209" t="s">
        <v>358</v>
      </c>
      <c r="C69" s="123"/>
    </row>
    <row r="70" spans="1:3" s="55" customFormat="1" ht="12" customHeight="1" thickBot="1">
      <c r="A70" s="224" t="s">
        <v>214</v>
      </c>
      <c r="B70" s="113" t="s">
        <v>215</v>
      </c>
      <c r="C70" s="118">
        <f>SUM(C71:C74)</f>
        <v>0</v>
      </c>
    </row>
    <row r="71" spans="1:3" s="55" customFormat="1" ht="12" customHeight="1">
      <c r="A71" s="221" t="s">
        <v>86</v>
      </c>
      <c r="B71" s="206" t="s">
        <v>216</v>
      </c>
      <c r="C71" s="123"/>
    </row>
    <row r="72" spans="1:3" s="55" customFormat="1" ht="12" customHeight="1">
      <c r="A72" s="222" t="s">
        <v>87</v>
      </c>
      <c r="B72" s="207" t="s">
        <v>448</v>
      </c>
      <c r="C72" s="123"/>
    </row>
    <row r="73" spans="1:3" s="55" customFormat="1" ht="12" customHeight="1">
      <c r="A73" s="222" t="s">
        <v>239</v>
      </c>
      <c r="B73" s="207" t="s">
        <v>217</v>
      </c>
      <c r="C73" s="123"/>
    </row>
    <row r="74" spans="1:3" s="55" customFormat="1" ht="12" customHeight="1" thickBot="1">
      <c r="A74" s="223" t="s">
        <v>240</v>
      </c>
      <c r="B74" s="115" t="s">
        <v>449</v>
      </c>
      <c r="C74" s="123"/>
    </row>
    <row r="75" spans="1:3" s="55" customFormat="1" ht="12" customHeight="1" thickBot="1">
      <c r="A75" s="224" t="s">
        <v>218</v>
      </c>
      <c r="B75" s="113" t="s">
        <v>219</v>
      </c>
      <c r="C75" s="118">
        <f>SUM(C76:C77)</f>
        <v>614965425</v>
      </c>
    </row>
    <row r="76" spans="1:3" s="55" customFormat="1" ht="12" customHeight="1">
      <c r="A76" s="221" t="s">
        <v>241</v>
      </c>
      <c r="B76" s="206" t="s">
        <v>220</v>
      </c>
      <c r="C76" s="123">
        <v>614965425</v>
      </c>
    </row>
    <row r="77" spans="1:3" s="55" customFormat="1" ht="12" customHeight="1" thickBot="1">
      <c r="A77" s="223" t="s">
        <v>242</v>
      </c>
      <c r="B77" s="208" t="s">
        <v>221</v>
      </c>
      <c r="C77" s="123"/>
    </row>
    <row r="78" spans="1:3" s="54" customFormat="1" ht="12" customHeight="1" thickBot="1">
      <c r="A78" s="224" t="s">
        <v>222</v>
      </c>
      <c r="B78" s="113" t="s">
        <v>223</v>
      </c>
      <c r="C78" s="118">
        <f>SUM(C79:C81)</f>
        <v>0</v>
      </c>
    </row>
    <row r="79" spans="1:3" s="55" customFormat="1" ht="12" customHeight="1">
      <c r="A79" s="221" t="s">
        <v>243</v>
      </c>
      <c r="B79" s="206" t="s">
        <v>224</v>
      </c>
      <c r="C79" s="123"/>
    </row>
    <row r="80" spans="1:3" s="55" customFormat="1" ht="12" customHeight="1">
      <c r="A80" s="222" t="s">
        <v>244</v>
      </c>
      <c r="B80" s="207" t="s">
        <v>225</v>
      </c>
      <c r="C80" s="123"/>
    </row>
    <row r="81" spans="1:3" s="55" customFormat="1" ht="12" customHeight="1" thickBot="1">
      <c r="A81" s="223" t="s">
        <v>245</v>
      </c>
      <c r="B81" s="208" t="s">
        <v>450</v>
      </c>
      <c r="C81" s="123"/>
    </row>
    <row r="82" spans="1:3" s="55" customFormat="1" ht="12" customHeight="1" thickBot="1">
      <c r="A82" s="224" t="s">
        <v>226</v>
      </c>
      <c r="B82" s="113" t="s">
        <v>246</v>
      </c>
      <c r="C82" s="118">
        <f>SUM(C83:C86)</f>
        <v>0</v>
      </c>
    </row>
    <row r="83" spans="1:3" s="55" customFormat="1" ht="12" customHeight="1">
      <c r="A83" s="225" t="s">
        <v>227</v>
      </c>
      <c r="B83" s="206" t="s">
        <v>228</v>
      </c>
      <c r="C83" s="123"/>
    </row>
    <row r="84" spans="1:3" s="55" customFormat="1" ht="12" customHeight="1">
      <c r="A84" s="226" t="s">
        <v>229</v>
      </c>
      <c r="B84" s="207" t="s">
        <v>230</v>
      </c>
      <c r="C84" s="123"/>
    </row>
    <row r="85" spans="1:3" s="55" customFormat="1" ht="12" customHeight="1">
      <c r="A85" s="226" t="s">
        <v>231</v>
      </c>
      <c r="B85" s="207" t="s">
        <v>232</v>
      </c>
      <c r="C85" s="123"/>
    </row>
    <row r="86" spans="1:3" s="54" customFormat="1" ht="12" customHeight="1" thickBot="1">
      <c r="A86" s="227" t="s">
        <v>233</v>
      </c>
      <c r="B86" s="208" t="s">
        <v>234</v>
      </c>
      <c r="C86" s="123"/>
    </row>
    <row r="87" spans="1:3" s="54" customFormat="1" ht="12" customHeight="1" thickBot="1">
      <c r="A87" s="224" t="s">
        <v>235</v>
      </c>
      <c r="B87" s="113" t="s">
        <v>371</v>
      </c>
      <c r="C87" s="240"/>
    </row>
    <row r="88" spans="1:3" s="54" customFormat="1" ht="12" customHeight="1" thickBot="1">
      <c r="A88" s="224" t="s">
        <v>398</v>
      </c>
      <c r="B88" s="113" t="s">
        <v>236</v>
      </c>
      <c r="C88" s="240"/>
    </row>
    <row r="89" spans="1:3" s="54" customFormat="1" ht="12" customHeight="1" thickBot="1">
      <c r="A89" s="224" t="s">
        <v>399</v>
      </c>
      <c r="B89" s="213" t="s">
        <v>374</v>
      </c>
      <c r="C89" s="124">
        <f>+C66+C70+C75+C78+C82+C88+C87</f>
        <v>641965425</v>
      </c>
    </row>
    <row r="90" spans="1:3" s="54" customFormat="1" ht="12" customHeight="1" thickBot="1">
      <c r="A90" s="228" t="s">
        <v>400</v>
      </c>
      <c r="B90" s="214" t="s">
        <v>401</v>
      </c>
      <c r="C90" s="124">
        <f>+C65+C89</f>
        <v>1415481379</v>
      </c>
    </row>
    <row r="91" spans="1:3" s="55" customFormat="1" ht="15" customHeight="1" thickBot="1">
      <c r="A91" s="100"/>
      <c r="B91" s="101"/>
      <c r="C91" s="181"/>
    </row>
    <row r="92" spans="1:3" s="46" customFormat="1" ht="16.5" customHeight="1" thickBot="1">
      <c r="A92" s="104"/>
      <c r="B92" s="105" t="s">
        <v>43</v>
      </c>
      <c r="C92" s="183"/>
    </row>
    <row r="93" spans="1:3" s="56" customFormat="1" ht="12" customHeight="1" thickBot="1">
      <c r="A93" s="203" t="s">
        <v>8</v>
      </c>
      <c r="B93" s="26" t="s">
        <v>405</v>
      </c>
      <c r="C93" s="117">
        <f>+C94+C95+C96+C97+C98+C111</f>
        <v>611693385</v>
      </c>
    </row>
    <row r="94" spans="1:3" ht="12" customHeight="1">
      <c r="A94" s="229" t="s">
        <v>65</v>
      </c>
      <c r="B94" s="10" t="s">
        <v>38</v>
      </c>
      <c r="C94" s="119">
        <v>312729320</v>
      </c>
    </row>
    <row r="95" spans="1:3" ht="12" customHeight="1">
      <c r="A95" s="222" t="s">
        <v>66</v>
      </c>
      <c r="B95" s="8" t="s">
        <v>111</v>
      </c>
      <c r="C95" s="120">
        <v>41353239</v>
      </c>
    </row>
    <row r="96" spans="1:3" ht="12" customHeight="1">
      <c r="A96" s="222" t="s">
        <v>67</v>
      </c>
      <c r="B96" s="8" t="s">
        <v>84</v>
      </c>
      <c r="C96" s="122">
        <v>230660826</v>
      </c>
    </row>
    <row r="97" spans="1:3" ht="12" customHeight="1">
      <c r="A97" s="222" t="s">
        <v>68</v>
      </c>
      <c r="B97" s="11" t="s">
        <v>112</v>
      </c>
      <c r="C97" s="122">
        <v>20000000</v>
      </c>
    </row>
    <row r="98" spans="1:3" ht="12" customHeight="1">
      <c r="A98" s="222" t="s">
        <v>76</v>
      </c>
      <c r="B98" s="19" t="s">
        <v>113</v>
      </c>
      <c r="C98" s="122">
        <v>6950000</v>
      </c>
    </row>
    <row r="99" spans="1:3" ht="12" customHeight="1">
      <c r="A99" s="222" t="s">
        <v>69</v>
      </c>
      <c r="B99" s="8" t="s">
        <v>402</v>
      </c>
      <c r="C99" s="122"/>
    </row>
    <row r="100" spans="1:3" ht="12" customHeight="1">
      <c r="A100" s="222" t="s">
        <v>70</v>
      </c>
      <c r="B100" s="70" t="s">
        <v>338</v>
      </c>
      <c r="C100" s="122"/>
    </row>
    <row r="101" spans="1:3" ht="12" customHeight="1">
      <c r="A101" s="222" t="s">
        <v>77</v>
      </c>
      <c r="B101" s="70" t="s">
        <v>337</v>
      </c>
      <c r="C101" s="122"/>
    </row>
    <row r="102" spans="1:3" ht="12" customHeight="1">
      <c r="A102" s="222" t="s">
        <v>78</v>
      </c>
      <c r="B102" s="70" t="s">
        <v>252</v>
      </c>
      <c r="C102" s="122"/>
    </row>
    <row r="103" spans="1:3" ht="12" customHeight="1">
      <c r="A103" s="222" t="s">
        <v>79</v>
      </c>
      <c r="B103" s="71" t="s">
        <v>253</v>
      </c>
      <c r="C103" s="122"/>
    </row>
    <row r="104" spans="1:3" ht="12" customHeight="1">
      <c r="A104" s="222" t="s">
        <v>80</v>
      </c>
      <c r="B104" s="71" t="s">
        <v>254</v>
      </c>
      <c r="C104" s="122"/>
    </row>
    <row r="105" spans="1:3" ht="12" customHeight="1">
      <c r="A105" s="222" t="s">
        <v>82</v>
      </c>
      <c r="B105" s="70" t="s">
        <v>255</v>
      </c>
      <c r="C105" s="122">
        <v>5000000</v>
      </c>
    </row>
    <row r="106" spans="1:3" ht="12" customHeight="1">
      <c r="A106" s="222" t="s">
        <v>114</v>
      </c>
      <c r="B106" s="70" t="s">
        <v>256</v>
      </c>
      <c r="C106" s="122"/>
    </row>
    <row r="107" spans="1:3" ht="12" customHeight="1">
      <c r="A107" s="222" t="s">
        <v>250</v>
      </c>
      <c r="B107" s="71" t="s">
        <v>257</v>
      </c>
      <c r="C107" s="122"/>
    </row>
    <row r="108" spans="1:3" ht="12" customHeight="1">
      <c r="A108" s="230" t="s">
        <v>251</v>
      </c>
      <c r="B108" s="72" t="s">
        <v>258</v>
      </c>
      <c r="C108" s="122"/>
    </row>
    <row r="109" spans="1:3" ht="12" customHeight="1">
      <c r="A109" s="222" t="s">
        <v>335</v>
      </c>
      <c r="B109" s="72" t="s">
        <v>259</v>
      </c>
      <c r="C109" s="122"/>
    </row>
    <row r="110" spans="1:3" ht="12" customHeight="1">
      <c r="A110" s="222" t="s">
        <v>336</v>
      </c>
      <c r="B110" s="71" t="s">
        <v>260</v>
      </c>
      <c r="C110" s="120">
        <v>1950000</v>
      </c>
    </row>
    <row r="111" spans="1:3" ht="12" customHeight="1">
      <c r="A111" s="222" t="s">
        <v>340</v>
      </c>
      <c r="B111" s="11" t="s">
        <v>39</v>
      </c>
      <c r="C111" s="120"/>
    </row>
    <row r="112" spans="1:3" ht="12" customHeight="1">
      <c r="A112" s="223" t="s">
        <v>341</v>
      </c>
      <c r="B112" s="8" t="s">
        <v>403</v>
      </c>
      <c r="C112" s="122"/>
    </row>
    <row r="113" spans="1:3" ht="12" customHeight="1" thickBot="1">
      <c r="A113" s="231" t="s">
        <v>342</v>
      </c>
      <c r="B113" s="73" t="s">
        <v>404</v>
      </c>
      <c r="C113" s="126"/>
    </row>
    <row r="114" spans="1:3" ht="12" customHeight="1" thickBot="1">
      <c r="A114" s="27" t="s">
        <v>9</v>
      </c>
      <c r="B114" s="25" t="s">
        <v>261</v>
      </c>
      <c r="C114" s="118">
        <f>+C115+C117+C119</f>
        <v>776787994</v>
      </c>
    </row>
    <row r="115" spans="1:3" ht="12" customHeight="1">
      <c r="A115" s="221" t="s">
        <v>71</v>
      </c>
      <c r="B115" s="8" t="s">
        <v>133</v>
      </c>
      <c r="C115" s="121">
        <v>776787994</v>
      </c>
    </row>
    <row r="116" spans="1:3" ht="12" customHeight="1">
      <c r="A116" s="221" t="s">
        <v>72</v>
      </c>
      <c r="B116" s="12" t="s">
        <v>265</v>
      </c>
      <c r="C116" s="121"/>
    </row>
    <row r="117" spans="1:3" ht="12" customHeight="1">
      <c r="A117" s="221" t="s">
        <v>73</v>
      </c>
      <c r="B117" s="12" t="s">
        <v>115</v>
      </c>
      <c r="C117" s="120"/>
    </row>
    <row r="118" spans="1:3" ht="12" customHeight="1">
      <c r="A118" s="221" t="s">
        <v>74</v>
      </c>
      <c r="B118" s="12" t="s">
        <v>266</v>
      </c>
      <c r="C118" s="111"/>
    </row>
    <row r="119" spans="1:3" ht="12" customHeight="1">
      <c r="A119" s="221" t="s">
        <v>75</v>
      </c>
      <c r="B119" s="115" t="s">
        <v>135</v>
      </c>
      <c r="C119" s="111"/>
    </row>
    <row r="120" spans="1:3" ht="12" customHeight="1">
      <c r="A120" s="221" t="s">
        <v>81</v>
      </c>
      <c r="B120" s="114" t="s">
        <v>325</v>
      </c>
      <c r="C120" s="111"/>
    </row>
    <row r="121" spans="1:3" ht="12" customHeight="1">
      <c r="A121" s="221" t="s">
        <v>83</v>
      </c>
      <c r="B121" s="205" t="s">
        <v>271</v>
      </c>
      <c r="C121" s="111"/>
    </row>
    <row r="122" spans="1:3" ht="12" customHeight="1">
      <c r="A122" s="221" t="s">
        <v>116</v>
      </c>
      <c r="B122" s="71" t="s">
        <v>254</v>
      </c>
      <c r="C122" s="111"/>
    </row>
    <row r="123" spans="1:3" ht="12" customHeight="1">
      <c r="A123" s="221" t="s">
        <v>117</v>
      </c>
      <c r="B123" s="71" t="s">
        <v>270</v>
      </c>
      <c r="C123" s="111"/>
    </row>
    <row r="124" spans="1:3" ht="12" customHeight="1">
      <c r="A124" s="221" t="s">
        <v>118</v>
      </c>
      <c r="B124" s="71" t="s">
        <v>269</v>
      </c>
      <c r="C124" s="111"/>
    </row>
    <row r="125" spans="1:3" ht="12" customHeight="1">
      <c r="A125" s="221" t="s">
        <v>262</v>
      </c>
      <c r="B125" s="71" t="s">
        <v>257</v>
      </c>
      <c r="C125" s="111"/>
    </row>
    <row r="126" spans="1:3" ht="12" customHeight="1">
      <c r="A126" s="221" t="s">
        <v>263</v>
      </c>
      <c r="B126" s="71" t="s">
        <v>268</v>
      </c>
      <c r="C126" s="111"/>
    </row>
    <row r="127" spans="1:3" ht="12" customHeight="1" thickBot="1">
      <c r="A127" s="230" t="s">
        <v>264</v>
      </c>
      <c r="B127" s="71" t="s">
        <v>267</v>
      </c>
      <c r="C127" s="112"/>
    </row>
    <row r="128" spans="1:3" ht="12" customHeight="1" thickBot="1">
      <c r="A128" s="27" t="s">
        <v>10</v>
      </c>
      <c r="B128" s="60" t="s">
        <v>345</v>
      </c>
      <c r="C128" s="118">
        <f>+C93+C114</f>
        <v>1388481379</v>
      </c>
    </row>
    <row r="129" spans="1:3" ht="12" customHeight="1" thickBot="1">
      <c r="A129" s="27" t="s">
        <v>11</v>
      </c>
      <c r="B129" s="60" t="s">
        <v>346</v>
      </c>
      <c r="C129" s="118">
        <f>+C130+C131+C132</f>
        <v>27000000</v>
      </c>
    </row>
    <row r="130" spans="1:3" s="56" customFormat="1" ht="12" customHeight="1">
      <c r="A130" s="221" t="s">
        <v>169</v>
      </c>
      <c r="B130" s="9" t="s">
        <v>408</v>
      </c>
      <c r="C130" s="111"/>
    </row>
    <row r="131" spans="1:3" ht="12" customHeight="1">
      <c r="A131" s="221" t="s">
        <v>170</v>
      </c>
      <c r="B131" s="9" t="s">
        <v>354</v>
      </c>
      <c r="C131" s="111">
        <v>27000000</v>
      </c>
    </row>
    <row r="132" spans="1:3" ht="12" customHeight="1" thickBot="1">
      <c r="A132" s="230" t="s">
        <v>171</v>
      </c>
      <c r="B132" s="7" t="s">
        <v>407</v>
      </c>
      <c r="C132" s="111"/>
    </row>
    <row r="133" spans="1:3" ht="12" customHeight="1" thickBot="1">
      <c r="A133" s="27" t="s">
        <v>12</v>
      </c>
      <c r="B133" s="60" t="s">
        <v>347</v>
      </c>
      <c r="C133" s="118">
        <f>+C134+C135+C136+C137+C138+C139</f>
        <v>0</v>
      </c>
    </row>
    <row r="134" spans="1:3" ht="12" customHeight="1">
      <c r="A134" s="221" t="s">
        <v>58</v>
      </c>
      <c r="B134" s="9" t="s">
        <v>356</v>
      </c>
      <c r="C134" s="111"/>
    </row>
    <row r="135" spans="1:3" ht="12" customHeight="1">
      <c r="A135" s="221" t="s">
        <v>59</v>
      </c>
      <c r="B135" s="9" t="s">
        <v>348</v>
      </c>
      <c r="C135" s="111"/>
    </row>
    <row r="136" spans="1:3" ht="12" customHeight="1">
      <c r="A136" s="221" t="s">
        <v>60</v>
      </c>
      <c r="B136" s="9" t="s">
        <v>349</v>
      </c>
      <c r="C136" s="111"/>
    </row>
    <row r="137" spans="1:3" ht="12" customHeight="1">
      <c r="A137" s="221" t="s">
        <v>103</v>
      </c>
      <c r="B137" s="9" t="s">
        <v>406</v>
      </c>
      <c r="C137" s="111"/>
    </row>
    <row r="138" spans="1:3" ht="12" customHeight="1">
      <c r="A138" s="221" t="s">
        <v>104</v>
      </c>
      <c r="B138" s="9" t="s">
        <v>351</v>
      </c>
      <c r="C138" s="111"/>
    </row>
    <row r="139" spans="1:3" s="56" customFormat="1" ht="12" customHeight="1" thickBot="1">
      <c r="A139" s="230" t="s">
        <v>105</v>
      </c>
      <c r="B139" s="7" t="s">
        <v>352</v>
      </c>
      <c r="C139" s="111"/>
    </row>
    <row r="140" spans="1:11" ht="12" customHeight="1" thickBot="1">
      <c r="A140" s="27" t="s">
        <v>13</v>
      </c>
      <c r="B140" s="60" t="s">
        <v>422</v>
      </c>
      <c r="C140" s="124">
        <f>+C141+C142+C144+C145+C143</f>
        <v>0</v>
      </c>
      <c r="K140" s="110"/>
    </row>
    <row r="141" spans="1:3" ht="12.75">
      <c r="A141" s="221" t="s">
        <v>61</v>
      </c>
      <c r="B141" s="9" t="s">
        <v>272</v>
      </c>
      <c r="C141" s="111"/>
    </row>
    <row r="142" spans="1:3" ht="12" customHeight="1">
      <c r="A142" s="221" t="s">
        <v>62</v>
      </c>
      <c r="B142" s="9" t="s">
        <v>273</v>
      </c>
      <c r="C142" s="111"/>
    </row>
    <row r="143" spans="1:3" ht="12" customHeight="1">
      <c r="A143" s="221" t="s">
        <v>189</v>
      </c>
      <c r="B143" s="9" t="s">
        <v>421</v>
      </c>
      <c r="C143" s="111"/>
    </row>
    <row r="144" spans="1:3" s="56" customFormat="1" ht="12" customHeight="1">
      <c r="A144" s="221" t="s">
        <v>190</v>
      </c>
      <c r="B144" s="9" t="s">
        <v>361</v>
      </c>
      <c r="C144" s="111"/>
    </row>
    <row r="145" spans="1:3" s="56" customFormat="1" ht="12" customHeight="1" thickBot="1">
      <c r="A145" s="230" t="s">
        <v>191</v>
      </c>
      <c r="B145" s="7" t="s">
        <v>291</v>
      </c>
      <c r="C145" s="111"/>
    </row>
    <row r="146" spans="1:3" s="56" customFormat="1" ht="12" customHeight="1" thickBot="1">
      <c r="A146" s="27" t="s">
        <v>14</v>
      </c>
      <c r="B146" s="60" t="s">
        <v>362</v>
      </c>
      <c r="C146" s="127">
        <f>+C147+C148+C149+C150+C151</f>
        <v>0</v>
      </c>
    </row>
    <row r="147" spans="1:3" s="56" customFormat="1" ht="12" customHeight="1">
      <c r="A147" s="221" t="s">
        <v>63</v>
      </c>
      <c r="B147" s="9" t="s">
        <v>357</v>
      </c>
      <c r="C147" s="111"/>
    </row>
    <row r="148" spans="1:3" s="56" customFormat="1" ht="12" customHeight="1">
      <c r="A148" s="221" t="s">
        <v>64</v>
      </c>
      <c r="B148" s="9" t="s">
        <v>364</v>
      </c>
      <c r="C148" s="111"/>
    </row>
    <row r="149" spans="1:3" s="56" customFormat="1" ht="12" customHeight="1">
      <c r="A149" s="221" t="s">
        <v>201</v>
      </c>
      <c r="B149" s="9" t="s">
        <v>359</v>
      </c>
      <c r="C149" s="111"/>
    </row>
    <row r="150" spans="1:3" s="56" customFormat="1" ht="12" customHeight="1">
      <c r="A150" s="221" t="s">
        <v>202</v>
      </c>
      <c r="B150" s="9" t="s">
        <v>409</v>
      </c>
      <c r="C150" s="111"/>
    </row>
    <row r="151" spans="1:3" ht="12.75" customHeight="1" thickBot="1">
      <c r="A151" s="230" t="s">
        <v>363</v>
      </c>
      <c r="B151" s="7" t="s">
        <v>365</v>
      </c>
      <c r="C151" s="112"/>
    </row>
    <row r="152" spans="1:3" ht="12.75" customHeight="1" thickBot="1">
      <c r="A152" s="255" t="s">
        <v>15</v>
      </c>
      <c r="B152" s="60" t="s">
        <v>366</v>
      </c>
      <c r="C152" s="127"/>
    </row>
    <row r="153" spans="1:3" ht="12.75" customHeight="1" thickBot="1">
      <c r="A153" s="255" t="s">
        <v>16</v>
      </c>
      <c r="B153" s="60" t="s">
        <v>367</v>
      </c>
      <c r="C153" s="127"/>
    </row>
    <row r="154" spans="1:3" ht="12" customHeight="1" thickBot="1">
      <c r="A154" s="27" t="s">
        <v>17</v>
      </c>
      <c r="B154" s="60" t="s">
        <v>369</v>
      </c>
      <c r="C154" s="215">
        <f>+C129+C133+C140+C146+C152+C153</f>
        <v>27000000</v>
      </c>
    </row>
    <row r="155" spans="1:3" ht="15" customHeight="1" thickBot="1">
      <c r="A155" s="232" t="s">
        <v>18</v>
      </c>
      <c r="B155" s="187" t="s">
        <v>368</v>
      </c>
      <c r="C155" s="215">
        <f>+C128+C154</f>
        <v>1415481379</v>
      </c>
    </row>
    <row r="156" spans="1:3" ht="13.5" thickBot="1">
      <c r="A156" s="192"/>
      <c r="B156" s="193"/>
      <c r="C156" s="324">
        <f>C90-C155</f>
        <v>0</v>
      </c>
    </row>
    <row r="157" spans="1:3" ht="15" customHeight="1" thickBot="1">
      <c r="A157" s="108" t="s">
        <v>410</v>
      </c>
      <c r="B157" s="109"/>
      <c r="C157" s="58"/>
    </row>
    <row r="158" spans="1:3" ht="14.25" customHeight="1" thickBot="1">
      <c r="A158" s="108" t="s">
        <v>129</v>
      </c>
      <c r="B158" s="109"/>
      <c r="C158" s="58"/>
    </row>
    <row r="159" spans="1:3" ht="12.75">
      <c r="A159" s="321"/>
      <c r="B159" s="322"/>
      <c r="C159" s="360"/>
    </row>
    <row r="160" spans="1:2" ht="12.75">
      <c r="A160" s="321"/>
      <c r="B160" s="322"/>
    </row>
    <row r="161" spans="1:3" ht="12.75">
      <c r="A161" s="321"/>
      <c r="B161" s="322"/>
      <c r="C161" s="323"/>
    </row>
    <row r="162" spans="1:3" ht="12.75">
      <c r="A162" s="321"/>
      <c r="B162" s="322"/>
      <c r="C162" s="323"/>
    </row>
    <row r="163" spans="1:3" ht="12.75">
      <c r="A163" s="321"/>
      <c r="B163" s="322"/>
      <c r="C163" s="323"/>
    </row>
    <row r="164" spans="1:3" ht="12.75">
      <c r="A164" s="321"/>
      <c r="B164" s="322"/>
      <c r="C164" s="323"/>
    </row>
    <row r="165" spans="1:3" ht="12.75">
      <c r="A165" s="321"/>
      <c r="B165" s="322"/>
      <c r="C165" s="323"/>
    </row>
    <row r="166" spans="1:3" ht="12.75">
      <c r="A166" s="321"/>
      <c r="B166" s="322"/>
      <c r="C166" s="323"/>
    </row>
    <row r="167" spans="1:3" ht="12.75">
      <c r="A167" s="321"/>
      <c r="B167" s="322"/>
      <c r="C167" s="323"/>
    </row>
    <row r="168" spans="1:3" ht="12.75">
      <c r="A168" s="321"/>
      <c r="B168" s="322"/>
      <c r="C168" s="323"/>
    </row>
    <row r="169" spans="1:3" ht="12.75">
      <c r="A169" s="321"/>
      <c r="B169" s="322"/>
      <c r="C169" s="323"/>
    </row>
    <row r="170" spans="1:3" ht="12.75">
      <c r="A170" s="321"/>
      <c r="B170" s="322"/>
      <c r="C170" s="323"/>
    </row>
    <row r="171" spans="1:3" ht="12.75">
      <c r="A171" s="321"/>
      <c r="B171" s="322"/>
      <c r="C171" s="323"/>
    </row>
    <row r="172" spans="1:3" ht="12.75">
      <c r="A172" s="321"/>
      <c r="B172" s="322"/>
      <c r="C172" s="323"/>
    </row>
    <row r="173" spans="1:3" ht="12.75">
      <c r="A173" s="321"/>
      <c r="B173" s="322"/>
      <c r="C173" s="323"/>
    </row>
    <row r="174" spans="1:3" ht="12.75">
      <c r="A174" s="321"/>
      <c r="B174" s="322"/>
      <c r="C174" s="323"/>
    </row>
    <row r="175" spans="1:3" ht="12.75">
      <c r="A175" s="321"/>
      <c r="B175" s="322"/>
      <c r="C175" s="323"/>
    </row>
    <row r="176" spans="1:3" ht="12.75">
      <c r="A176" s="321"/>
      <c r="B176" s="322"/>
      <c r="C176" s="323"/>
    </row>
    <row r="177" spans="1:3" ht="12.75">
      <c r="A177" s="321"/>
      <c r="B177" s="322"/>
      <c r="C177" s="323"/>
    </row>
    <row r="178" spans="1:3" ht="12.75">
      <c r="A178" s="321"/>
      <c r="B178" s="322"/>
      <c r="C178" s="323"/>
    </row>
    <row r="179" spans="1:3" ht="12.75">
      <c r="A179" s="321"/>
      <c r="B179" s="322"/>
      <c r="C179" s="323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B1">
      <selection activeCell="J27" sqref="J27"/>
    </sheetView>
  </sheetViews>
  <sheetFormatPr defaultColWidth="9.00390625" defaultRowHeight="12.75"/>
  <cols>
    <col min="1" max="1" width="19.50390625" style="194" customWidth="1"/>
    <col min="2" max="2" width="72.00390625" style="195" customWidth="1"/>
    <col min="3" max="3" width="25.00390625" style="196" customWidth="1"/>
    <col min="4" max="16384" width="9.375" style="3" customWidth="1"/>
  </cols>
  <sheetData>
    <row r="1" spans="1:3" s="2" customFormat="1" ht="16.5" customHeight="1" thickBot="1">
      <c r="A1" s="302"/>
      <c r="B1" s="303"/>
      <c r="C1" s="297" t="str">
        <f>CONCATENATE("5.1.1. melléklet ",ALAPADATOK!A7," ",ALAPADATOK!B7," ",ALAPADATOK!C7," ",ALAPADATOK!D7," ",ALAPADATOK!E7," ",ALAPADATOK!F7," ",ALAPADATOK!G7," ",ALAPADATOK!H7)</f>
        <v>5.1.1. melléklet a 2 / 2019 ( III.07. ) számú önkormányzati rendelethez</v>
      </c>
    </row>
    <row r="2" spans="1:3" s="52" customFormat="1" ht="21" customHeight="1">
      <c r="A2" s="304" t="s">
        <v>47</v>
      </c>
      <c r="B2" s="305" t="str">
        <f>CONCATENATE(ALAPADATOK!A3)</f>
        <v>Mezőzombor Község ÖNKORMÁNYZATA</v>
      </c>
      <c r="C2" s="306" t="s">
        <v>40</v>
      </c>
    </row>
    <row r="3" spans="1:3" s="52" customFormat="1" ht="16.5" thickBot="1">
      <c r="A3" s="307" t="s">
        <v>126</v>
      </c>
      <c r="B3" s="308" t="s">
        <v>326</v>
      </c>
      <c r="C3" s="309" t="s">
        <v>45</v>
      </c>
    </row>
    <row r="4" spans="1:3" s="53" customFormat="1" ht="15.75" customHeight="1" thickBot="1">
      <c r="A4" s="310"/>
      <c r="B4" s="310"/>
      <c r="C4" s="311" t="e">
        <f>'KV_5.1.sz.mell'!C4</f>
        <v>#REF!</v>
      </c>
    </row>
    <row r="5" spans="1:3" ht="13.5" thickBot="1">
      <c r="A5" s="312" t="s">
        <v>128</v>
      </c>
      <c r="B5" s="313" t="s">
        <v>442</v>
      </c>
      <c r="C5" s="314" t="s">
        <v>41</v>
      </c>
    </row>
    <row r="6" spans="1:3" s="46" customFormat="1" ht="12.75" customHeight="1" thickBot="1">
      <c r="A6" s="315"/>
      <c r="B6" s="316" t="s">
        <v>389</v>
      </c>
      <c r="C6" s="317" t="s">
        <v>390</v>
      </c>
    </row>
    <row r="7" spans="1:3" s="46" customFormat="1" ht="15.75" customHeight="1" thickBot="1">
      <c r="A7" s="94"/>
      <c r="B7" s="95" t="s">
        <v>42</v>
      </c>
      <c r="C7" s="176"/>
    </row>
    <row r="8" spans="1:3" s="46" customFormat="1" ht="12" customHeight="1" thickBot="1">
      <c r="A8" s="27" t="s">
        <v>8</v>
      </c>
      <c r="B8" s="21" t="s">
        <v>154</v>
      </c>
      <c r="C8" s="118">
        <f>+C9+C10+C11+C12+C13+C14</f>
        <v>172533240</v>
      </c>
    </row>
    <row r="9" spans="1:3" s="54" customFormat="1" ht="12" customHeight="1">
      <c r="A9" s="221" t="s">
        <v>65</v>
      </c>
      <c r="B9" s="206" t="s">
        <v>155</v>
      </c>
      <c r="C9" s="121">
        <v>30971790</v>
      </c>
    </row>
    <row r="10" spans="1:3" s="55" customFormat="1" ht="12" customHeight="1">
      <c r="A10" s="222" t="s">
        <v>66</v>
      </c>
      <c r="B10" s="207" t="s">
        <v>156</v>
      </c>
      <c r="C10" s="120">
        <v>54509250</v>
      </c>
    </row>
    <row r="11" spans="1:3" s="55" customFormat="1" ht="12" customHeight="1">
      <c r="A11" s="222" t="s">
        <v>67</v>
      </c>
      <c r="B11" s="207" t="s">
        <v>429</v>
      </c>
      <c r="C11" s="120">
        <v>87052200</v>
      </c>
    </row>
    <row r="12" spans="1:3" s="55" customFormat="1" ht="12" customHeight="1">
      <c r="A12" s="222" t="s">
        <v>68</v>
      </c>
      <c r="B12" s="207" t="s">
        <v>157</v>
      </c>
      <c r="C12" s="120"/>
    </row>
    <row r="13" spans="1:3" s="55" customFormat="1" ht="12" customHeight="1">
      <c r="A13" s="222" t="s">
        <v>85</v>
      </c>
      <c r="B13" s="207" t="s">
        <v>397</v>
      </c>
      <c r="C13" s="120"/>
    </row>
    <row r="14" spans="1:3" s="54" customFormat="1" ht="12" customHeight="1" thickBot="1">
      <c r="A14" s="223" t="s">
        <v>69</v>
      </c>
      <c r="B14" s="208" t="s">
        <v>330</v>
      </c>
      <c r="C14" s="120"/>
    </row>
    <row r="15" spans="1:3" s="54" customFormat="1" ht="12" customHeight="1" thickBot="1">
      <c r="A15" s="27" t="s">
        <v>9</v>
      </c>
      <c r="B15" s="113" t="s">
        <v>158</v>
      </c>
      <c r="C15" s="118">
        <f>+C16+C17+C18+C19+C20</f>
        <v>220076274</v>
      </c>
    </row>
    <row r="16" spans="1:3" s="54" customFormat="1" ht="12" customHeight="1">
      <c r="A16" s="221" t="s">
        <v>71</v>
      </c>
      <c r="B16" s="206" t="s">
        <v>159</v>
      </c>
      <c r="C16" s="121"/>
    </row>
    <row r="17" spans="1:3" s="54" customFormat="1" ht="12" customHeight="1">
      <c r="A17" s="222" t="s">
        <v>72</v>
      </c>
      <c r="B17" s="207" t="s">
        <v>160</v>
      </c>
      <c r="C17" s="120"/>
    </row>
    <row r="18" spans="1:3" s="54" customFormat="1" ht="12" customHeight="1">
      <c r="A18" s="222" t="s">
        <v>73</v>
      </c>
      <c r="B18" s="207" t="s">
        <v>319</v>
      </c>
      <c r="C18" s="120"/>
    </row>
    <row r="19" spans="1:3" s="54" customFormat="1" ht="12" customHeight="1">
      <c r="A19" s="222" t="s">
        <v>74</v>
      </c>
      <c r="B19" s="207" t="s">
        <v>320</v>
      </c>
      <c r="C19" s="120"/>
    </row>
    <row r="20" spans="1:3" s="54" customFormat="1" ht="12" customHeight="1">
      <c r="A20" s="222" t="s">
        <v>75</v>
      </c>
      <c r="B20" s="207" t="s">
        <v>161</v>
      </c>
      <c r="C20" s="120">
        <v>220076274</v>
      </c>
    </row>
    <row r="21" spans="1:3" s="55" customFormat="1" ht="12" customHeight="1" thickBot="1">
      <c r="A21" s="223" t="s">
        <v>81</v>
      </c>
      <c r="B21" s="208" t="s">
        <v>162</v>
      </c>
      <c r="C21" s="122"/>
    </row>
    <row r="22" spans="1:3" s="55" customFormat="1" ht="12" customHeight="1" thickBot="1">
      <c r="A22" s="27" t="s">
        <v>10</v>
      </c>
      <c r="B22" s="21" t="s">
        <v>163</v>
      </c>
      <c r="C22" s="118">
        <f>+C23+C24+C25+C26+C27</f>
        <v>0</v>
      </c>
    </row>
    <row r="23" spans="1:3" s="55" customFormat="1" ht="12" customHeight="1">
      <c r="A23" s="221" t="s">
        <v>54</v>
      </c>
      <c r="B23" s="206" t="s">
        <v>164</v>
      </c>
      <c r="C23" s="121"/>
    </row>
    <row r="24" spans="1:3" s="54" customFormat="1" ht="12" customHeight="1">
      <c r="A24" s="222" t="s">
        <v>55</v>
      </c>
      <c r="B24" s="207" t="s">
        <v>165</v>
      </c>
      <c r="C24" s="120"/>
    </row>
    <row r="25" spans="1:3" s="55" customFormat="1" ht="12" customHeight="1">
      <c r="A25" s="222" t="s">
        <v>56</v>
      </c>
      <c r="B25" s="207" t="s">
        <v>321</v>
      </c>
      <c r="C25" s="120"/>
    </row>
    <row r="26" spans="1:3" s="55" customFormat="1" ht="12" customHeight="1">
      <c r="A26" s="222" t="s">
        <v>57</v>
      </c>
      <c r="B26" s="207" t="s">
        <v>322</v>
      </c>
      <c r="C26" s="120"/>
    </row>
    <row r="27" spans="1:3" s="55" customFormat="1" ht="12" customHeight="1">
      <c r="A27" s="222" t="s">
        <v>99</v>
      </c>
      <c r="B27" s="207" t="s">
        <v>166</v>
      </c>
      <c r="C27" s="120"/>
    </row>
    <row r="28" spans="1:3" s="55" customFormat="1" ht="12" customHeight="1" thickBot="1">
      <c r="A28" s="223" t="s">
        <v>100</v>
      </c>
      <c r="B28" s="208" t="s">
        <v>167</v>
      </c>
      <c r="C28" s="122"/>
    </row>
    <row r="29" spans="1:3" s="55" customFormat="1" ht="12" customHeight="1" thickBot="1">
      <c r="A29" s="27" t="s">
        <v>101</v>
      </c>
      <c r="B29" s="21" t="s">
        <v>439</v>
      </c>
      <c r="C29" s="124">
        <f>SUM(C30:C36)</f>
        <v>0</v>
      </c>
    </row>
    <row r="30" spans="1:3" s="55" customFormat="1" ht="12" customHeight="1">
      <c r="A30" s="221" t="s">
        <v>169</v>
      </c>
      <c r="B30" s="206" t="s">
        <v>434</v>
      </c>
      <c r="C30" s="121"/>
    </row>
    <row r="31" spans="1:3" s="55" customFormat="1" ht="12" customHeight="1">
      <c r="A31" s="222" t="s">
        <v>170</v>
      </c>
      <c r="B31" s="207" t="s">
        <v>435</v>
      </c>
      <c r="C31" s="120"/>
    </row>
    <row r="32" spans="1:3" s="55" customFormat="1" ht="12" customHeight="1">
      <c r="A32" s="222" t="s">
        <v>171</v>
      </c>
      <c r="B32" s="207" t="s">
        <v>436</v>
      </c>
      <c r="C32" s="120"/>
    </row>
    <row r="33" spans="1:3" s="55" customFormat="1" ht="12" customHeight="1">
      <c r="A33" s="222" t="s">
        <v>172</v>
      </c>
      <c r="B33" s="207" t="s">
        <v>437</v>
      </c>
      <c r="C33" s="120"/>
    </row>
    <row r="34" spans="1:3" s="55" customFormat="1" ht="12" customHeight="1">
      <c r="A34" s="222" t="s">
        <v>431</v>
      </c>
      <c r="B34" s="207" t="s">
        <v>173</v>
      </c>
      <c r="C34" s="120"/>
    </row>
    <row r="35" spans="1:3" s="55" customFormat="1" ht="12" customHeight="1">
      <c r="A35" s="222" t="s">
        <v>432</v>
      </c>
      <c r="B35" s="207" t="s">
        <v>174</v>
      </c>
      <c r="C35" s="120"/>
    </row>
    <row r="36" spans="1:3" s="55" customFormat="1" ht="12" customHeight="1" thickBot="1">
      <c r="A36" s="223" t="s">
        <v>433</v>
      </c>
      <c r="B36" s="256" t="s">
        <v>175</v>
      </c>
      <c r="C36" s="122"/>
    </row>
    <row r="37" spans="1:3" s="55" customFormat="1" ht="12" customHeight="1" thickBot="1">
      <c r="A37" s="27" t="s">
        <v>12</v>
      </c>
      <c r="B37" s="21" t="s">
        <v>331</v>
      </c>
      <c r="C37" s="118">
        <f>SUM(C38:C48)</f>
        <v>9695350</v>
      </c>
    </row>
    <row r="38" spans="1:3" s="55" customFormat="1" ht="12" customHeight="1">
      <c r="A38" s="221" t="s">
        <v>58</v>
      </c>
      <c r="B38" s="206" t="s">
        <v>178</v>
      </c>
      <c r="C38" s="121"/>
    </row>
    <row r="39" spans="1:3" s="55" customFormat="1" ht="12" customHeight="1">
      <c r="A39" s="222" t="s">
        <v>59</v>
      </c>
      <c r="B39" s="207" t="s">
        <v>179</v>
      </c>
      <c r="C39" s="120">
        <v>6400000</v>
      </c>
    </row>
    <row r="40" spans="1:3" s="55" customFormat="1" ht="12" customHeight="1">
      <c r="A40" s="222" t="s">
        <v>60</v>
      </c>
      <c r="B40" s="207" t="s">
        <v>180</v>
      </c>
      <c r="C40" s="120"/>
    </row>
    <row r="41" spans="1:3" s="55" customFormat="1" ht="12" customHeight="1">
      <c r="A41" s="222" t="s">
        <v>103</v>
      </c>
      <c r="B41" s="207" t="s">
        <v>181</v>
      </c>
      <c r="C41" s="120"/>
    </row>
    <row r="42" spans="1:3" s="55" customFormat="1" ht="12" customHeight="1">
      <c r="A42" s="222" t="s">
        <v>104</v>
      </c>
      <c r="B42" s="207" t="s">
        <v>182</v>
      </c>
      <c r="C42" s="120"/>
    </row>
    <row r="43" spans="1:3" s="55" customFormat="1" ht="12" customHeight="1">
      <c r="A43" s="222" t="s">
        <v>105</v>
      </c>
      <c r="B43" s="207" t="s">
        <v>183</v>
      </c>
      <c r="C43" s="120">
        <v>3295350</v>
      </c>
    </row>
    <row r="44" spans="1:3" s="55" customFormat="1" ht="12" customHeight="1">
      <c r="A44" s="222" t="s">
        <v>106</v>
      </c>
      <c r="B44" s="207" t="s">
        <v>184</v>
      </c>
      <c r="C44" s="120"/>
    </row>
    <row r="45" spans="1:3" s="55" customFormat="1" ht="12" customHeight="1">
      <c r="A45" s="222" t="s">
        <v>107</v>
      </c>
      <c r="B45" s="207" t="s">
        <v>438</v>
      </c>
      <c r="C45" s="120"/>
    </row>
    <row r="46" spans="1:3" s="55" customFormat="1" ht="12" customHeight="1">
      <c r="A46" s="222" t="s">
        <v>176</v>
      </c>
      <c r="B46" s="207" t="s">
        <v>186</v>
      </c>
      <c r="C46" s="123"/>
    </row>
    <row r="47" spans="1:3" s="55" customFormat="1" ht="12" customHeight="1">
      <c r="A47" s="223" t="s">
        <v>177</v>
      </c>
      <c r="B47" s="208" t="s">
        <v>333</v>
      </c>
      <c r="C47" s="200"/>
    </row>
    <row r="48" spans="1:3" s="55" customFormat="1" ht="12" customHeight="1" thickBot="1">
      <c r="A48" s="223" t="s">
        <v>332</v>
      </c>
      <c r="B48" s="208" t="s">
        <v>187</v>
      </c>
      <c r="C48" s="200"/>
    </row>
    <row r="49" spans="1:3" s="55" customFormat="1" ht="12" customHeight="1" thickBot="1">
      <c r="A49" s="27" t="s">
        <v>13</v>
      </c>
      <c r="B49" s="21" t="s">
        <v>188</v>
      </c>
      <c r="C49" s="118">
        <f>SUM(C50:C54)</f>
        <v>0</v>
      </c>
    </row>
    <row r="50" spans="1:3" s="55" customFormat="1" ht="12" customHeight="1">
      <c r="A50" s="221" t="s">
        <v>61</v>
      </c>
      <c r="B50" s="206" t="s">
        <v>192</v>
      </c>
      <c r="C50" s="239"/>
    </row>
    <row r="51" spans="1:3" s="55" customFormat="1" ht="12" customHeight="1">
      <c r="A51" s="222" t="s">
        <v>62</v>
      </c>
      <c r="B51" s="207" t="s">
        <v>193</v>
      </c>
      <c r="C51" s="123"/>
    </row>
    <row r="52" spans="1:3" s="55" customFormat="1" ht="12" customHeight="1">
      <c r="A52" s="222" t="s">
        <v>189</v>
      </c>
      <c r="B52" s="207" t="s">
        <v>194</v>
      </c>
      <c r="C52" s="123"/>
    </row>
    <row r="53" spans="1:3" s="55" customFormat="1" ht="12" customHeight="1">
      <c r="A53" s="222" t="s">
        <v>190</v>
      </c>
      <c r="B53" s="207" t="s">
        <v>195</v>
      </c>
      <c r="C53" s="123"/>
    </row>
    <row r="54" spans="1:3" s="55" customFormat="1" ht="12" customHeight="1" thickBot="1">
      <c r="A54" s="223" t="s">
        <v>191</v>
      </c>
      <c r="B54" s="208" t="s">
        <v>196</v>
      </c>
      <c r="C54" s="200"/>
    </row>
    <row r="55" spans="1:3" s="55" customFormat="1" ht="12" customHeight="1" thickBot="1">
      <c r="A55" s="27" t="s">
        <v>108</v>
      </c>
      <c r="B55" s="21" t="s">
        <v>197</v>
      </c>
      <c r="C55" s="118">
        <f>SUM(C56:C58)</f>
        <v>0</v>
      </c>
    </row>
    <row r="56" spans="1:3" s="55" customFormat="1" ht="12" customHeight="1">
      <c r="A56" s="221" t="s">
        <v>63</v>
      </c>
      <c r="B56" s="206" t="s">
        <v>198</v>
      </c>
      <c r="C56" s="121"/>
    </row>
    <row r="57" spans="1:3" s="55" customFormat="1" ht="12" customHeight="1">
      <c r="A57" s="222" t="s">
        <v>64</v>
      </c>
      <c r="B57" s="207" t="s">
        <v>323</v>
      </c>
      <c r="C57" s="120"/>
    </row>
    <row r="58" spans="1:3" s="55" customFormat="1" ht="12" customHeight="1">
      <c r="A58" s="222" t="s">
        <v>201</v>
      </c>
      <c r="B58" s="207" t="s">
        <v>199</v>
      </c>
      <c r="C58" s="120"/>
    </row>
    <row r="59" spans="1:3" s="55" customFormat="1" ht="12" customHeight="1" thickBot="1">
      <c r="A59" s="223" t="s">
        <v>202</v>
      </c>
      <c r="B59" s="208" t="s">
        <v>200</v>
      </c>
      <c r="C59" s="122"/>
    </row>
    <row r="60" spans="1:3" s="55" customFormat="1" ht="12" customHeight="1" thickBot="1">
      <c r="A60" s="27" t="s">
        <v>15</v>
      </c>
      <c r="B60" s="113" t="s">
        <v>203</v>
      </c>
      <c r="C60" s="118">
        <f>SUM(C61:C63)</f>
        <v>0</v>
      </c>
    </row>
    <row r="61" spans="1:3" s="55" customFormat="1" ht="12" customHeight="1">
      <c r="A61" s="221" t="s">
        <v>109</v>
      </c>
      <c r="B61" s="206" t="s">
        <v>205</v>
      </c>
      <c r="C61" s="123"/>
    </row>
    <row r="62" spans="1:3" s="55" customFormat="1" ht="12" customHeight="1">
      <c r="A62" s="222" t="s">
        <v>110</v>
      </c>
      <c r="B62" s="207" t="s">
        <v>324</v>
      </c>
      <c r="C62" s="123"/>
    </row>
    <row r="63" spans="1:3" s="55" customFormat="1" ht="12" customHeight="1">
      <c r="A63" s="222" t="s">
        <v>134</v>
      </c>
      <c r="B63" s="207" t="s">
        <v>206</v>
      </c>
      <c r="C63" s="123"/>
    </row>
    <row r="64" spans="1:3" s="55" customFormat="1" ht="12" customHeight="1" thickBot="1">
      <c r="A64" s="223" t="s">
        <v>204</v>
      </c>
      <c r="B64" s="208" t="s">
        <v>207</v>
      </c>
      <c r="C64" s="123"/>
    </row>
    <row r="65" spans="1:3" s="55" customFormat="1" ht="12" customHeight="1" thickBot="1">
      <c r="A65" s="27" t="s">
        <v>16</v>
      </c>
      <c r="B65" s="21" t="s">
        <v>208</v>
      </c>
      <c r="C65" s="124">
        <f>+C8+C15+C22+C29+C37+C49+C55+C60</f>
        <v>402304864</v>
      </c>
    </row>
    <row r="66" spans="1:3" s="55" customFormat="1" ht="12" customHeight="1" thickBot="1">
      <c r="A66" s="224" t="s">
        <v>295</v>
      </c>
      <c r="B66" s="113" t="s">
        <v>210</v>
      </c>
      <c r="C66" s="118">
        <f>SUM(C67:C69)</f>
        <v>0</v>
      </c>
    </row>
    <row r="67" spans="1:3" s="55" customFormat="1" ht="12" customHeight="1">
      <c r="A67" s="221" t="s">
        <v>238</v>
      </c>
      <c r="B67" s="206" t="s">
        <v>211</v>
      </c>
      <c r="C67" s="123"/>
    </row>
    <row r="68" spans="1:3" s="55" customFormat="1" ht="12" customHeight="1">
      <c r="A68" s="222" t="s">
        <v>247</v>
      </c>
      <c r="B68" s="207" t="s">
        <v>212</v>
      </c>
      <c r="C68" s="123"/>
    </row>
    <row r="69" spans="1:3" s="55" customFormat="1" ht="12" customHeight="1" thickBot="1">
      <c r="A69" s="223" t="s">
        <v>248</v>
      </c>
      <c r="B69" s="209" t="s">
        <v>213</v>
      </c>
      <c r="C69" s="123"/>
    </row>
    <row r="70" spans="1:3" s="55" customFormat="1" ht="12" customHeight="1" thickBot="1">
      <c r="A70" s="224" t="s">
        <v>214</v>
      </c>
      <c r="B70" s="113" t="s">
        <v>215</v>
      </c>
      <c r="C70" s="118">
        <f>SUM(C71:C74)</f>
        <v>0</v>
      </c>
    </row>
    <row r="71" spans="1:3" s="55" customFormat="1" ht="12" customHeight="1">
      <c r="A71" s="221" t="s">
        <v>86</v>
      </c>
      <c r="B71" s="206" t="s">
        <v>216</v>
      </c>
      <c r="C71" s="123"/>
    </row>
    <row r="72" spans="1:3" s="55" customFormat="1" ht="12" customHeight="1">
      <c r="A72" s="222" t="s">
        <v>87</v>
      </c>
      <c r="B72" s="207" t="s">
        <v>448</v>
      </c>
      <c r="C72" s="123"/>
    </row>
    <row r="73" spans="1:3" s="55" customFormat="1" ht="12" customHeight="1">
      <c r="A73" s="222" t="s">
        <v>239</v>
      </c>
      <c r="B73" s="207" t="s">
        <v>217</v>
      </c>
      <c r="C73" s="123"/>
    </row>
    <row r="74" spans="1:3" s="55" customFormat="1" ht="12" customHeight="1" thickBot="1">
      <c r="A74" s="223" t="s">
        <v>240</v>
      </c>
      <c r="B74" s="115" t="s">
        <v>449</v>
      </c>
      <c r="C74" s="123"/>
    </row>
    <row r="75" spans="1:3" s="55" customFormat="1" ht="12" customHeight="1" thickBot="1">
      <c r="A75" s="224" t="s">
        <v>218</v>
      </c>
      <c r="B75" s="113" t="s">
        <v>219</v>
      </c>
      <c r="C75" s="118">
        <f>SUM(C76:C77)</f>
        <v>0</v>
      </c>
    </row>
    <row r="76" spans="1:3" s="55" customFormat="1" ht="12" customHeight="1">
      <c r="A76" s="221" t="s">
        <v>241</v>
      </c>
      <c r="B76" s="206" t="s">
        <v>220</v>
      </c>
      <c r="C76" s="123"/>
    </row>
    <row r="77" spans="1:3" s="55" customFormat="1" ht="12" customHeight="1" thickBot="1">
      <c r="A77" s="223" t="s">
        <v>242</v>
      </c>
      <c r="B77" s="208" t="s">
        <v>221</v>
      </c>
      <c r="C77" s="123"/>
    </row>
    <row r="78" spans="1:3" s="54" customFormat="1" ht="12" customHeight="1" thickBot="1">
      <c r="A78" s="224" t="s">
        <v>222</v>
      </c>
      <c r="B78" s="113" t="s">
        <v>223</v>
      </c>
      <c r="C78" s="118">
        <f>SUM(C79:C81)</f>
        <v>0</v>
      </c>
    </row>
    <row r="79" spans="1:3" s="55" customFormat="1" ht="12" customHeight="1">
      <c r="A79" s="221" t="s">
        <v>243</v>
      </c>
      <c r="B79" s="206" t="s">
        <v>224</v>
      </c>
      <c r="C79" s="123"/>
    </row>
    <row r="80" spans="1:3" s="55" customFormat="1" ht="12" customHeight="1">
      <c r="A80" s="222" t="s">
        <v>244</v>
      </c>
      <c r="B80" s="207" t="s">
        <v>225</v>
      </c>
      <c r="C80" s="123"/>
    </row>
    <row r="81" spans="1:3" s="55" customFormat="1" ht="12" customHeight="1" thickBot="1">
      <c r="A81" s="223" t="s">
        <v>245</v>
      </c>
      <c r="B81" s="208" t="s">
        <v>450</v>
      </c>
      <c r="C81" s="123"/>
    </row>
    <row r="82" spans="1:3" s="55" customFormat="1" ht="12" customHeight="1" thickBot="1">
      <c r="A82" s="224" t="s">
        <v>226</v>
      </c>
      <c r="B82" s="113" t="s">
        <v>246</v>
      </c>
      <c r="C82" s="118">
        <f>SUM(C83:C86)</f>
        <v>0</v>
      </c>
    </row>
    <row r="83" spans="1:3" s="55" customFormat="1" ht="12" customHeight="1">
      <c r="A83" s="225" t="s">
        <v>227</v>
      </c>
      <c r="B83" s="206" t="s">
        <v>228</v>
      </c>
      <c r="C83" s="123"/>
    </row>
    <row r="84" spans="1:3" s="55" customFormat="1" ht="12" customHeight="1">
      <c r="A84" s="226" t="s">
        <v>229</v>
      </c>
      <c r="B84" s="207" t="s">
        <v>230</v>
      </c>
      <c r="C84" s="123"/>
    </row>
    <row r="85" spans="1:3" s="55" customFormat="1" ht="12" customHeight="1">
      <c r="A85" s="226" t="s">
        <v>231</v>
      </c>
      <c r="B85" s="207" t="s">
        <v>232</v>
      </c>
      <c r="C85" s="123"/>
    </row>
    <row r="86" spans="1:3" s="54" customFormat="1" ht="12" customHeight="1" thickBot="1">
      <c r="A86" s="227" t="s">
        <v>233</v>
      </c>
      <c r="B86" s="208" t="s">
        <v>234</v>
      </c>
      <c r="C86" s="123"/>
    </row>
    <row r="87" spans="1:3" s="54" customFormat="1" ht="12" customHeight="1" thickBot="1">
      <c r="A87" s="224" t="s">
        <v>235</v>
      </c>
      <c r="B87" s="113" t="s">
        <v>371</v>
      </c>
      <c r="C87" s="240"/>
    </row>
    <row r="88" spans="1:3" s="54" customFormat="1" ht="12" customHeight="1" thickBot="1">
      <c r="A88" s="224" t="s">
        <v>398</v>
      </c>
      <c r="B88" s="113" t="s">
        <v>236</v>
      </c>
      <c r="C88" s="240"/>
    </row>
    <row r="89" spans="1:3" s="54" customFormat="1" ht="12" customHeight="1" thickBot="1">
      <c r="A89" s="224" t="s">
        <v>399</v>
      </c>
      <c r="B89" s="213" t="s">
        <v>374</v>
      </c>
      <c r="C89" s="124">
        <f>+C66+C70+C75+C78+C82+C88+C87</f>
        <v>0</v>
      </c>
    </row>
    <row r="90" spans="1:3" s="54" customFormat="1" ht="12" customHeight="1" thickBot="1">
      <c r="A90" s="228" t="s">
        <v>400</v>
      </c>
      <c r="B90" s="214" t="s">
        <v>401</v>
      </c>
      <c r="C90" s="124">
        <f>+C65+C89</f>
        <v>402304864</v>
      </c>
    </row>
    <row r="91" spans="1:3" s="55" customFormat="1" ht="15" customHeight="1" thickBot="1">
      <c r="A91" s="100"/>
      <c r="B91" s="101"/>
      <c r="C91" s="181"/>
    </row>
    <row r="92" spans="1:3" s="46" customFormat="1" ht="16.5" customHeight="1" thickBot="1">
      <c r="A92" s="104"/>
      <c r="B92" s="105" t="s">
        <v>43</v>
      </c>
      <c r="C92" s="183"/>
    </row>
    <row r="93" spans="1:3" s="56" customFormat="1" ht="12" customHeight="1" thickBot="1">
      <c r="A93" s="203" t="s">
        <v>8</v>
      </c>
      <c r="B93" s="26" t="s">
        <v>405</v>
      </c>
      <c r="C93" s="117">
        <f>+C94+C95+C96+C97+C98+C111</f>
        <v>402304864</v>
      </c>
    </row>
    <row r="94" spans="1:3" ht="12" customHeight="1">
      <c r="A94" s="229" t="s">
        <v>65</v>
      </c>
      <c r="B94" s="10" t="s">
        <v>38</v>
      </c>
      <c r="C94" s="119">
        <v>240736746</v>
      </c>
    </row>
    <row r="95" spans="1:3" ht="12" customHeight="1">
      <c r="A95" s="222" t="s">
        <v>66</v>
      </c>
      <c r="B95" s="8" t="s">
        <v>111</v>
      </c>
      <c r="C95" s="120">
        <v>45739982</v>
      </c>
    </row>
    <row r="96" spans="1:3" ht="12" customHeight="1">
      <c r="A96" s="222" t="s">
        <v>67</v>
      </c>
      <c r="B96" s="8" t="s">
        <v>84</v>
      </c>
      <c r="C96" s="122">
        <v>95828136</v>
      </c>
    </row>
    <row r="97" spans="1:3" ht="12" customHeight="1">
      <c r="A97" s="222" t="s">
        <v>68</v>
      </c>
      <c r="B97" s="11" t="s">
        <v>112</v>
      </c>
      <c r="C97" s="122">
        <v>20000000</v>
      </c>
    </row>
    <row r="98" spans="1:3" ht="12" customHeight="1">
      <c r="A98" s="222" t="s">
        <v>76</v>
      </c>
      <c r="B98" s="19" t="s">
        <v>113</v>
      </c>
      <c r="C98" s="122"/>
    </row>
    <row r="99" spans="1:3" ht="12" customHeight="1">
      <c r="A99" s="222" t="s">
        <v>69</v>
      </c>
      <c r="B99" s="8" t="s">
        <v>402</v>
      </c>
      <c r="C99" s="122"/>
    </row>
    <row r="100" spans="1:3" ht="12" customHeight="1">
      <c r="A100" s="222" t="s">
        <v>70</v>
      </c>
      <c r="B100" s="70" t="s">
        <v>338</v>
      </c>
      <c r="C100" s="122"/>
    </row>
    <row r="101" spans="1:3" ht="12" customHeight="1">
      <c r="A101" s="222" t="s">
        <v>77</v>
      </c>
      <c r="B101" s="70" t="s">
        <v>337</v>
      </c>
      <c r="C101" s="122"/>
    </row>
    <row r="102" spans="1:3" ht="12" customHeight="1">
      <c r="A102" s="222" t="s">
        <v>78</v>
      </c>
      <c r="B102" s="70" t="s">
        <v>252</v>
      </c>
      <c r="C102" s="122"/>
    </row>
    <row r="103" spans="1:3" ht="12" customHeight="1">
      <c r="A103" s="222" t="s">
        <v>79</v>
      </c>
      <c r="B103" s="71" t="s">
        <v>253</v>
      </c>
      <c r="C103" s="122"/>
    </row>
    <row r="104" spans="1:3" ht="12" customHeight="1">
      <c r="A104" s="222" t="s">
        <v>80</v>
      </c>
      <c r="B104" s="71" t="s">
        <v>254</v>
      </c>
      <c r="C104" s="122"/>
    </row>
    <row r="105" spans="1:3" ht="12" customHeight="1">
      <c r="A105" s="222" t="s">
        <v>82</v>
      </c>
      <c r="B105" s="70" t="s">
        <v>255</v>
      </c>
      <c r="C105" s="122"/>
    </row>
    <row r="106" spans="1:3" ht="12" customHeight="1">
      <c r="A106" s="222" t="s">
        <v>114</v>
      </c>
      <c r="B106" s="70" t="s">
        <v>256</v>
      </c>
      <c r="C106" s="122"/>
    </row>
    <row r="107" spans="1:3" ht="12" customHeight="1">
      <c r="A107" s="222" t="s">
        <v>250</v>
      </c>
      <c r="B107" s="71" t="s">
        <v>257</v>
      </c>
      <c r="C107" s="122"/>
    </row>
    <row r="108" spans="1:3" ht="12" customHeight="1">
      <c r="A108" s="230" t="s">
        <v>251</v>
      </c>
      <c r="B108" s="72" t="s">
        <v>258</v>
      </c>
      <c r="C108" s="122"/>
    </row>
    <row r="109" spans="1:3" ht="12" customHeight="1">
      <c r="A109" s="222" t="s">
        <v>335</v>
      </c>
      <c r="B109" s="72" t="s">
        <v>259</v>
      </c>
      <c r="C109" s="122"/>
    </row>
    <row r="110" spans="1:3" ht="12" customHeight="1">
      <c r="A110" s="222" t="s">
        <v>336</v>
      </c>
      <c r="B110" s="71" t="s">
        <v>260</v>
      </c>
      <c r="C110" s="120"/>
    </row>
    <row r="111" spans="1:3" ht="12" customHeight="1">
      <c r="A111" s="222" t="s">
        <v>340</v>
      </c>
      <c r="B111" s="11" t="s">
        <v>39</v>
      </c>
      <c r="C111" s="120"/>
    </row>
    <row r="112" spans="1:3" ht="12" customHeight="1">
      <c r="A112" s="223" t="s">
        <v>341</v>
      </c>
      <c r="B112" s="8" t="s">
        <v>403</v>
      </c>
      <c r="C112" s="122"/>
    </row>
    <row r="113" spans="1:3" ht="12" customHeight="1" thickBot="1">
      <c r="A113" s="231" t="s">
        <v>342</v>
      </c>
      <c r="B113" s="73" t="s">
        <v>404</v>
      </c>
      <c r="C113" s="126"/>
    </row>
    <row r="114" spans="1:3" ht="12" customHeight="1" thickBot="1">
      <c r="A114" s="27" t="s">
        <v>9</v>
      </c>
      <c r="B114" s="25" t="s">
        <v>261</v>
      </c>
      <c r="C114" s="118">
        <f>+C115+C117+C119</f>
        <v>0</v>
      </c>
    </row>
    <row r="115" spans="1:3" ht="12" customHeight="1">
      <c r="A115" s="221" t="s">
        <v>71</v>
      </c>
      <c r="B115" s="8" t="s">
        <v>133</v>
      </c>
      <c r="C115" s="121"/>
    </row>
    <row r="116" spans="1:3" ht="12" customHeight="1">
      <c r="A116" s="221" t="s">
        <v>72</v>
      </c>
      <c r="B116" s="12" t="s">
        <v>265</v>
      </c>
      <c r="C116" s="121"/>
    </row>
    <row r="117" spans="1:3" ht="12" customHeight="1">
      <c r="A117" s="221" t="s">
        <v>73</v>
      </c>
      <c r="B117" s="12" t="s">
        <v>115</v>
      </c>
      <c r="C117" s="120"/>
    </row>
    <row r="118" spans="1:3" ht="12" customHeight="1">
      <c r="A118" s="221" t="s">
        <v>74</v>
      </c>
      <c r="B118" s="12" t="s">
        <v>266</v>
      </c>
      <c r="C118" s="111"/>
    </row>
    <row r="119" spans="1:3" ht="12" customHeight="1">
      <c r="A119" s="221" t="s">
        <v>75</v>
      </c>
      <c r="B119" s="115" t="s">
        <v>135</v>
      </c>
      <c r="C119" s="111"/>
    </row>
    <row r="120" spans="1:3" ht="12" customHeight="1">
      <c r="A120" s="221" t="s">
        <v>81</v>
      </c>
      <c r="B120" s="114" t="s">
        <v>325</v>
      </c>
      <c r="C120" s="111"/>
    </row>
    <row r="121" spans="1:3" ht="12" customHeight="1">
      <c r="A121" s="221" t="s">
        <v>83</v>
      </c>
      <c r="B121" s="205" t="s">
        <v>271</v>
      </c>
      <c r="C121" s="111"/>
    </row>
    <row r="122" spans="1:3" ht="12" customHeight="1">
      <c r="A122" s="221" t="s">
        <v>116</v>
      </c>
      <c r="B122" s="71" t="s">
        <v>254</v>
      </c>
      <c r="C122" s="111"/>
    </row>
    <row r="123" spans="1:3" ht="12" customHeight="1">
      <c r="A123" s="221" t="s">
        <v>117</v>
      </c>
      <c r="B123" s="71" t="s">
        <v>270</v>
      </c>
      <c r="C123" s="111"/>
    </row>
    <row r="124" spans="1:3" ht="12" customHeight="1">
      <c r="A124" s="221" t="s">
        <v>118</v>
      </c>
      <c r="B124" s="71" t="s">
        <v>269</v>
      </c>
      <c r="C124" s="111"/>
    </row>
    <row r="125" spans="1:3" ht="12" customHeight="1">
      <c r="A125" s="221" t="s">
        <v>262</v>
      </c>
      <c r="B125" s="71" t="s">
        <v>257</v>
      </c>
      <c r="C125" s="111"/>
    </row>
    <row r="126" spans="1:3" ht="12" customHeight="1">
      <c r="A126" s="221" t="s">
        <v>263</v>
      </c>
      <c r="B126" s="71" t="s">
        <v>268</v>
      </c>
      <c r="C126" s="111"/>
    </row>
    <row r="127" spans="1:3" ht="12" customHeight="1" thickBot="1">
      <c r="A127" s="230" t="s">
        <v>264</v>
      </c>
      <c r="B127" s="71" t="s">
        <v>267</v>
      </c>
      <c r="C127" s="112"/>
    </row>
    <row r="128" spans="1:3" ht="12" customHeight="1" thickBot="1">
      <c r="A128" s="27" t="s">
        <v>10</v>
      </c>
      <c r="B128" s="60" t="s">
        <v>345</v>
      </c>
      <c r="C128" s="118">
        <f>+C93+C114</f>
        <v>402304864</v>
      </c>
    </row>
    <row r="129" spans="1:3" ht="12" customHeight="1" thickBot="1">
      <c r="A129" s="27" t="s">
        <v>11</v>
      </c>
      <c r="B129" s="60" t="s">
        <v>346</v>
      </c>
      <c r="C129" s="118">
        <f>+C130+C131+C132</f>
        <v>0</v>
      </c>
    </row>
    <row r="130" spans="1:3" s="56" customFormat="1" ht="12" customHeight="1">
      <c r="A130" s="221" t="s">
        <v>169</v>
      </c>
      <c r="B130" s="9" t="s">
        <v>408</v>
      </c>
      <c r="C130" s="111"/>
    </row>
    <row r="131" spans="1:3" ht="12" customHeight="1">
      <c r="A131" s="221" t="s">
        <v>170</v>
      </c>
      <c r="B131" s="9" t="s">
        <v>354</v>
      </c>
      <c r="C131" s="111"/>
    </row>
    <row r="132" spans="1:3" ht="12" customHeight="1" thickBot="1">
      <c r="A132" s="230" t="s">
        <v>171</v>
      </c>
      <c r="B132" s="7" t="s">
        <v>407</v>
      </c>
      <c r="C132" s="111"/>
    </row>
    <row r="133" spans="1:3" ht="12" customHeight="1" thickBot="1">
      <c r="A133" s="27" t="s">
        <v>12</v>
      </c>
      <c r="B133" s="60" t="s">
        <v>347</v>
      </c>
      <c r="C133" s="118">
        <f>+C134+C135+C136+C137+C138+C139</f>
        <v>0</v>
      </c>
    </row>
    <row r="134" spans="1:3" ht="12" customHeight="1">
      <c r="A134" s="221" t="s">
        <v>58</v>
      </c>
      <c r="B134" s="9" t="s">
        <v>356</v>
      </c>
      <c r="C134" s="111"/>
    </row>
    <row r="135" spans="1:3" ht="12" customHeight="1">
      <c r="A135" s="221" t="s">
        <v>59</v>
      </c>
      <c r="B135" s="9" t="s">
        <v>348</v>
      </c>
      <c r="C135" s="111"/>
    </row>
    <row r="136" spans="1:3" ht="12" customHeight="1">
      <c r="A136" s="221" t="s">
        <v>60</v>
      </c>
      <c r="B136" s="9" t="s">
        <v>349</v>
      </c>
      <c r="C136" s="111"/>
    </row>
    <row r="137" spans="1:3" ht="12" customHeight="1">
      <c r="A137" s="221" t="s">
        <v>103</v>
      </c>
      <c r="B137" s="9" t="s">
        <v>406</v>
      </c>
      <c r="C137" s="111"/>
    </row>
    <row r="138" spans="1:3" ht="12" customHeight="1">
      <c r="A138" s="221" t="s">
        <v>104</v>
      </c>
      <c r="B138" s="9" t="s">
        <v>351</v>
      </c>
      <c r="C138" s="111"/>
    </row>
    <row r="139" spans="1:3" s="56" customFormat="1" ht="12" customHeight="1" thickBot="1">
      <c r="A139" s="230" t="s">
        <v>105</v>
      </c>
      <c r="B139" s="7" t="s">
        <v>352</v>
      </c>
      <c r="C139" s="111"/>
    </row>
    <row r="140" spans="1:11" ht="12" customHeight="1" thickBot="1">
      <c r="A140" s="27" t="s">
        <v>13</v>
      </c>
      <c r="B140" s="60" t="s">
        <v>422</v>
      </c>
      <c r="C140" s="124">
        <f>+C141+C142+C144+C145+C143</f>
        <v>0</v>
      </c>
      <c r="K140" s="110"/>
    </row>
    <row r="141" spans="1:3" ht="12.75">
      <c r="A141" s="221" t="s">
        <v>61</v>
      </c>
      <c r="B141" s="9" t="s">
        <v>272</v>
      </c>
      <c r="C141" s="111"/>
    </row>
    <row r="142" spans="1:3" ht="12" customHeight="1">
      <c r="A142" s="221" t="s">
        <v>62</v>
      </c>
      <c r="B142" s="9" t="s">
        <v>273</v>
      </c>
      <c r="C142" s="111"/>
    </row>
    <row r="143" spans="1:3" s="56" customFormat="1" ht="12" customHeight="1">
      <c r="A143" s="221" t="s">
        <v>189</v>
      </c>
      <c r="B143" s="9" t="s">
        <v>421</v>
      </c>
      <c r="C143" s="111"/>
    </row>
    <row r="144" spans="1:3" s="56" customFormat="1" ht="12" customHeight="1">
      <c r="A144" s="221" t="s">
        <v>190</v>
      </c>
      <c r="B144" s="9" t="s">
        <v>361</v>
      </c>
      <c r="C144" s="111"/>
    </row>
    <row r="145" spans="1:3" s="56" customFormat="1" ht="12" customHeight="1" thickBot="1">
      <c r="A145" s="230" t="s">
        <v>191</v>
      </c>
      <c r="B145" s="7" t="s">
        <v>291</v>
      </c>
      <c r="C145" s="111"/>
    </row>
    <row r="146" spans="1:3" s="56" customFormat="1" ht="12" customHeight="1" thickBot="1">
      <c r="A146" s="27" t="s">
        <v>14</v>
      </c>
      <c r="B146" s="60" t="s">
        <v>362</v>
      </c>
      <c r="C146" s="127">
        <f>+C147+C148+C149+C150+C151</f>
        <v>0</v>
      </c>
    </row>
    <row r="147" spans="1:3" s="56" customFormat="1" ht="12" customHeight="1">
      <c r="A147" s="221" t="s">
        <v>63</v>
      </c>
      <c r="B147" s="9" t="s">
        <v>357</v>
      </c>
      <c r="C147" s="111"/>
    </row>
    <row r="148" spans="1:3" s="56" customFormat="1" ht="12" customHeight="1">
      <c r="A148" s="221" t="s">
        <v>64</v>
      </c>
      <c r="B148" s="9" t="s">
        <v>364</v>
      </c>
      <c r="C148" s="111"/>
    </row>
    <row r="149" spans="1:3" s="56" customFormat="1" ht="12" customHeight="1">
      <c r="A149" s="221" t="s">
        <v>201</v>
      </c>
      <c r="B149" s="9" t="s">
        <v>359</v>
      </c>
      <c r="C149" s="111"/>
    </row>
    <row r="150" spans="1:3" ht="12.75" customHeight="1">
      <c r="A150" s="221" t="s">
        <v>202</v>
      </c>
      <c r="B150" s="9" t="s">
        <v>409</v>
      </c>
      <c r="C150" s="111"/>
    </row>
    <row r="151" spans="1:3" ht="12.75" customHeight="1" thickBot="1">
      <c r="A151" s="230" t="s">
        <v>363</v>
      </c>
      <c r="B151" s="7" t="s">
        <v>365</v>
      </c>
      <c r="C151" s="112"/>
    </row>
    <row r="152" spans="1:3" ht="12.75" customHeight="1" thickBot="1">
      <c r="A152" s="255" t="s">
        <v>15</v>
      </c>
      <c r="B152" s="60" t="s">
        <v>366</v>
      </c>
      <c r="C152" s="127"/>
    </row>
    <row r="153" spans="1:3" ht="12" customHeight="1" thickBot="1">
      <c r="A153" s="255" t="s">
        <v>16</v>
      </c>
      <c r="B153" s="60" t="s">
        <v>367</v>
      </c>
      <c r="C153" s="127"/>
    </row>
    <row r="154" spans="1:3" ht="15" customHeight="1" thickBot="1">
      <c r="A154" s="27" t="s">
        <v>17</v>
      </c>
      <c r="B154" s="60" t="s">
        <v>369</v>
      </c>
      <c r="C154" s="215">
        <f>+C129+C133+C140+C146+C152+C153</f>
        <v>0</v>
      </c>
    </row>
    <row r="155" spans="1:3" ht="13.5" thickBot="1">
      <c r="A155" s="232" t="s">
        <v>18</v>
      </c>
      <c r="B155" s="187" t="s">
        <v>368</v>
      </c>
      <c r="C155" s="215">
        <f>+C128+C154</f>
        <v>402304864</v>
      </c>
    </row>
    <row r="156" spans="1:3" ht="15" customHeight="1" thickBot="1">
      <c r="A156" s="192"/>
      <c r="B156" s="193"/>
      <c r="C156" s="324">
        <f>C90-C155</f>
        <v>0</v>
      </c>
    </row>
    <row r="157" spans="1:3" ht="14.25" customHeight="1" thickBot="1">
      <c r="A157" s="108" t="s">
        <v>410</v>
      </c>
      <c r="B157" s="109"/>
      <c r="C157" s="58"/>
    </row>
    <row r="158" spans="1:3" ht="13.5" thickBot="1">
      <c r="A158" s="108" t="s">
        <v>129</v>
      </c>
      <c r="B158" s="109"/>
      <c r="C158" s="58"/>
    </row>
    <row r="159" spans="1:3" ht="12.75">
      <c r="A159" s="321"/>
      <c r="B159" s="322"/>
      <c r="C159" s="323"/>
    </row>
    <row r="160" spans="1:2" ht="12.75">
      <c r="A160" s="321"/>
      <c r="B160" s="322"/>
    </row>
    <row r="161" spans="1:3" ht="12.75">
      <c r="A161" s="321"/>
      <c r="B161" s="322"/>
      <c r="C161" s="323"/>
    </row>
    <row r="162" spans="1:3" ht="12.75">
      <c r="A162" s="321"/>
      <c r="B162" s="322"/>
      <c r="C162" s="323"/>
    </row>
    <row r="163" spans="1:3" ht="12.75">
      <c r="A163" s="321"/>
      <c r="B163" s="322"/>
      <c r="C163" s="323"/>
    </row>
    <row r="164" spans="1:3" ht="12.75">
      <c r="A164" s="321"/>
      <c r="B164" s="322"/>
      <c r="C164" s="323"/>
    </row>
    <row r="165" spans="1:3" ht="12.75">
      <c r="A165" s="321"/>
      <c r="B165" s="322"/>
      <c r="C165" s="323"/>
    </row>
    <row r="166" spans="1:3" ht="12.75">
      <c r="A166" s="321"/>
      <c r="B166" s="322"/>
      <c r="C166" s="323"/>
    </row>
    <row r="167" spans="1:3" ht="12.75">
      <c r="A167" s="321"/>
      <c r="B167" s="322"/>
      <c r="C167" s="323"/>
    </row>
    <row r="168" spans="1:3" ht="12.75">
      <c r="A168" s="321"/>
      <c r="B168" s="322"/>
      <c r="C168" s="323"/>
    </row>
    <row r="169" spans="1:3" ht="12.75">
      <c r="A169" s="321"/>
      <c r="B169" s="322"/>
      <c r="C169" s="323"/>
    </row>
    <row r="170" spans="1:3" ht="12.75">
      <c r="A170" s="321"/>
      <c r="B170" s="322"/>
      <c r="C170" s="323"/>
    </row>
    <row r="171" spans="1:3" ht="12.75">
      <c r="A171" s="321"/>
      <c r="B171" s="322"/>
      <c r="C171" s="323"/>
    </row>
    <row r="172" spans="1:3" ht="12.75">
      <c r="A172" s="321"/>
      <c r="B172" s="322"/>
      <c r="C172" s="323"/>
    </row>
    <row r="173" spans="1:3" ht="12.75">
      <c r="A173" s="321"/>
      <c r="B173" s="322"/>
      <c r="C173" s="323"/>
    </row>
    <row r="174" spans="1:3" ht="12.75">
      <c r="A174" s="321"/>
      <c r="B174" s="322"/>
      <c r="C174" s="323"/>
    </row>
    <row r="175" spans="1:3" ht="12.75">
      <c r="A175" s="321"/>
      <c r="B175" s="322"/>
      <c r="C175" s="323"/>
    </row>
    <row r="176" spans="1:3" ht="12.75">
      <c r="A176" s="321"/>
      <c r="B176" s="322"/>
      <c r="C176" s="323"/>
    </row>
    <row r="177" spans="1:3" ht="12.75">
      <c r="A177" s="321"/>
      <c r="B177" s="322"/>
      <c r="C177" s="323"/>
    </row>
    <row r="178" spans="1:3" ht="12.75">
      <c r="A178" s="321"/>
      <c r="B178" s="322"/>
      <c r="C178" s="323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4">
      <selection activeCell="H24" sqref="H24"/>
    </sheetView>
  </sheetViews>
  <sheetFormatPr defaultColWidth="9.00390625" defaultRowHeight="12.75"/>
  <cols>
    <col min="1" max="1" width="19.50390625" style="194" customWidth="1"/>
    <col min="2" max="2" width="72.00390625" style="195" customWidth="1"/>
    <col min="3" max="3" width="25.00390625" style="196" customWidth="1"/>
    <col min="4" max="16384" width="9.375" style="3" customWidth="1"/>
  </cols>
  <sheetData>
    <row r="1" spans="1:3" s="2" customFormat="1" ht="16.5" customHeight="1" thickBot="1">
      <c r="A1" s="302"/>
      <c r="B1" s="303"/>
      <c r="C1" s="297" t="str">
        <f>CONCATENATE("5.1.2. melléklet ",ALAPADATOK!A7," ",ALAPADATOK!B7," ",ALAPADATOK!C7," ",ALAPADATOK!D7," ",ALAPADATOK!E7," ",ALAPADATOK!F7," ",ALAPADATOK!G7," ",ALAPADATOK!H7)</f>
        <v>5.1.2. melléklet a 2 / 2019 ( III.07. ) számú önkormányzati rendelethez</v>
      </c>
    </row>
    <row r="2" spans="1:3" s="52" customFormat="1" ht="21" customHeight="1">
      <c r="A2" s="304" t="s">
        <v>47</v>
      </c>
      <c r="B2" s="305" t="str">
        <f>CONCATENATE(ALAPADATOK!A3)</f>
        <v>Mezőzombor Község ÖNKORMÁNYZATA</v>
      </c>
      <c r="C2" s="306" t="s">
        <v>40</v>
      </c>
    </row>
    <row r="3" spans="1:3" s="52" customFormat="1" ht="16.5" thickBot="1">
      <c r="A3" s="307" t="s">
        <v>126</v>
      </c>
      <c r="B3" s="308" t="s">
        <v>327</v>
      </c>
      <c r="C3" s="309" t="s">
        <v>46</v>
      </c>
    </row>
    <row r="4" spans="1:3" s="53" customFormat="1" ht="15.75" customHeight="1" thickBot="1">
      <c r="A4" s="310"/>
      <c r="B4" s="310"/>
      <c r="C4" s="311" t="e">
        <f>'KV_5.1.1.sz.mell'!C4</f>
        <v>#REF!</v>
      </c>
    </row>
    <row r="5" spans="1:3" ht="13.5" thickBot="1">
      <c r="A5" s="312" t="s">
        <v>128</v>
      </c>
      <c r="B5" s="313" t="s">
        <v>442</v>
      </c>
      <c r="C5" s="314" t="s">
        <v>41</v>
      </c>
    </row>
    <row r="6" spans="1:3" s="46" customFormat="1" ht="12.75" customHeight="1" thickBot="1">
      <c r="A6" s="315"/>
      <c r="B6" s="316" t="s">
        <v>389</v>
      </c>
      <c r="C6" s="317" t="s">
        <v>390</v>
      </c>
    </row>
    <row r="7" spans="1:3" s="46" customFormat="1" ht="15.75" customHeight="1" thickBot="1">
      <c r="A7" s="94"/>
      <c r="B7" s="95" t="s">
        <v>42</v>
      </c>
      <c r="C7" s="176"/>
    </row>
    <row r="8" spans="1:3" s="46" customFormat="1" ht="12" customHeight="1" thickBot="1">
      <c r="A8" s="27" t="s">
        <v>8</v>
      </c>
      <c r="B8" s="21" t="s">
        <v>154</v>
      </c>
      <c r="C8" s="118">
        <f>+C9+C10+C11+C12+C13+C14</f>
        <v>701120277</v>
      </c>
    </row>
    <row r="9" spans="1:3" s="54" customFormat="1" ht="12" customHeight="1">
      <c r="A9" s="221" t="s">
        <v>65</v>
      </c>
      <c r="B9" s="206" t="s">
        <v>155</v>
      </c>
      <c r="C9" s="121"/>
    </row>
    <row r="10" spans="1:3" s="55" customFormat="1" ht="12" customHeight="1">
      <c r="A10" s="222" t="s">
        <v>66</v>
      </c>
      <c r="B10" s="207" t="s">
        <v>156</v>
      </c>
      <c r="C10" s="120"/>
    </row>
    <row r="11" spans="1:3" s="55" customFormat="1" ht="12" customHeight="1">
      <c r="A11" s="222" t="s">
        <v>67</v>
      </c>
      <c r="B11" s="207" t="s">
        <v>429</v>
      </c>
      <c r="C11" s="120"/>
    </row>
    <row r="12" spans="1:3" s="55" customFormat="1" ht="12" customHeight="1">
      <c r="A12" s="222" t="s">
        <v>68</v>
      </c>
      <c r="B12" s="207" t="s">
        <v>157</v>
      </c>
      <c r="C12" s="120">
        <v>2981070</v>
      </c>
    </row>
    <row r="13" spans="1:3" s="55" customFormat="1" ht="12" customHeight="1">
      <c r="A13" s="222" t="s">
        <v>85</v>
      </c>
      <c r="B13" s="207" t="s">
        <v>397</v>
      </c>
      <c r="C13" s="120">
        <v>698139207</v>
      </c>
    </row>
    <row r="14" spans="1:3" s="54" customFormat="1" ht="12" customHeight="1" thickBot="1">
      <c r="A14" s="223" t="s">
        <v>69</v>
      </c>
      <c r="B14" s="208" t="s">
        <v>330</v>
      </c>
      <c r="C14" s="120"/>
    </row>
    <row r="15" spans="1:3" s="54" customFormat="1" ht="12" customHeight="1" thickBot="1">
      <c r="A15" s="27" t="s">
        <v>9</v>
      </c>
      <c r="B15" s="113" t="s">
        <v>158</v>
      </c>
      <c r="C15" s="118">
        <f>+C16+C17+C18+C19+C20</f>
        <v>24500000</v>
      </c>
    </row>
    <row r="16" spans="1:3" s="54" customFormat="1" ht="12" customHeight="1">
      <c r="A16" s="221" t="s">
        <v>71</v>
      </c>
      <c r="B16" s="206" t="s">
        <v>159</v>
      </c>
      <c r="C16" s="121"/>
    </row>
    <row r="17" spans="1:3" s="54" customFormat="1" ht="12" customHeight="1">
      <c r="A17" s="222" t="s">
        <v>72</v>
      </c>
      <c r="B17" s="207" t="s">
        <v>160</v>
      </c>
      <c r="C17" s="120"/>
    </row>
    <row r="18" spans="1:3" s="54" customFormat="1" ht="12" customHeight="1">
      <c r="A18" s="222" t="s">
        <v>73</v>
      </c>
      <c r="B18" s="207" t="s">
        <v>319</v>
      </c>
      <c r="C18" s="120"/>
    </row>
    <row r="19" spans="1:3" s="54" customFormat="1" ht="12" customHeight="1">
      <c r="A19" s="222" t="s">
        <v>74</v>
      </c>
      <c r="B19" s="207" t="s">
        <v>320</v>
      </c>
      <c r="C19" s="120"/>
    </row>
    <row r="20" spans="1:3" s="54" customFormat="1" ht="12" customHeight="1">
      <c r="A20" s="222" t="s">
        <v>75</v>
      </c>
      <c r="B20" s="207" t="s">
        <v>161</v>
      </c>
      <c r="C20" s="120">
        <v>24500000</v>
      </c>
    </row>
    <row r="21" spans="1:3" s="55" customFormat="1" ht="12" customHeight="1" thickBot="1">
      <c r="A21" s="223" t="s">
        <v>81</v>
      </c>
      <c r="B21" s="208" t="s">
        <v>162</v>
      </c>
      <c r="C21" s="122"/>
    </row>
    <row r="22" spans="1:3" s="55" customFormat="1" ht="12" customHeight="1" thickBot="1">
      <c r="A22" s="27" t="s">
        <v>10</v>
      </c>
      <c r="B22" s="21" t="s">
        <v>163</v>
      </c>
      <c r="C22" s="118">
        <f>+C23+C24+C25+C26+C27</f>
        <v>142033160</v>
      </c>
    </row>
    <row r="23" spans="1:3" s="55" customFormat="1" ht="12" customHeight="1">
      <c r="A23" s="221" t="s">
        <v>54</v>
      </c>
      <c r="B23" s="206" t="s">
        <v>164</v>
      </c>
      <c r="C23" s="121">
        <v>142033160</v>
      </c>
    </row>
    <row r="24" spans="1:3" s="54" customFormat="1" ht="12" customHeight="1">
      <c r="A24" s="222" t="s">
        <v>55</v>
      </c>
      <c r="B24" s="207" t="s">
        <v>165</v>
      </c>
      <c r="C24" s="120"/>
    </row>
    <row r="25" spans="1:3" s="55" customFormat="1" ht="12" customHeight="1">
      <c r="A25" s="222" t="s">
        <v>56</v>
      </c>
      <c r="B25" s="207" t="s">
        <v>321</v>
      </c>
      <c r="C25" s="120"/>
    </row>
    <row r="26" spans="1:3" s="55" customFormat="1" ht="12" customHeight="1">
      <c r="A26" s="222" t="s">
        <v>57</v>
      </c>
      <c r="B26" s="207" t="s">
        <v>322</v>
      </c>
      <c r="C26" s="120"/>
    </row>
    <row r="27" spans="1:3" s="55" customFormat="1" ht="12" customHeight="1">
      <c r="A27" s="222" t="s">
        <v>99</v>
      </c>
      <c r="B27" s="207" t="s">
        <v>166</v>
      </c>
      <c r="C27" s="120"/>
    </row>
    <row r="28" spans="1:3" s="55" customFormat="1" ht="12" customHeight="1" thickBot="1">
      <c r="A28" s="223" t="s">
        <v>100</v>
      </c>
      <c r="B28" s="208" t="s">
        <v>167</v>
      </c>
      <c r="C28" s="122"/>
    </row>
    <row r="29" spans="1:3" s="55" customFormat="1" ht="12" customHeight="1" thickBot="1">
      <c r="A29" s="27" t="s">
        <v>101</v>
      </c>
      <c r="B29" s="21" t="s">
        <v>168</v>
      </c>
      <c r="C29" s="124">
        <f>SUM(C30:C36)</f>
        <v>0</v>
      </c>
    </row>
    <row r="30" spans="1:3" s="55" customFormat="1" ht="12" customHeight="1">
      <c r="A30" s="221" t="s">
        <v>169</v>
      </c>
      <c r="B30" s="206" t="s">
        <v>434</v>
      </c>
      <c r="C30" s="121"/>
    </row>
    <row r="31" spans="1:3" s="55" customFormat="1" ht="12" customHeight="1">
      <c r="A31" s="222" t="s">
        <v>170</v>
      </c>
      <c r="B31" s="207" t="s">
        <v>435</v>
      </c>
      <c r="C31" s="120"/>
    </row>
    <row r="32" spans="1:3" s="55" customFormat="1" ht="12" customHeight="1">
      <c r="A32" s="222" t="s">
        <v>171</v>
      </c>
      <c r="B32" s="207" t="s">
        <v>436</v>
      </c>
      <c r="C32" s="120"/>
    </row>
    <row r="33" spans="1:3" s="55" customFormat="1" ht="12" customHeight="1">
      <c r="A33" s="222" t="s">
        <v>172</v>
      </c>
      <c r="B33" s="207" t="s">
        <v>437</v>
      </c>
      <c r="C33" s="120"/>
    </row>
    <row r="34" spans="1:3" s="55" customFormat="1" ht="12" customHeight="1">
      <c r="A34" s="222" t="s">
        <v>431</v>
      </c>
      <c r="B34" s="207" t="s">
        <v>173</v>
      </c>
      <c r="C34" s="120"/>
    </row>
    <row r="35" spans="1:3" s="55" customFormat="1" ht="12" customHeight="1">
      <c r="A35" s="222" t="s">
        <v>432</v>
      </c>
      <c r="B35" s="207" t="s">
        <v>174</v>
      </c>
      <c r="C35" s="120"/>
    </row>
    <row r="36" spans="1:3" s="55" customFormat="1" ht="12" customHeight="1" thickBot="1">
      <c r="A36" s="223" t="s">
        <v>433</v>
      </c>
      <c r="B36" s="208" t="s">
        <v>175</v>
      </c>
      <c r="C36" s="122"/>
    </row>
    <row r="37" spans="1:3" s="55" customFormat="1" ht="12" customHeight="1" thickBot="1">
      <c r="A37" s="27" t="s">
        <v>12</v>
      </c>
      <c r="B37" s="21" t="s">
        <v>331</v>
      </c>
      <c r="C37" s="118">
        <f>SUM(C38:C48)</f>
        <v>30503105</v>
      </c>
    </row>
    <row r="38" spans="1:3" s="55" customFormat="1" ht="12" customHeight="1">
      <c r="A38" s="221" t="s">
        <v>58</v>
      </c>
      <c r="B38" s="206" t="s">
        <v>178</v>
      </c>
      <c r="C38" s="121"/>
    </row>
    <row r="39" spans="1:3" s="55" customFormat="1" ht="12" customHeight="1">
      <c r="A39" s="222" t="s">
        <v>59</v>
      </c>
      <c r="B39" s="207" t="s">
        <v>179</v>
      </c>
      <c r="C39" s="120"/>
    </row>
    <row r="40" spans="1:3" s="55" customFormat="1" ht="12" customHeight="1">
      <c r="A40" s="222" t="s">
        <v>60</v>
      </c>
      <c r="B40" s="207" t="s">
        <v>180</v>
      </c>
      <c r="C40" s="120">
        <v>11500000</v>
      </c>
    </row>
    <row r="41" spans="1:3" s="55" customFormat="1" ht="12" customHeight="1">
      <c r="A41" s="222" t="s">
        <v>103</v>
      </c>
      <c r="B41" s="207" t="s">
        <v>181</v>
      </c>
      <c r="C41" s="120"/>
    </row>
    <row r="42" spans="1:3" s="55" customFormat="1" ht="12" customHeight="1">
      <c r="A42" s="222" t="s">
        <v>104</v>
      </c>
      <c r="B42" s="207" t="s">
        <v>182</v>
      </c>
      <c r="C42" s="120"/>
    </row>
    <row r="43" spans="1:3" s="55" customFormat="1" ht="12" customHeight="1">
      <c r="A43" s="222" t="s">
        <v>105</v>
      </c>
      <c r="B43" s="207" t="s">
        <v>183</v>
      </c>
      <c r="C43" s="120">
        <v>3105</v>
      </c>
    </row>
    <row r="44" spans="1:3" s="55" customFormat="1" ht="12" customHeight="1">
      <c r="A44" s="222" t="s">
        <v>106</v>
      </c>
      <c r="B44" s="207" t="s">
        <v>184</v>
      </c>
      <c r="C44" s="120"/>
    </row>
    <row r="45" spans="1:3" s="55" customFormat="1" ht="12" customHeight="1">
      <c r="A45" s="222" t="s">
        <v>107</v>
      </c>
      <c r="B45" s="207" t="s">
        <v>440</v>
      </c>
      <c r="C45" s="120"/>
    </row>
    <row r="46" spans="1:3" s="55" customFormat="1" ht="12" customHeight="1">
      <c r="A46" s="222" t="s">
        <v>176</v>
      </c>
      <c r="B46" s="207" t="s">
        <v>186</v>
      </c>
      <c r="C46" s="123"/>
    </row>
    <row r="47" spans="1:3" s="55" customFormat="1" ht="12" customHeight="1">
      <c r="A47" s="223" t="s">
        <v>177</v>
      </c>
      <c r="B47" s="208" t="s">
        <v>333</v>
      </c>
      <c r="C47" s="200"/>
    </row>
    <row r="48" spans="1:3" s="55" customFormat="1" ht="12" customHeight="1" thickBot="1">
      <c r="A48" s="223" t="s">
        <v>332</v>
      </c>
      <c r="B48" s="208" t="s">
        <v>187</v>
      </c>
      <c r="C48" s="200">
        <v>19000000</v>
      </c>
    </row>
    <row r="49" spans="1:3" s="55" customFormat="1" ht="12" customHeight="1" thickBot="1">
      <c r="A49" s="27" t="s">
        <v>13</v>
      </c>
      <c r="B49" s="21" t="s">
        <v>188</v>
      </c>
      <c r="C49" s="118">
        <f>SUM(C50:C54)</f>
        <v>0</v>
      </c>
    </row>
    <row r="50" spans="1:3" s="55" customFormat="1" ht="12" customHeight="1">
      <c r="A50" s="221" t="s">
        <v>61</v>
      </c>
      <c r="B50" s="206" t="s">
        <v>192</v>
      </c>
      <c r="C50" s="239"/>
    </row>
    <row r="51" spans="1:3" s="55" customFormat="1" ht="12" customHeight="1">
      <c r="A51" s="222" t="s">
        <v>62</v>
      </c>
      <c r="B51" s="207" t="s">
        <v>193</v>
      </c>
      <c r="C51" s="123"/>
    </row>
    <row r="52" spans="1:3" s="55" customFormat="1" ht="12" customHeight="1">
      <c r="A52" s="222" t="s">
        <v>189</v>
      </c>
      <c r="B52" s="207" t="s">
        <v>194</v>
      </c>
      <c r="C52" s="123"/>
    </row>
    <row r="53" spans="1:3" s="55" customFormat="1" ht="12" customHeight="1">
      <c r="A53" s="222" t="s">
        <v>190</v>
      </c>
      <c r="B53" s="207" t="s">
        <v>195</v>
      </c>
      <c r="C53" s="123"/>
    </row>
    <row r="54" spans="1:3" s="55" customFormat="1" ht="12" customHeight="1" thickBot="1">
      <c r="A54" s="223" t="s">
        <v>191</v>
      </c>
      <c r="B54" s="208" t="s">
        <v>196</v>
      </c>
      <c r="C54" s="200"/>
    </row>
    <row r="55" spans="1:3" s="55" customFormat="1" ht="12" customHeight="1" thickBot="1">
      <c r="A55" s="27" t="s">
        <v>108</v>
      </c>
      <c r="B55" s="21" t="s">
        <v>197</v>
      </c>
      <c r="C55" s="118">
        <f>SUM(C56:C58)</f>
        <v>0</v>
      </c>
    </row>
    <row r="56" spans="1:3" s="55" customFormat="1" ht="12" customHeight="1">
      <c r="A56" s="221" t="s">
        <v>63</v>
      </c>
      <c r="B56" s="206" t="s">
        <v>198</v>
      </c>
      <c r="C56" s="121"/>
    </row>
    <row r="57" spans="1:3" s="55" customFormat="1" ht="12" customHeight="1">
      <c r="A57" s="222" t="s">
        <v>64</v>
      </c>
      <c r="B57" s="207" t="s">
        <v>323</v>
      </c>
      <c r="C57" s="120"/>
    </row>
    <row r="58" spans="1:3" s="55" customFormat="1" ht="12" customHeight="1">
      <c r="A58" s="222" t="s">
        <v>201</v>
      </c>
      <c r="B58" s="207" t="s">
        <v>199</v>
      </c>
      <c r="C58" s="120"/>
    </row>
    <row r="59" spans="1:3" s="55" customFormat="1" ht="12" customHeight="1" thickBot="1">
      <c r="A59" s="223" t="s">
        <v>202</v>
      </c>
      <c r="B59" s="208" t="s">
        <v>200</v>
      </c>
      <c r="C59" s="122"/>
    </row>
    <row r="60" spans="1:3" s="55" customFormat="1" ht="12" customHeight="1" thickBot="1">
      <c r="A60" s="27" t="s">
        <v>15</v>
      </c>
      <c r="B60" s="113" t="s">
        <v>203</v>
      </c>
      <c r="C60" s="118">
        <f>SUM(C61:C63)</f>
        <v>0</v>
      </c>
    </row>
    <row r="61" spans="1:3" s="55" customFormat="1" ht="12" customHeight="1">
      <c r="A61" s="221" t="s">
        <v>109</v>
      </c>
      <c r="B61" s="206" t="s">
        <v>205</v>
      </c>
      <c r="C61" s="123"/>
    </row>
    <row r="62" spans="1:3" s="55" customFormat="1" ht="12" customHeight="1">
      <c r="A62" s="222" t="s">
        <v>110</v>
      </c>
      <c r="B62" s="207" t="s">
        <v>324</v>
      </c>
      <c r="C62" s="123"/>
    </row>
    <row r="63" spans="1:3" s="55" customFormat="1" ht="12" customHeight="1">
      <c r="A63" s="222" t="s">
        <v>134</v>
      </c>
      <c r="B63" s="207" t="s">
        <v>206</v>
      </c>
      <c r="C63" s="123"/>
    </row>
    <row r="64" spans="1:3" s="55" customFormat="1" ht="12" customHeight="1" thickBot="1">
      <c r="A64" s="223" t="s">
        <v>204</v>
      </c>
      <c r="B64" s="208" t="s">
        <v>207</v>
      </c>
      <c r="C64" s="123"/>
    </row>
    <row r="65" spans="1:3" s="55" customFormat="1" ht="12" customHeight="1" thickBot="1">
      <c r="A65" s="27" t="s">
        <v>16</v>
      </c>
      <c r="B65" s="21" t="s">
        <v>208</v>
      </c>
      <c r="C65" s="124">
        <f>+C8+C15+C22+C29+C37+C49+C55+C60</f>
        <v>898156542</v>
      </c>
    </row>
    <row r="66" spans="1:3" s="55" customFormat="1" ht="12" customHeight="1" thickBot="1">
      <c r="A66" s="224" t="s">
        <v>295</v>
      </c>
      <c r="B66" s="113" t="s">
        <v>210</v>
      </c>
      <c r="C66" s="118">
        <f>SUM(C67:C69)</f>
        <v>27000000</v>
      </c>
    </row>
    <row r="67" spans="1:3" s="55" customFormat="1" ht="12" customHeight="1">
      <c r="A67" s="221" t="s">
        <v>238</v>
      </c>
      <c r="B67" s="206" t="s">
        <v>211</v>
      </c>
      <c r="C67" s="123"/>
    </row>
    <row r="68" spans="1:3" s="55" customFormat="1" ht="12" customHeight="1">
      <c r="A68" s="222" t="s">
        <v>247</v>
      </c>
      <c r="B68" s="207" t="s">
        <v>212</v>
      </c>
      <c r="C68" s="123">
        <v>27000000</v>
      </c>
    </row>
    <row r="69" spans="1:3" s="55" customFormat="1" ht="12" customHeight="1" thickBot="1">
      <c r="A69" s="223" t="s">
        <v>248</v>
      </c>
      <c r="B69" s="209" t="s">
        <v>213</v>
      </c>
      <c r="C69" s="123"/>
    </row>
    <row r="70" spans="1:3" s="55" customFormat="1" ht="12" customHeight="1" thickBot="1">
      <c r="A70" s="224" t="s">
        <v>214</v>
      </c>
      <c r="B70" s="113" t="s">
        <v>215</v>
      </c>
      <c r="C70" s="118">
        <f>SUM(C71:C74)</f>
        <v>0</v>
      </c>
    </row>
    <row r="71" spans="1:3" s="55" customFormat="1" ht="12" customHeight="1">
      <c r="A71" s="221" t="s">
        <v>86</v>
      </c>
      <c r="B71" s="206" t="s">
        <v>216</v>
      </c>
      <c r="C71" s="123"/>
    </row>
    <row r="72" spans="1:3" s="55" customFormat="1" ht="12" customHeight="1">
      <c r="A72" s="222" t="s">
        <v>87</v>
      </c>
      <c r="B72" s="207" t="s">
        <v>448</v>
      </c>
      <c r="C72" s="123"/>
    </row>
    <row r="73" spans="1:3" s="55" customFormat="1" ht="12" customHeight="1">
      <c r="A73" s="222" t="s">
        <v>239</v>
      </c>
      <c r="B73" s="207" t="s">
        <v>217</v>
      </c>
      <c r="C73" s="123"/>
    </row>
    <row r="74" spans="1:3" s="55" customFormat="1" ht="12" customHeight="1" thickBot="1">
      <c r="A74" s="223" t="s">
        <v>240</v>
      </c>
      <c r="B74" s="115" t="s">
        <v>449</v>
      </c>
      <c r="C74" s="123"/>
    </row>
    <row r="75" spans="1:3" s="55" customFormat="1" ht="12" customHeight="1" thickBot="1">
      <c r="A75" s="224" t="s">
        <v>218</v>
      </c>
      <c r="B75" s="113" t="s">
        <v>219</v>
      </c>
      <c r="C75" s="118">
        <f>SUM(C76:C77)</f>
        <v>0</v>
      </c>
    </row>
    <row r="76" spans="1:3" s="55" customFormat="1" ht="12" customHeight="1">
      <c r="A76" s="221" t="s">
        <v>241</v>
      </c>
      <c r="B76" s="206" t="s">
        <v>220</v>
      </c>
      <c r="C76" s="123"/>
    </row>
    <row r="77" spans="1:3" s="55" customFormat="1" ht="12" customHeight="1" thickBot="1">
      <c r="A77" s="223" t="s">
        <v>242</v>
      </c>
      <c r="B77" s="208" t="s">
        <v>221</v>
      </c>
      <c r="C77" s="123"/>
    </row>
    <row r="78" spans="1:3" s="54" customFormat="1" ht="12" customHeight="1" thickBot="1">
      <c r="A78" s="224" t="s">
        <v>222</v>
      </c>
      <c r="B78" s="113" t="s">
        <v>223</v>
      </c>
      <c r="C78" s="118">
        <f>SUM(C79:C81)</f>
        <v>0</v>
      </c>
    </row>
    <row r="79" spans="1:3" s="55" customFormat="1" ht="12" customHeight="1">
      <c r="A79" s="221" t="s">
        <v>243</v>
      </c>
      <c r="B79" s="206" t="s">
        <v>224</v>
      </c>
      <c r="C79" s="123"/>
    </row>
    <row r="80" spans="1:3" s="55" customFormat="1" ht="12" customHeight="1">
      <c r="A80" s="222" t="s">
        <v>244</v>
      </c>
      <c r="B80" s="207" t="s">
        <v>225</v>
      </c>
      <c r="C80" s="123"/>
    </row>
    <row r="81" spans="1:3" s="55" customFormat="1" ht="12" customHeight="1" thickBot="1">
      <c r="A81" s="223" t="s">
        <v>245</v>
      </c>
      <c r="B81" s="208" t="s">
        <v>450</v>
      </c>
      <c r="C81" s="123"/>
    </row>
    <row r="82" spans="1:3" s="55" customFormat="1" ht="12" customHeight="1" thickBot="1">
      <c r="A82" s="224" t="s">
        <v>226</v>
      </c>
      <c r="B82" s="113" t="s">
        <v>246</v>
      </c>
      <c r="C82" s="118">
        <f>SUM(C83:C86)</f>
        <v>0</v>
      </c>
    </row>
    <row r="83" spans="1:3" s="55" customFormat="1" ht="12" customHeight="1">
      <c r="A83" s="225" t="s">
        <v>227</v>
      </c>
      <c r="B83" s="206" t="s">
        <v>228</v>
      </c>
      <c r="C83" s="123"/>
    </row>
    <row r="84" spans="1:3" s="55" customFormat="1" ht="12" customHeight="1">
      <c r="A84" s="226" t="s">
        <v>229</v>
      </c>
      <c r="B84" s="207" t="s">
        <v>230</v>
      </c>
      <c r="C84" s="123"/>
    </row>
    <row r="85" spans="1:3" s="55" customFormat="1" ht="12" customHeight="1">
      <c r="A85" s="226" t="s">
        <v>231</v>
      </c>
      <c r="B85" s="207" t="s">
        <v>232</v>
      </c>
      <c r="C85" s="123"/>
    </row>
    <row r="86" spans="1:3" s="54" customFormat="1" ht="12" customHeight="1" thickBot="1">
      <c r="A86" s="227" t="s">
        <v>233</v>
      </c>
      <c r="B86" s="208" t="s">
        <v>234</v>
      </c>
      <c r="C86" s="123"/>
    </row>
    <row r="87" spans="1:3" s="54" customFormat="1" ht="12" customHeight="1" thickBot="1">
      <c r="A87" s="224" t="s">
        <v>235</v>
      </c>
      <c r="B87" s="113" t="s">
        <v>371</v>
      </c>
      <c r="C87" s="240"/>
    </row>
    <row r="88" spans="1:3" s="54" customFormat="1" ht="12" customHeight="1" thickBot="1">
      <c r="A88" s="224" t="s">
        <v>398</v>
      </c>
      <c r="B88" s="113" t="s">
        <v>236</v>
      </c>
      <c r="C88" s="240"/>
    </row>
    <row r="89" spans="1:3" s="54" customFormat="1" ht="12" customHeight="1" thickBot="1">
      <c r="A89" s="224" t="s">
        <v>399</v>
      </c>
      <c r="B89" s="213" t="s">
        <v>374</v>
      </c>
      <c r="C89" s="124">
        <f>+C66+C70+C75+C78+C82+C88+C87</f>
        <v>27000000</v>
      </c>
    </row>
    <row r="90" spans="1:3" s="54" customFormat="1" ht="12" customHeight="1" thickBot="1">
      <c r="A90" s="228" t="s">
        <v>400</v>
      </c>
      <c r="B90" s="214" t="s">
        <v>401</v>
      </c>
      <c r="C90" s="124">
        <f>+C65+C89</f>
        <v>925156542</v>
      </c>
    </row>
    <row r="91" spans="1:3" s="55" customFormat="1" ht="15" customHeight="1" thickBot="1">
      <c r="A91" s="100"/>
      <c r="B91" s="101"/>
      <c r="C91" s="181"/>
    </row>
    <row r="92" spans="1:3" s="46" customFormat="1" ht="16.5" customHeight="1" thickBot="1">
      <c r="A92" s="104"/>
      <c r="B92" s="105" t="s">
        <v>43</v>
      </c>
      <c r="C92" s="183"/>
    </row>
    <row r="93" spans="1:3" s="56" customFormat="1" ht="12" customHeight="1" thickBot="1">
      <c r="A93" s="203" t="s">
        <v>8</v>
      </c>
      <c r="B93" s="26" t="s">
        <v>405</v>
      </c>
      <c r="C93" s="117">
        <f>+C94+C95+C96+C97+C98+C111</f>
        <v>121368548</v>
      </c>
    </row>
    <row r="94" spans="1:3" ht="12" customHeight="1">
      <c r="A94" s="229" t="s">
        <v>65</v>
      </c>
      <c r="B94" s="10" t="s">
        <v>38</v>
      </c>
      <c r="C94" s="119">
        <v>12237660</v>
      </c>
    </row>
    <row r="95" spans="1:3" ht="12" customHeight="1">
      <c r="A95" s="222" t="s">
        <v>66</v>
      </c>
      <c r="B95" s="8" t="s">
        <v>111</v>
      </c>
      <c r="C95" s="120">
        <v>2217698</v>
      </c>
    </row>
    <row r="96" spans="1:3" ht="12" customHeight="1">
      <c r="A96" s="222" t="s">
        <v>67</v>
      </c>
      <c r="B96" s="8" t="s">
        <v>84</v>
      </c>
      <c r="C96" s="122">
        <v>104963190</v>
      </c>
    </row>
    <row r="97" spans="1:3" ht="12" customHeight="1">
      <c r="A97" s="222" t="s">
        <v>68</v>
      </c>
      <c r="B97" s="11" t="s">
        <v>112</v>
      </c>
      <c r="C97" s="122"/>
    </row>
    <row r="98" spans="1:3" ht="12" customHeight="1">
      <c r="A98" s="222" t="s">
        <v>76</v>
      </c>
      <c r="B98" s="19" t="s">
        <v>113</v>
      </c>
      <c r="C98" s="122">
        <v>1950000</v>
      </c>
    </row>
    <row r="99" spans="1:3" ht="12" customHeight="1">
      <c r="A99" s="222" t="s">
        <v>69</v>
      </c>
      <c r="B99" s="8" t="s">
        <v>402</v>
      </c>
      <c r="C99" s="122"/>
    </row>
    <row r="100" spans="1:3" ht="12" customHeight="1">
      <c r="A100" s="222" t="s">
        <v>70</v>
      </c>
      <c r="B100" s="70" t="s">
        <v>338</v>
      </c>
      <c r="C100" s="122"/>
    </row>
    <row r="101" spans="1:3" ht="12" customHeight="1">
      <c r="A101" s="222" t="s">
        <v>77</v>
      </c>
      <c r="B101" s="70" t="s">
        <v>337</v>
      </c>
      <c r="C101" s="122"/>
    </row>
    <row r="102" spans="1:3" ht="12" customHeight="1">
      <c r="A102" s="222" t="s">
        <v>78</v>
      </c>
      <c r="B102" s="70" t="s">
        <v>252</v>
      </c>
      <c r="C102" s="122"/>
    </row>
    <row r="103" spans="1:3" ht="12" customHeight="1">
      <c r="A103" s="222" t="s">
        <v>79</v>
      </c>
      <c r="B103" s="71" t="s">
        <v>253</v>
      </c>
      <c r="C103" s="122"/>
    </row>
    <row r="104" spans="1:3" ht="12" customHeight="1">
      <c r="A104" s="222" t="s">
        <v>80</v>
      </c>
      <c r="B104" s="71" t="s">
        <v>254</v>
      </c>
      <c r="C104" s="122"/>
    </row>
    <row r="105" spans="1:3" ht="12" customHeight="1">
      <c r="A105" s="222" t="s">
        <v>82</v>
      </c>
      <c r="B105" s="70" t="s">
        <v>255</v>
      </c>
      <c r="C105" s="122"/>
    </row>
    <row r="106" spans="1:3" ht="12" customHeight="1">
      <c r="A106" s="222" t="s">
        <v>114</v>
      </c>
      <c r="B106" s="70" t="s">
        <v>256</v>
      </c>
      <c r="C106" s="122"/>
    </row>
    <row r="107" spans="1:3" ht="12" customHeight="1">
      <c r="A107" s="222" t="s">
        <v>250</v>
      </c>
      <c r="B107" s="71" t="s">
        <v>257</v>
      </c>
      <c r="C107" s="122"/>
    </row>
    <row r="108" spans="1:3" ht="12" customHeight="1">
      <c r="A108" s="230" t="s">
        <v>251</v>
      </c>
      <c r="B108" s="72" t="s">
        <v>258</v>
      </c>
      <c r="C108" s="122"/>
    </row>
    <row r="109" spans="1:3" ht="12" customHeight="1">
      <c r="A109" s="222" t="s">
        <v>335</v>
      </c>
      <c r="B109" s="72" t="s">
        <v>259</v>
      </c>
      <c r="C109" s="122"/>
    </row>
    <row r="110" spans="1:3" ht="12" customHeight="1">
      <c r="A110" s="222" t="s">
        <v>336</v>
      </c>
      <c r="B110" s="71" t="s">
        <v>260</v>
      </c>
      <c r="C110" s="120"/>
    </row>
    <row r="111" spans="1:3" ht="12" customHeight="1">
      <c r="A111" s="222" t="s">
        <v>340</v>
      </c>
      <c r="B111" s="11" t="s">
        <v>39</v>
      </c>
      <c r="C111" s="120"/>
    </row>
    <row r="112" spans="1:3" ht="12" customHeight="1">
      <c r="A112" s="223" t="s">
        <v>341</v>
      </c>
      <c r="B112" s="8" t="s">
        <v>403</v>
      </c>
      <c r="C112" s="122"/>
    </row>
    <row r="113" spans="1:3" ht="12" customHeight="1" thickBot="1">
      <c r="A113" s="231" t="s">
        <v>342</v>
      </c>
      <c r="B113" s="73" t="s">
        <v>404</v>
      </c>
      <c r="C113" s="126"/>
    </row>
    <row r="114" spans="1:3" ht="12" customHeight="1" thickBot="1">
      <c r="A114" s="27" t="s">
        <v>9</v>
      </c>
      <c r="B114" s="25" t="s">
        <v>261</v>
      </c>
      <c r="C114" s="118">
        <f>+C115+C117+C119</f>
        <v>776787994</v>
      </c>
    </row>
    <row r="115" spans="1:3" ht="12" customHeight="1">
      <c r="A115" s="221" t="s">
        <v>71</v>
      </c>
      <c r="B115" s="8" t="s">
        <v>133</v>
      </c>
      <c r="C115" s="121">
        <v>776787994</v>
      </c>
    </row>
    <row r="116" spans="1:3" ht="12" customHeight="1">
      <c r="A116" s="221" t="s">
        <v>72</v>
      </c>
      <c r="B116" s="12" t="s">
        <v>265</v>
      </c>
      <c r="C116" s="121"/>
    </row>
    <row r="117" spans="1:3" ht="12" customHeight="1">
      <c r="A117" s="221" t="s">
        <v>73</v>
      </c>
      <c r="B117" s="12" t="s">
        <v>115</v>
      </c>
      <c r="C117" s="120"/>
    </row>
    <row r="118" spans="1:3" ht="12" customHeight="1">
      <c r="A118" s="221" t="s">
        <v>74</v>
      </c>
      <c r="B118" s="12" t="s">
        <v>266</v>
      </c>
      <c r="C118" s="111"/>
    </row>
    <row r="119" spans="1:3" ht="12" customHeight="1">
      <c r="A119" s="221" t="s">
        <v>75</v>
      </c>
      <c r="B119" s="115" t="s">
        <v>135</v>
      </c>
      <c r="C119" s="111"/>
    </row>
    <row r="120" spans="1:3" ht="12" customHeight="1">
      <c r="A120" s="221" t="s">
        <v>81</v>
      </c>
      <c r="B120" s="114" t="s">
        <v>325</v>
      </c>
      <c r="C120" s="111"/>
    </row>
    <row r="121" spans="1:3" ht="12" customHeight="1">
      <c r="A121" s="221" t="s">
        <v>83</v>
      </c>
      <c r="B121" s="205" t="s">
        <v>271</v>
      </c>
      <c r="C121" s="111"/>
    </row>
    <row r="122" spans="1:3" ht="12" customHeight="1">
      <c r="A122" s="221" t="s">
        <v>116</v>
      </c>
      <c r="B122" s="71" t="s">
        <v>254</v>
      </c>
      <c r="C122" s="111"/>
    </row>
    <row r="123" spans="1:3" ht="12" customHeight="1">
      <c r="A123" s="221" t="s">
        <v>117</v>
      </c>
      <c r="B123" s="71" t="s">
        <v>270</v>
      </c>
      <c r="C123" s="111"/>
    </row>
    <row r="124" spans="1:3" ht="12" customHeight="1">
      <c r="A124" s="221" t="s">
        <v>118</v>
      </c>
      <c r="B124" s="71" t="s">
        <v>269</v>
      </c>
      <c r="C124" s="111"/>
    </row>
    <row r="125" spans="1:3" ht="12" customHeight="1">
      <c r="A125" s="221" t="s">
        <v>262</v>
      </c>
      <c r="B125" s="71" t="s">
        <v>257</v>
      </c>
      <c r="C125" s="111"/>
    </row>
    <row r="126" spans="1:3" ht="12" customHeight="1">
      <c r="A126" s="221" t="s">
        <v>263</v>
      </c>
      <c r="B126" s="71" t="s">
        <v>268</v>
      </c>
      <c r="C126" s="111"/>
    </row>
    <row r="127" spans="1:3" ht="12" customHeight="1" thickBot="1">
      <c r="A127" s="230" t="s">
        <v>264</v>
      </c>
      <c r="B127" s="71" t="s">
        <v>267</v>
      </c>
      <c r="C127" s="112"/>
    </row>
    <row r="128" spans="1:3" ht="12" customHeight="1" thickBot="1">
      <c r="A128" s="27" t="s">
        <v>10</v>
      </c>
      <c r="B128" s="60" t="s">
        <v>345</v>
      </c>
      <c r="C128" s="118">
        <f>+C93+C114</f>
        <v>898156542</v>
      </c>
    </row>
    <row r="129" spans="1:3" ht="12" customHeight="1" thickBot="1">
      <c r="A129" s="27" t="s">
        <v>11</v>
      </c>
      <c r="B129" s="60" t="s">
        <v>346</v>
      </c>
      <c r="C129" s="118">
        <f>+C130+C131+C132</f>
        <v>27000000</v>
      </c>
    </row>
    <row r="130" spans="1:3" s="56" customFormat="1" ht="12" customHeight="1">
      <c r="A130" s="221" t="s">
        <v>169</v>
      </c>
      <c r="B130" s="9" t="s">
        <v>408</v>
      </c>
      <c r="C130" s="111"/>
    </row>
    <row r="131" spans="1:3" ht="12" customHeight="1">
      <c r="A131" s="221" t="s">
        <v>170</v>
      </c>
      <c r="B131" s="9" t="s">
        <v>354</v>
      </c>
      <c r="C131" s="111">
        <v>27000000</v>
      </c>
    </row>
    <row r="132" spans="1:3" ht="12" customHeight="1" thickBot="1">
      <c r="A132" s="230" t="s">
        <v>171</v>
      </c>
      <c r="B132" s="7" t="s">
        <v>407</v>
      </c>
      <c r="C132" s="111"/>
    </row>
    <row r="133" spans="1:3" ht="12" customHeight="1" thickBot="1">
      <c r="A133" s="27" t="s">
        <v>12</v>
      </c>
      <c r="B133" s="60" t="s">
        <v>347</v>
      </c>
      <c r="C133" s="118">
        <f>+C134+C135+C136+C137+C138+C139</f>
        <v>0</v>
      </c>
    </row>
    <row r="134" spans="1:3" ht="12" customHeight="1">
      <c r="A134" s="221" t="s">
        <v>58</v>
      </c>
      <c r="B134" s="9" t="s">
        <v>356</v>
      </c>
      <c r="C134" s="111"/>
    </row>
    <row r="135" spans="1:3" ht="12" customHeight="1">
      <c r="A135" s="221" t="s">
        <v>59</v>
      </c>
      <c r="B135" s="9" t="s">
        <v>348</v>
      </c>
      <c r="C135" s="111"/>
    </row>
    <row r="136" spans="1:3" ht="12" customHeight="1">
      <c r="A136" s="221" t="s">
        <v>60</v>
      </c>
      <c r="B136" s="9" t="s">
        <v>349</v>
      </c>
      <c r="C136" s="111"/>
    </row>
    <row r="137" spans="1:3" ht="12" customHeight="1">
      <c r="A137" s="221" t="s">
        <v>103</v>
      </c>
      <c r="B137" s="9" t="s">
        <v>406</v>
      </c>
      <c r="C137" s="111"/>
    </row>
    <row r="138" spans="1:3" ht="12" customHeight="1">
      <c r="A138" s="221" t="s">
        <v>104</v>
      </c>
      <c r="B138" s="9" t="s">
        <v>351</v>
      </c>
      <c r="C138" s="111"/>
    </row>
    <row r="139" spans="1:3" s="56" customFormat="1" ht="12" customHeight="1" thickBot="1">
      <c r="A139" s="230" t="s">
        <v>105</v>
      </c>
      <c r="B139" s="7" t="s">
        <v>352</v>
      </c>
      <c r="C139" s="111"/>
    </row>
    <row r="140" spans="1:11" ht="12" customHeight="1" thickBot="1">
      <c r="A140" s="27" t="s">
        <v>13</v>
      </c>
      <c r="B140" s="60" t="s">
        <v>422</v>
      </c>
      <c r="C140" s="124">
        <f>+C141+C142+C144+C145+C143</f>
        <v>0</v>
      </c>
      <c r="K140" s="110"/>
    </row>
    <row r="141" spans="1:3" ht="12.75">
      <c r="A141" s="221" t="s">
        <v>61</v>
      </c>
      <c r="B141" s="9" t="s">
        <v>272</v>
      </c>
      <c r="C141" s="111"/>
    </row>
    <row r="142" spans="1:3" ht="12" customHeight="1">
      <c r="A142" s="221" t="s">
        <v>62</v>
      </c>
      <c r="B142" s="9" t="s">
        <v>273</v>
      </c>
      <c r="C142" s="111"/>
    </row>
    <row r="143" spans="1:3" s="56" customFormat="1" ht="12" customHeight="1">
      <c r="A143" s="221" t="s">
        <v>189</v>
      </c>
      <c r="B143" s="9" t="s">
        <v>421</v>
      </c>
      <c r="C143" s="111"/>
    </row>
    <row r="144" spans="1:3" s="56" customFormat="1" ht="12" customHeight="1">
      <c r="A144" s="221" t="s">
        <v>190</v>
      </c>
      <c r="B144" s="9" t="s">
        <v>361</v>
      </c>
      <c r="C144" s="111"/>
    </row>
    <row r="145" spans="1:3" s="56" customFormat="1" ht="12" customHeight="1" thickBot="1">
      <c r="A145" s="230" t="s">
        <v>191</v>
      </c>
      <c r="B145" s="7" t="s">
        <v>291</v>
      </c>
      <c r="C145" s="111"/>
    </row>
    <row r="146" spans="1:3" s="56" customFormat="1" ht="12" customHeight="1" thickBot="1">
      <c r="A146" s="27" t="s">
        <v>14</v>
      </c>
      <c r="B146" s="60" t="s">
        <v>362</v>
      </c>
      <c r="C146" s="127">
        <f>+C147+C148+C149+C150+C151</f>
        <v>0</v>
      </c>
    </row>
    <row r="147" spans="1:3" s="56" customFormat="1" ht="12" customHeight="1">
      <c r="A147" s="221" t="s">
        <v>63</v>
      </c>
      <c r="B147" s="9" t="s">
        <v>357</v>
      </c>
      <c r="C147" s="111"/>
    </row>
    <row r="148" spans="1:3" s="56" customFormat="1" ht="12" customHeight="1">
      <c r="A148" s="221" t="s">
        <v>64</v>
      </c>
      <c r="B148" s="9" t="s">
        <v>364</v>
      </c>
      <c r="C148" s="111"/>
    </row>
    <row r="149" spans="1:3" s="56" customFormat="1" ht="12" customHeight="1">
      <c r="A149" s="221" t="s">
        <v>201</v>
      </c>
      <c r="B149" s="9" t="s">
        <v>359</v>
      </c>
      <c r="C149" s="111"/>
    </row>
    <row r="150" spans="1:3" ht="12.75" customHeight="1">
      <c r="A150" s="221" t="s">
        <v>202</v>
      </c>
      <c r="B150" s="9" t="s">
        <v>409</v>
      </c>
      <c r="C150" s="111"/>
    </row>
    <row r="151" spans="1:3" ht="12.75" customHeight="1" thickBot="1">
      <c r="A151" s="230" t="s">
        <v>363</v>
      </c>
      <c r="B151" s="7" t="s">
        <v>365</v>
      </c>
      <c r="C151" s="112"/>
    </row>
    <row r="152" spans="1:3" ht="12.75" customHeight="1" thickBot="1">
      <c r="A152" s="255" t="s">
        <v>15</v>
      </c>
      <c r="B152" s="60" t="s">
        <v>366</v>
      </c>
      <c r="C152" s="127"/>
    </row>
    <row r="153" spans="1:3" ht="12" customHeight="1" thickBot="1">
      <c r="A153" s="255" t="s">
        <v>16</v>
      </c>
      <c r="B153" s="60" t="s">
        <v>367</v>
      </c>
      <c r="C153" s="127"/>
    </row>
    <row r="154" spans="1:3" ht="15" customHeight="1" thickBot="1">
      <c r="A154" s="27" t="s">
        <v>17</v>
      </c>
      <c r="B154" s="60" t="s">
        <v>369</v>
      </c>
      <c r="C154" s="215">
        <f>+C129+C133+C140+C146+C152+C153</f>
        <v>27000000</v>
      </c>
    </row>
    <row r="155" spans="1:3" ht="13.5" thickBot="1">
      <c r="A155" s="232" t="s">
        <v>18</v>
      </c>
      <c r="B155" s="187" t="s">
        <v>368</v>
      </c>
      <c r="C155" s="215">
        <f>+C128+C154</f>
        <v>925156542</v>
      </c>
    </row>
    <row r="156" spans="1:3" ht="15" customHeight="1" thickBot="1">
      <c r="A156" s="192"/>
      <c r="B156" s="193"/>
      <c r="C156" s="324">
        <f>C90-C155</f>
        <v>0</v>
      </c>
    </row>
    <row r="157" spans="1:3" ht="14.25" customHeight="1" thickBot="1">
      <c r="A157" s="108" t="s">
        <v>410</v>
      </c>
      <c r="B157" s="109"/>
      <c r="C157" s="58"/>
    </row>
    <row r="158" spans="1:3" ht="13.5" thickBot="1">
      <c r="A158" s="108" t="s">
        <v>129</v>
      </c>
      <c r="B158" s="109"/>
      <c r="C158" s="58"/>
    </row>
    <row r="159" spans="1:3" ht="12.75">
      <c r="A159" s="321"/>
      <c r="B159" s="322"/>
      <c r="C159" s="323"/>
    </row>
    <row r="160" spans="1:2" ht="12.75">
      <c r="A160" s="321"/>
      <c r="B160" s="322"/>
    </row>
    <row r="161" spans="1:3" ht="12.75">
      <c r="A161" s="321"/>
      <c r="B161" s="322"/>
      <c r="C161" s="323"/>
    </row>
    <row r="162" spans="1:3" ht="12.75">
      <c r="A162" s="321"/>
      <c r="B162" s="322"/>
      <c r="C162" s="323"/>
    </row>
    <row r="163" spans="1:3" ht="12.75">
      <c r="A163" s="321"/>
      <c r="B163" s="322"/>
      <c r="C163" s="323"/>
    </row>
    <row r="164" spans="1:3" ht="12.75">
      <c r="A164" s="321"/>
      <c r="B164" s="322"/>
      <c r="C164" s="323"/>
    </row>
    <row r="165" spans="1:3" ht="12.75">
      <c r="A165" s="321"/>
      <c r="B165" s="322"/>
      <c r="C165" s="323"/>
    </row>
    <row r="166" spans="1:3" ht="12.75">
      <c r="A166" s="321"/>
      <c r="B166" s="322"/>
      <c r="C166" s="323"/>
    </row>
    <row r="167" spans="1:3" ht="12.75">
      <c r="A167" s="321"/>
      <c r="B167" s="322"/>
      <c r="C167" s="323"/>
    </row>
    <row r="168" spans="1:3" ht="12.75">
      <c r="A168" s="321"/>
      <c r="B168" s="322"/>
      <c r="C168" s="323"/>
    </row>
    <row r="169" spans="1:3" ht="12.75">
      <c r="A169" s="321"/>
      <c r="B169" s="322"/>
      <c r="C169" s="323"/>
    </row>
    <row r="170" spans="1:3" ht="12.75">
      <c r="A170" s="321"/>
      <c r="B170" s="322"/>
      <c r="C170" s="323"/>
    </row>
    <row r="171" spans="1:3" ht="12.75">
      <c r="A171" s="321"/>
      <c r="B171" s="322"/>
      <c r="C171" s="323"/>
    </row>
    <row r="172" spans="1:3" ht="12.75">
      <c r="A172" s="321"/>
      <c r="B172" s="322"/>
      <c r="C172" s="323"/>
    </row>
    <row r="173" spans="1:3" ht="12.75">
      <c r="A173" s="321"/>
      <c r="B173" s="322"/>
      <c r="C173" s="323"/>
    </row>
    <row r="174" spans="1:3" ht="12.75">
      <c r="A174" s="321"/>
      <c r="B174" s="322"/>
      <c r="C174" s="323"/>
    </row>
    <row r="175" spans="1:3" ht="12.75">
      <c r="A175" s="321"/>
      <c r="B175" s="322"/>
      <c r="C175" s="323"/>
    </row>
    <row r="176" spans="1:3" ht="12.75">
      <c r="A176" s="321"/>
      <c r="B176" s="322"/>
      <c r="C176" s="323"/>
    </row>
    <row r="177" spans="1:3" ht="12.75">
      <c r="A177" s="321"/>
      <c r="B177" s="322"/>
      <c r="C177" s="323"/>
    </row>
    <row r="178" spans="1:3" ht="12.75">
      <c r="A178" s="321"/>
      <c r="B178" s="322"/>
      <c r="C178" s="323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6"/>
  <sheetViews>
    <sheetView zoomScale="120" zoomScaleNormal="120" zoomScaleSheetLayoutView="85" workbookViewId="0" topLeftCell="A1">
      <selection activeCell="G21" sqref="G21"/>
    </sheetView>
  </sheetViews>
  <sheetFormatPr defaultColWidth="9.00390625" defaultRowHeight="12.75"/>
  <cols>
    <col min="1" max="1" width="19.50390625" style="194" customWidth="1"/>
    <col min="2" max="2" width="72.00390625" style="195" customWidth="1"/>
    <col min="3" max="3" width="25.00390625" style="196" customWidth="1"/>
    <col min="4" max="16384" width="9.375" style="3" customWidth="1"/>
  </cols>
  <sheetData>
    <row r="1" spans="1:3" s="2" customFormat="1" ht="16.5" customHeight="1" thickBot="1">
      <c r="A1" s="302"/>
      <c r="B1" s="303"/>
      <c r="C1" s="297" t="str">
        <f>CONCATENATE("5.1.3. melléklet ",ALAPADATOK!A7," ",ALAPADATOK!B7," ",ALAPADATOK!C7," ",ALAPADATOK!D7," ",ALAPADATOK!E7," ",ALAPADATOK!F7," ",ALAPADATOK!G7," ",ALAPADATOK!H7)</f>
        <v>5.1.3. melléklet a 2 / 2019 ( III.07. ) számú önkormányzati rendelethez</v>
      </c>
    </row>
    <row r="2" spans="1:3" s="52" customFormat="1" ht="21" customHeight="1">
      <c r="A2" s="304" t="s">
        <v>47</v>
      </c>
      <c r="B2" s="305" t="str">
        <f>CONCATENATE(ALAPADATOK!A3)</f>
        <v>Mezőzombor Község ÖNKORMÁNYZATA</v>
      </c>
      <c r="C2" s="306" t="s">
        <v>40</v>
      </c>
    </row>
    <row r="3" spans="1:3" s="52" customFormat="1" ht="16.5" thickBot="1">
      <c r="A3" s="307" t="s">
        <v>126</v>
      </c>
      <c r="B3" s="308" t="s">
        <v>419</v>
      </c>
      <c r="C3" s="309" t="s">
        <v>328</v>
      </c>
    </row>
    <row r="4" spans="1:3" s="53" customFormat="1" ht="15.75" customHeight="1" thickBot="1">
      <c r="A4" s="310"/>
      <c r="B4" s="310"/>
      <c r="C4" s="311" t="e">
        <f>'KV_5.1.2.sz.mell.'!C4</f>
        <v>#REF!</v>
      </c>
    </row>
    <row r="5" spans="1:3" ht="13.5" thickBot="1">
      <c r="A5" s="312" t="s">
        <v>128</v>
      </c>
      <c r="B5" s="313" t="s">
        <v>442</v>
      </c>
      <c r="C5" s="314" t="s">
        <v>41</v>
      </c>
    </row>
    <row r="6" spans="1:3" s="46" customFormat="1" ht="12.75" customHeight="1" thickBot="1">
      <c r="A6" s="315"/>
      <c r="B6" s="316" t="s">
        <v>389</v>
      </c>
      <c r="C6" s="317" t="s">
        <v>390</v>
      </c>
    </row>
    <row r="7" spans="1:3" s="46" customFormat="1" ht="15.75" customHeight="1" thickBot="1">
      <c r="A7" s="94"/>
      <c r="B7" s="95" t="s">
        <v>42</v>
      </c>
      <c r="C7" s="176"/>
    </row>
    <row r="8" spans="1:3" s="46" customFormat="1" ht="12" customHeight="1" thickBot="1">
      <c r="A8" s="27" t="s">
        <v>8</v>
      </c>
      <c r="B8" s="21" t="s">
        <v>154</v>
      </c>
      <c r="C8" s="118">
        <f>+C9+C10+C11+C12+C13+C14</f>
        <v>47679973</v>
      </c>
    </row>
    <row r="9" spans="1:3" s="54" customFormat="1" ht="12" customHeight="1">
      <c r="A9" s="221" t="s">
        <v>65</v>
      </c>
      <c r="B9" s="206" t="s">
        <v>155</v>
      </c>
      <c r="C9" s="121">
        <v>30971790</v>
      </c>
    </row>
    <row r="10" spans="1:3" s="55" customFormat="1" ht="12" customHeight="1">
      <c r="A10" s="222" t="s">
        <v>66</v>
      </c>
      <c r="B10" s="207" t="s">
        <v>156</v>
      </c>
      <c r="C10" s="120"/>
    </row>
    <row r="11" spans="1:3" s="55" customFormat="1" ht="12" customHeight="1">
      <c r="A11" s="222" t="s">
        <v>67</v>
      </c>
      <c r="B11" s="207" t="s">
        <v>429</v>
      </c>
      <c r="C11" s="120"/>
    </row>
    <row r="12" spans="1:3" s="55" customFormat="1" ht="12" customHeight="1">
      <c r="A12" s="222" t="s">
        <v>68</v>
      </c>
      <c r="B12" s="207" t="s">
        <v>157</v>
      </c>
      <c r="C12" s="120"/>
    </row>
    <row r="13" spans="1:3" s="55" customFormat="1" ht="12" customHeight="1">
      <c r="A13" s="222" t="s">
        <v>85</v>
      </c>
      <c r="B13" s="207" t="s">
        <v>397</v>
      </c>
      <c r="C13" s="120">
        <v>16708183</v>
      </c>
    </row>
    <row r="14" spans="1:3" s="54" customFormat="1" ht="12" customHeight="1" thickBot="1">
      <c r="A14" s="223" t="s">
        <v>69</v>
      </c>
      <c r="B14" s="208" t="s">
        <v>330</v>
      </c>
      <c r="C14" s="120"/>
    </row>
    <row r="15" spans="1:3" s="54" customFormat="1" ht="12" customHeight="1" thickBot="1">
      <c r="A15" s="27" t="s">
        <v>9</v>
      </c>
      <c r="B15" s="113" t="s">
        <v>158</v>
      </c>
      <c r="C15" s="118">
        <f>+C16+C17+C18+C19+C20</f>
        <v>0</v>
      </c>
    </row>
    <row r="16" spans="1:3" s="54" customFormat="1" ht="12" customHeight="1">
      <c r="A16" s="221" t="s">
        <v>71</v>
      </c>
      <c r="B16" s="206" t="s">
        <v>159</v>
      </c>
      <c r="C16" s="121"/>
    </row>
    <row r="17" spans="1:3" s="54" customFormat="1" ht="12" customHeight="1">
      <c r="A17" s="222" t="s">
        <v>72</v>
      </c>
      <c r="B17" s="207" t="s">
        <v>160</v>
      </c>
      <c r="C17" s="120"/>
    </row>
    <row r="18" spans="1:3" s="54" customFormat="1" ht="12" customHeight="1">
      <c r="A18" s="222" t="s">
        <v>73</v>
      </c>
      <c r="B18" s="207" t="s">
        <v>319</v>
      </c>
      <c r="C18" s="120"/>
    </row>
    <row r="19" spans="1:3" s="54" customFormat="1" ht="12" customHeight="1">
      <c r="A19" s="222" t="s">
        <v>74</v>
      </c>
      <c r="B19" s="207" t="s">
        <v>320</v>
      </c>
      <c r="C19" s="120"/>
    </row>
    <row r="20" spans="1:3" s="54" customFormat="1" ht="12" customHeight="1">
      <c r="A20" s="222" t="s">
        <v>75</v>
      </c>
      <c r="B20" s="207" t="s">
        <v>161</v>
      </c>
      <c r="C20" s="120"/>
    </row>
    <row r="21" spans="1:3" s="55" customFormat="1" ht="12" customHeight="1" thickBot="1">
      <c r="A21" s="223" t="s">
        <v>81</v>
      </c>
      <c r="B21" s="208" t="s">
        <v>162</v>
      </c>
      <c r="C21" s="122"/>
    </row>
    <row r="22" spans="1:3" s="55" customFormat="1" ht="12" customHeight="1" thickBot="1">
      <c r="A22" s="27" t="s">
        <v>10</v>
      </c>
      <c r="B22" s="21" t="s">
        <v>163</v>
      </c>
      <c r="C22" s="118">
        <f>+C23+C24+C25+C26+C27</f>
        <v>0</v>
      </c>
    </row>
    <row r="23" spans="1:3" s="55" customFormat="1" ht="12" customHeight="1">
      <c r="A23" s="221" t="s">
        <v>54</v>
      </c>
      <c r="B23" s="206" t="s">
        <v>164</v>
      </c>
      <c r="C23" s="121"/>
    </row>
    <row r="24" spans="1:3" s="54" customFormat="1" ht="12" customHeight="1">
      <c r="A24" s="222" t="s">
        <v>55</v>
      </c>
      <c r="B24" s="207" t="s">
        <v>165</v>
      </c>
      <c r="C24" s="120"/>
    </row>
    <row r="25" spans="1:3" s="55" customFormat="1" ht="12" customHeight="1">
      <c r="A25" s="222" t="s">
        <v>56</v>
      </c>
      <c r="B25" s="207" t="s">
        <v>321</v>
      </c>
      <c r="C25" s="120"/>
    </row>
    <row r="26" spans="1:3" s="55" customFormat="1" ht="12" customHeight="1">
      <c r="A26" s="222" t="s">
        <v>57</v>
      </c>
      <c r="B26" s="207" t="s">
        <v>322</v>
      </c>
      <c r="C26" s="120"/>
    </row>
    <row r="27" spans="1:3" s="55" customFormat="1" ht="12" customHeight="1">
      <c r="A27" s="222" t="s">
        <v>99</v>
      </c>
      <c r="B27" s="207" t="s">
        <v>166</v>
      </c>
      <c r="C27" s="120"/>
    </row>
    <row r="28" spans="1:3" s="55" customFormat="1" ht="12" customHeight="1" thickBot="1">
      <c r="A28" s="223" t="s">
        <v>100</v>
      </c>
      <c r="B28" s="208" t="s">
        <v>167</v>
      </c>
      <c r="C28" s="122"/>
    </row>
    <row r="29" spans="1:3" s="55" customFormat="1" ht="12" customHeight="1" thickBot="1">
      <c r="A29" s="27" t="s">
        <v>101</v>
      </c>
      <c r="B29" s="21" t="s">
        <v>168</v>
      </c>
      <c r="C29" s="124">
        <f>SUM(C30:C36)</f>
        <v>40040000</v>
      </c>
    </row>
    <row r="30" spans="1:3" s="55" customFormat="1" ht="12" customHeight="1">
      <c r="A30" s="221" t="s">
        <v>169</v>
      </c>
      <c r="B30" s="206" t="s">
        <v>434</v>
      </c>
      <c r="C30" s="121">
        <v>4000000</v>
      </c>
    </row>
    <row r="31" spans="1:3" s="55" customFormat="1" ht="12" customHeight="1">
      <c r="A31" s="222" t="s">
        <v>170</v>
      </c>
      <c r="B31" s="207" t="s">
        <v>435</v>
      </c>
      <c r="C31" s="120">
        <v>100000</v>
      </c>
    </row>
    <row r="32" spans="1:3" s="55" customFormat="1" ht="12" customHeight="1">
      <c r="A32" s="222" t="s">
        <v>171</v>
      </c>
      <c r="B32" s="207" t="s">
        <v>436</v>
      </c>
      <c r="C32" s="120">
        <v>25000000</v>
      </c>
    </row>
    <row r="33" spans="1:3" s="55" customFormat="1" ht="12" customHeight="1">
      <c r="A33" s="222" t="s">
        <v>172</v>
      </c>
      <c r="B33" s="207" t="s">
        <v>437</v>
      </c>
      <c r="C33" s="120">
        <v>300000</v>
      </c>
    </row>
    <row r="34" spans="1:3" s="55" customFormat="1" ht="12" customHeight="1">
      <c r="A34" s="222" t="s">
        <v>431</v>
      </c>
      <c r="B34" s="207" t="s">
        <v>173</v>
      </c>
      <c r="C34" s="120">
        <v>6000000</v>
      </c>
    </row>
    <row r="35" spans="1:3" s="55" customFormat="1" ht="12" customHeight="1">
      <c r="A35" s="222" t="s">
        <v>432</v>
      </c>
      <c r="B35" s="207" t="s">
        <v>174</v>
      </c>
      <c r="C35" s="120">
        <v>4640000</v>
      </c>
    </row>
    <row r="36" spans="1:3" s="55" customFormat="1" ht="12" customHeight="1" thickBot="1">
      <c r="A36" s="223" t="s">
        <v>433</v>
      </c>
      <c r="B36" s="256" t="s">
        <v>175</v>
      </c>
      <c r="C36" s="122"/>
    </row>
    <row r="37" spans="1:3" s="55" customFormat="1" ht="12" customHeight="1" thickBot="1">
      <c r="A37" s="27" t="s">
        <v>12</v>
      </c>
      <c r="B37" s="21" t="s">
        <v>331</v>
      </c>
      <c r="C37" s="118">
        <f>SUM(C38:C48)</f>
        <v>0</v>
      </c>
    </row>
    <row r="38" spans="1:3" s="55" customFormat="1" ht="12" customHeight="1">
      <c r="A38" s="221" t="s">
        <v>58</v>
      </c>
      <c r="B38" s="206" t="s">
        <v>178</v>
      </c>
      <c r="C38" s="121"/>
    </row>
    <row r="39" spans="1:3" s="55" customFormat="1" ht="12" customHeight="1">
      <c r="A39" s="222" t="s">
        <v>59</v>
      </c>
      <c r="B39" s="207" t="s">
        <v>179</v>
      </c>
      <c r="C39" s="120"/>
    </row>
    <row r="40" spans="1:3" s="55" customFormat="1" ht="12" customHeight="1">
      <c r="A40" s="222" t="s">
        <v>60</v>
      </c>
      <c r="B40" s="207" t="s">
        <v>180</v>
      </c>
      <c r="C40" s="120"/>
    </row>
    <row r="41" spans="1:3" s="55" customFormat="1" ht="12" customHeight="1">
      <c r="A41" s="222" t="s">
        <v>103</v>
      </c>
      <c r="B41" s="207" t="s">
        <v>181</v>
      </c>
      <c r="C41" s="120"/>
    </row>
    <row r="42" spans="1:3" s="55" customFormat="1" ht="12" customHeight="1">
      <c r="A42" s="222" t="s">
        <v>104</v>
      </c>
      <c r="B42" s="207" t="s">
        <v>182</v>
      </c>
      <c r="C42" s="120"/>
    </row>
    <row r="43" spans="1:3" s="55" customFormat="1" ht="12" customHeight="1">
      <c r="A43" s="222" t="s">
        <v>105</v>
      </c>
      <c r="B43" s="207" t="s">
        <v>183</v>
      </c>
      <c r="C43" s="120"/>
    </row>
    <row r="44" spans="1:3" s="55" customFormat="1" ht="12" customHeight="1">
      <c r="A44" s="222" t="s">
        <v>106</v>
      </c>
      <c r="B44" s="207" t="s">
        <v>184</v>
      </c>
      <c r="C44" s="120"/>
    </row>
    <row r="45" spans="1:3" s="55" customFormat="1" ht="12" customHeight="1">
      <c r="A45" s="222" t="s">
        <v>107</v>
      </c>
      <c r="B45" s="207" t="s">
        <v>438</v>
      </c>
      <c r="C45" s="120"/>
    </row>
    <row r="46" spans="1:3" s="55" customFormat="1" ht="12" customHeight="1">
      <c r="A46" s="222" t="s">
        <v>176</v>
      </c>
      <c r="B46" s="207" t="s">
        <v>186</v>
      </c>
      <c r="C46" s="123"/>
    </row>
    <row r="47" spans="1:3" s="55" customFormat="1" ht="12" customHeight="1">
      <c r="A47" s="223" t="s">
        <v>177</v>
      </c>
      <c r="B47" s="208" t="s">
        <v>333</v>
      </c>
      <c r="C47" s="200"/>
    </row>
    <row r="48" spans="1:3" s="55" customFormat="1" ht="12" customHeight="1" thickBot="1">
      <c r="A48" s="223" t="s">
        <v>332</v>
      </c>
      <c r="B48" s="208" t="s">
        <v>187</v>
      </c>
      <c r="C48" s="200"/>
    </row>
    <row r="49" spans="1:3" s="55" customFormat="1" ht="12" customHeight="1" thickBot="1">
      <c r="A49" s="27" t="s">
        <v>13</v>
      </c>
      <c r="B49" s="21" t="s">
        <v>188</v>
      </c>
      <c r="C49" s="118">
        <f>SUM(C50:C54)</f>
        <v>0</v>
      </c>
    </row>
    <row r="50" spans="1:3" s="55" customFormat="1" ht="12" customHeight="1">
      <c r="A50" s="221" t="s">
        <v>61</v>
      </c>
      <c r="B50" s="206" t="s">
        <v>192</v>
      </c>
      <c r="C50" s="239"/>
    </row>
    <row r="51" spans="1:3" s="55" customFormat="1" ht="12" customHeight="1">
      <c r="A51" s="222" t="s">
        <v>62</v>
      </c>
      <c r="B51" s="207" t="s">
        <v>193</v>
      </c>
      <c r="C51" s="123"/>
    </row>
    <row r="52" spans="1:3" s="55" customFormat="1" ht="12" customHeight="1">
      <c r="A52" s="222" t="s">
        <v>189</v>
      </c>
      <c r="B52" s="207" t="s">
        <v>194</v>
      </c>
      <c r="C52" s="123"/>
    </row>
    <row r="53" spans="1:3" s="55" customFormat="1" ht="12" customHeight="1">
      <c r="A53" s="222" t="s">
        <v>190</v>
      </c>
      <c r="B53" s="207" t="s">
        <v>195</v>
      </c>
      <c r="C53" s="123"/>
    </row>
    <row r="54" spans="1:3" s="55" customFormat="1" ht="12" customHeight="1" thickBot="1">
      <c r="A54" s="223" t="s">
        <v>191</v>
      </c>
      <c r="B54" s="256" t="s">
        <v>196</v>
      </c>
      <c r="C54" s="200"/>
    </row>
    <row r="55" spans="1:3" s="55" customFormat="1" ht="12" customHeight="1" thickBot="1">
      <c r="A55" s="27" t="s">
        <v>108</v>
      </c>
      <c r="B55" s="21" t="s">
        <v>197</v>
      </c>
      <c r="C55" s="118">
        <f>SUM(C56:C58)</f>
        <v>0</v>
      </c>
    </row>
    <row r="56" spans="1:3" s="55" customFormat="1" ht="12" customHeight="1">
      <c r="A56" s="221" t="s">
        <v>63</v>
      </c>
      <c r="B56" s="206" t="s">
        <v>198</v>
      </c>
      <c r="C56" s="121"/>
    </row>
    <row r="57" spans="1:3" s="55" customFormat="1" ht="12" customHeight="1">
      <c r="A57" s="222" t="s">
        <v>64</v>
      </c>
      <c r="B57" s="207" t="s">
        <v>323</v>
      </c>
      <c r="C57" s="120"/>
    </row>
    <row r="58" spans="1:3" s="55" customFormat="1" ht="12" customHeight="1">
      <c r="A58" s="222" t="s">
        <v>201</v>
      </c>
      <c r="B58" s="207" t="s">
        <v>199</v>
      </c>
      <c r="C58" s="120"/>
    </row>
    <row r="59" spans="1:3" s="55" customFormat="1" ht="12" customHeight="1" thickBot="1">
      <c r="A59" s="223" t="s">
        <v>202</v>
      </c>
      <c r="B59" s="256" t="s">
        <v>200</v>
      </c>
      <c r="C59" s="122"/>
    </row>
    <row r="60" spans="1:3" s="55" customFormat="1" ht="12" customHeight="1" thickBot="1">
      <c r="A60" s="27" t="s">
        <v>15</v>
      </c>
      <c r="B60" s="113" t="s">
        <v>203</v>
      </c>
      <c r="C60" s="118">
        <f>SUM(C61:C63)</f>
        <v>0</v>
      </c>
    </row>
    <row r="61" spans="1:3" s="55" customFormat="1" ht="12" customHeight="1">
      <c r="A61" s="221" t="s">
        <v>109</v>
      </c>
      <c r="B61" s="206" t="s">
        <v>205</v>
      </c>
      <c r="C61" s="123"/>
    </row>
    <row r="62" spans="1:3" s="55" customFormat="1" ht="12" customHeight="1">
      <c r="A62" s="222" t="s">
        <v>110</v>
      </c>
      <c r="B62" s="207" t="s">
        <v>324</v>
      </c>
      <c r="C62" s="123"/>
    </row>
    <row r="63" spans="1:3" s="55" customFormat="1" ht="12" customHeight="1">
      <c r="A63" s="222" t="s">
        <v>134</v>
      </c>
      <c r="B63" s="207" t="s">
        <v>206</v>
      </c>
      <c r="C63" s="123"/>
    </row>
    <row r="64" spans="1:3" s="55" customFormat="1" ht="12" customHeight="1" thickBot="1">
      <c r="A64" s="223" t="s">
        <v>204</v>
      </c>
      <c r="B64" s="256" t="s">
        <v>207</v>
      </c>
      <c r="C64" s="123"/>
    </row>
    <row r="65" spans="1:3" s="55" customFormat="1" ht="12" customHeight="1" thickBot="1">
      <c r="A65" s="27" t="s">
        <v>16</v>
      </c>
      <c r="B65" s="21" t="s">
        <v>208</v>
      </c>
      <c r="C65" s="124">
        <f>+C8+C15+C22+C29+C37+C49+C55+C60</f>
        <v>87719973</v>
      </c>
    </row>
    <row r="66" spans="1:3" s="55" customFormat="1" ht="12" customHeight="1" thickBot="1">
      <c r="A66" s="224" t="s">
        <v>295</v>
      </c>
      <c r="B66" s="113" t="s">
        <v>210</v>
      </c>
      <c r="C66" s="118">
        <f>SUM(C67:C69)</f>
        <v>0</v>
      </c>
    </row>
    <row r="67" spans="1:3" s="55" customFormat="1" ht="12" customHeight="1">
      <c r="A67" s="221" t="s">
        <v>238</v>
      </c>
      <c r="B67" s="206" t="s">
        <v>211</v>
      </c>
      <c r="C67" s="123"/>
    </row>
    <row r="68" spans="1:3" s="55" customFormat="1" ht="12" customHeight="1">
      <c r="A68" s="222" t="s">
        <v>247</v>
      </c>
      <c r="B68" s="207" t="s">
        <v>212</v>
      </c>
      <c r="C68" s="123"/>
    </row>
    <row r="69" spans="1:3" s="55" customFormat="1" ht="12" customHeight="1" thickBot="1">
      <c r="A69" s="223" t="s">
        <v>248</v>
      </c>
      <c r="B69" s="259" t="s">
        <v>213</v>
      </c>
      <c r="C69" s="123"/>
    </row>
    <row r="70" spans="1:3" s="55" customFormat="1" ht="12" customHeight="1" thickBot="1">
      <c r="A70" s="224" t="s">
        <v>214</v>
      </c>
      <c r="B70" s="113" t="s">
        <v>215</v>
      </c>
      <c r="C70" s="118">
        <f>SUM(C71:C74)</f>
        <v>0</v>
      </c>
    </row>
    <row r="71" spans="1:3" s="55" customFormat="1" ht="12" customHeight="1">
      <c r="A71" s="221" t="s">
        <v>86</v>
      </c>
      <c r="B71" s="206" t="s">
        <v>216</v>
      </c>
      <c r="C71" s="123"/>
    </row>
    <row r="72" spans="1:3" s="55" customFormat="1" ht="12" customHeight="1">
      <c r="A72" s="222" t="s">
        <v>87</v>
      </c>
      <c r="B72" s="207" t="s">
        <v>448</v>
      </c>
      <c r="C72" s="123"/>
    </row>
    <row r="73" spans="1:3" s="55" customFormat="1" ht="12" customHeight="1">
      <c r="A73" s="222" t="s">
        <v>239</v>
      </c>
      <c r="B73" s="207" t="s">
        <v>217</v>
      </c>
      <c r="C73" s="123"/>
    </row>
    <row r="74" spans="1:3" s="55" customFormat="1" ht="12" customHeight="1" thickBot="1">
      <c r="A74" s="223" t="s">
        <v>240</v>
      </c>
      <c r="B74" s="115" t="s">
        <v>449</v>
      </c>
      <c r="C74" s="123"/>
    </row>
    <row r="75" spans="1:3" s="55" customFormat="1" ht="12" customHeight="1" thickBot="1">
      <c r="A75" s="224" t="s">
        <v>218</v>
      </c>
      <c r="B75" s="113" t="s">
        <v>219</v>
      </c>
      <c r="C75" s="118">
        <f>SUM(C76:C77)</f>
        <v>0</v>
      </c>
    </row>
    <row r="76" spans="1:3" s="55" customFormat="1" ht="12" customHeight="1">
      <c r="A76" s="221" t="s">
        <v>241</v>
      </c>
      <c r="B76" s="206" t="s">
        <v>220</v>
      </c>
      <c r="C76" s="123"/>
    </row>
    <row r="77" spans="1:3" s="55" customFormat="1" ht="12" customHeight="1" thickBot="1">
      <c r="A77" s="223" t="s">
        <v>242</v>
      </c>
      <c r="B77" s="208" t="s">
        <v>221</v>
      </c>
      <c r="C77" s="123"/>
    </row>
    <row r="78" spans="1:3" s="54" customFormat="1" ht="12" customHeight="1" thickBot="1">
      <c r="A78" s="224" t="s">
        <v>222</v>
      </c>
      <c r="B78" s="113" t="s">
        <v>223</v>
      </c>
      <c r="C78" s="118">
        <f>SUM(C79:C81)</f>
        <v>0</v>
      </c>
    </row>
    <row r="79" spans="1:3" s="55" customFormat="1" ht="12" customHeight="1">
      <c r="A79" s="221" t="s">
        <v>243</v>
      </c>
      <c r="B79" s="206" t="s">
        <v>224</v>
      </c>
      <c r="C79" s="123"/>
    </row>
    <row r="80" spans="1:3" s="55" customFormat="1" ht="12" customHeight="1">
      <c r="A80" s="222" t="s">
        <v>244</v>
      </c>
      <c r="B80" s="207" t="s">
        <v>225</v>
      </c>
      <c r="C80" s="123"/>
    </row>
    <row r="81" spans="1:3" s="55" customFormat="1" ht="12" customHeight="1" thickBot="1">
      <c r="A81" s="223" t="s">
        <v>245</v>
      </c>
      <c r="B81" s="208" t="s">
        <v>450</v>
      </c>
      <c r="C81" s="123"/>
    </row>
    <row r="82" spans="1:3" s="55" customFormat="1" ht="12" customHeight="1" thickBot="1">
      <c r="A82" s="224" t="s">
        <v>226</v>
      </c>
      <c r="B82" s="113" t="s">
        <v>246</v>
      </c>
      <c r="C82" s="118">
        <f>SUM(C83:C86)</f>
        <v>0</v>
      </c>
    </row>
    <row r="83" spans="1:3" s="55" customFormat="1" ht="12" customHeight="1">
      <c r="A83" s="225" t="s">
        <v>227</v>
      </c>
      <c r="B83" s="206" t="s">
        <v>228</v>
      </c>
      <c r="C83" s="123"/>
    </row>
    <row r="84" spans="1:3" s="55" customFormat="1" ht="12" customHeight="1">
      <c r="A84" s="226" t="s">
        <v>229</v>
      </c>
      <c r="B84" s="207" t="s">
        <v>230</v>
      </c>
      <c r="C84" s="123"/>
    </row>
    <row r="85" spans="1:3" s="55" customFormat="1" ht="12" customHeight="1">
      <c r="A85" s="226" t="s">
        <v>231</v>
      </c>
      <c r="B85" s="207" t="s">
        <v>232</v>
      </c>
      <c r="C85" s="123"/>
    </row>
    <row r="86" spans="1:3" s="54" customFormat="1" ht="12" customHeight="1" thickBot="1">
      <c r="A86" s="227" t="s">
        <v>233</v>
      </c>
      <c r="B86" s="208" t="s">
        <v>234</v>
      </c>
      <c r="C86" s="123"/>
    </row>
    <row r="87" spans="1:3" s="54" customFormat="1" ht="12" customHeight="1" thickBot="1">
      <c r="A87" s="224" t="s">
        <v>235</v>
      </c>
      <c r="B87" s="113" t="s">
        <v>371</v>
      </c>
      <c r="C87" s="240"/>
    </row>
    <row r="88" spans="1:3" s="54" customFormat="1" ht="12" customHeight="1" thickBot="1">
      <c r="A88" s="224" t="s">
        <v>398</v>
      </c>
      <c r="B88" s="113" t="s">
        <v>236</v>
      </c>
      <c r="C88" s="240"/>
    </row>
    <row r="89" spans="1:3" s="54" customFormat="1" ht="12" customHeight="1" thickBot="1">
      <c r="A89" s="224" t="s">
        <v>399</v>
      </c>
      <c r="B89" s="213" t="s">
        <v>374</v>
      </c>
      <c r="C89" s="124">
        <f>+C66+C70+C75+C78+C82+C88+C87</f>
        <v>0</v>
      </c>
    </row>
    <row r="90" spans="1:3" s="54" customFormat="1" ht="12" customHeight="1" thickBot="1">
      <c r="A90" s="228" t="s">
        <v>400</v>
      </c>
      <c r="B90" s="214" t="s">
        <v>401</v>
      </c>
      <c r="C90" s="124">
        <f>+C65+C89</f>
        <v>87719973</v>
      </c>
    </row>
    <row r="91" spans="1:3" s="55" customFormat="1" ht="15" customHeight="1" thickBot="1">
      <c r="A91" s="100"/>
      <c r="B91" s="101"/>
      <c r="C91" s="181"/>
    </row>
    <row r="92" spans="1:3" s="46" customFormat="1" ht="16.5" customHeight="1" thickBot="1">
      <c r="A92" s="104"/>
      <c r="B92" s="105" t="s">
        <v>43</v>
      </c>
      <c r="C92" s="183"/>
    </row>
    <row r="93" spans="1:3" s="56" customFormat="1" ht="12" customHeight="1" thickBot="1">
      <c r="A93" s="203" t="s">
        <v>8</v>
      </c>
      <c r="B93" s="26" t="s">
        <v>405</v>
      </c>
      <c r="C93" s="117">
        <f>+C94+C95+C96+C97+C98+C111</f>
        <v>87719973</v>
      </c>
    </row>
    <row r="94" spans="1:3" ht="12" customHeight="1">
      <c r="A94" s="229" t="s">
        <v>65</v>
      </c>
      <c r="B94" s="10" t="s">
        <v>38</v>
      </c>
      <c r="C94" s="119">
        <v>61983623</v>
      </c>
    </row>
    <row r="95" spans="1:3" ht="12" customHeight="1">
      <c r="A95" s="222" t="s">
        <v>66</v>
      </c>
      <c r="B95" s="8" t="s">
        <v>111</v>
      </c>
      <c r="C95" s="120">
        <v>11776888</v>
      </c>
    </row>
    <row r="96" spans="1:3" ht="12" customHeight="1">
      <c r="A96" s="222" t="s">
        <v>67</v>
      </c>
      <c r="B96" s="8" t="s">
        <v>84</v>
      </c>
      <c r="C96" s="122">
        <v>8546500</v>
      </c>
    </row>
    <row r="97" spans="1:3" ht="12" customHeight="1">
      <c r="A97" s="222" t="s">
        <v>68</v>
      </c>
      <c r="B97" s="11" t="s">
        <v>112</v>
      </c>
      <c r="C97" s="122"/>
    </row>
    <row r="98" spans="1:3" ht="12" customHeight="1">
      <c r="A98" s="222" t="s">
        <v>76</v>
      </c>
      <c r="B98" s="19" t="s">
        <v>113</v>
      </c>
      <c r="C98" s="122">
        <v>5412962</v>
      </c>
    </row>
    <row r="99" spans="1:3" ht="12" customHeight="1">
      <c r="A99" s="222" t="s">
        <v>69</v>
      </c>
      <c r="B99" s="8" t="s">
        <v>402</v>
      </c>
      <c r="C99" s="122"/>
    </row>
    <row r="100" spans="1:3" ht="12" customHeight="1">
      <c r="A100" s="222" t="s">
        <v>70</v>
      </c>
      <c r="B100" s="70" t="s">
        <v>338</v>
      </c>
      <c r="C100" s="122"/>
    </row>
    <row r="101" spans="1:3" ht="12" customHeight="1">
      <c r="A101" s="222" t="s">
        <v>77</v>
      </c>
      <c r="B101" s="70" t="s">
        <v>337</v>
      </c>
      <c r="C101" s="122"/>
    </row>
    <row r="102" spans="1:3" ht="12" customHeight="1">
      <c r="A102" s="222" t="s">
        <v>78</v>
      </c>
      <c r="B102" s="70" t="s">
        <v>252</v>
      </c>
      <c r="C102" s="122"/>
    </row>
    <row r="103" spans="1:3" ht="12" customHeight="1">
      <c r="A103" s="222" t="s">
        <v>79</v>
      </c>
      <c r="B103" s="71" t="s">
        <v>253</v>
      </c>
      <c r="C103" s="122"/>
    </row>
    <row r="104" spans="1:3" ht="12" customHeight="1">
      <c r="A104" s="222" t="s">
        <v>80</v>
      </c>
      <c r="B104" s="71" t="s">
        <v>254</v>
      </c>
      <c r="C104" s="122"/>
    </row>
    <row r="105" spans="1:3" ht="12" customHeight="1">
      <c r="A105" s="222" t="s">
        <v>82</v>
      </c>
      <c r="B105" s="70" t="s">
        <v>255</v>
      </c>
      <c r="C105" s="122"/>
    </row>
    <row r="106" spans="1:3" ht="12" customHeight="1">
      <c r="A106" s="222" t="s">
        <v>114</v>
      </c>
      <c r="B106" s="70" t="s">
        <v>256</v>
      </c>
      <c r="C106" s="122"/>
    </row>
    <row r="107" spans="1:3" ht="12" customHeight="1">
      <c r="A107" s="222" t="s">
        <v>250</v>
      </c>
      <c r="B107" s="71" t="s">
        <v>257</v>
      </c>
      <c r="C107" s="122"/>
    </row>
    <row r="108" spans="1:3" ht="12" customHeight="1">
      <c r="A108" s="230" t="s">
        <v>251</v>
      </c>
      <c r="B108" s="72" t="s">
        <v>258</v>
      </c>
      <c r="C108" s="122"/>
    </row>
    <row r="109" spans="1:3" ht="12" customHeight="1">
      <c r="A109" s="222" t="s">
        <v>335</v>
      </c>
      <c r="B109" s="72" t="s">
        <v>259</v>
      </c>
      <c r="C109" s="122"/>
    </row>
    <row r="110" spans="1:3" ht="12" customHeight="1">
      <c r="A110" s="222" t="s">
        <v>336</v>
      </c>
      <c r="B110" s="71" t="s">
        <v>260</v>
      </c>
      <c r="C110" s="120"/>
    </row>
    <row r="111" spans="1:3" ht="12" customHeight="1">
      <c r="A111" s="222" t="s">
        <v>340</v>
      </c>
      <c r="B111" s="11" t="s">
        <v>39</v>
      </c>
      <c r="C111" s="120"/>
    </row>
    <row r="112" spans="1:3" ht="12" customHeight="1">
      <c r="A112" s="223" t="s">
        <v>341</v>
      </c>
      <c r="B112" s="8" t="s">
        <v>403</v>
      </c>
      <c r="C112" s="122"/>
    </row>
    <row r="113" spans="1:3" ht="12" customHeight="1" thickBot="1">
      <c r="A113" s="231" t="s">
        <v>342</v>
      </c>
      <c r="B113" s="73" t="s">
        <v>404</v>
      </c>
      <c r="C113" s="126"/>
    </row>
    <row r="114" spans="1:3" ht="12" customHeight="1" thickBot="1">
      <c r="A114" s="27" t="s">
        <v>9</v>
      </c>
      <c r="B114" s="25" t="s">
        <v>261</v>
      </c>
      <c r="C114" s="118">
        <f>+C115+C117+C119</f>
        <v>0</v>
      </c>
    </row>
    <row r="115" spans="1:3" ht="12" customHeight="1">
      <c r="A115" s="221" t="s">
        <v>71</v>
      </c>
      <c r="B115" s="8" t="s">
        <v>133</v>
      </c>
      <c r="C115" s="121"/>
    </row>
    <row r="116" spans="1:3" ht="12" customHeight="1">
      <c r="A116" s="221" t="s">
        <v>72</v>
      </c>
      <c r="B116" s="12" t="s">
        <v>265</v>
      </c>
      <c r="C116" s="121"/>
    </row>
    <row r="117" spans="1:3" ht="12" customHeight="1">
      <c r="A117" s="221" t="s">
        <v>73</v>
      </c>
      <c r="B117" s="12" t="s">
        <v>115</v>
      </c>
      <c r="C117" s="120"/>
    </row>
    <row r="118" spans="1:3" ht="12" customHeight="1">
      <c r="A118" s="221" t="s">
        <v>74</v>
      </c>
      <c r="B118" s="12" t="s">
        <v>266</v>
      </c>
      <c r="C118" s="111"/>
    </row>
    <row r="119" spans="1:3" ht="12" customHeight="1">
      <c r="A119" s="221" t="s">
        <v>75</v>
      </c>
      <c r="B119" s="115" t="s">
        <v>135</v>
      </c>
      <c r="C119" s="111"/>
    </row>
    <row r="120" spans="1:3" ht="12" customHeight="1">
      <c r="A120" s="221" t="s">
        <v>81</v>
      </c>
      <c r="B120" s="114" t="s">
        <v>325</v>
      </c>
      <c r="C120" s="111"/>
    </row>
    <row r="121" spans="1:3" ht="12" customHeight="1">
      <c r="A121" s="221" t="s">
        <v>83</v>
      </c>
      <c r="B121" s="205" t="s">
        <v>271</v>
      </c>
      <c r="C121" s="111"/>
    </row>
    <row r="122" spans="1:3" ht="12" customHeight="1">
      <c r="A122" s="221" t="s">
        <v>116</v>
      </c>
      <c r="B122" s="71" t="s">
        <v>254</v>
      </c>
      <c r="C122" s="111"/>
    </row>
    <row r="123" spans="1:3" ht="12" customHeight="1">
      <c r="A123" s="221" t="s">
        <v>117</v>
      </c>
      <c r="B123" s="71" t="s">
        <v>270</v>
      </c>
      <c r="C123" s="111"/>
    </row>
    <row r="124" spans="1:3" ht="12" customHeight="1">
      <c r="A124" s="221" t="s">
        <v>118</v>
      </c>
      <c r="B124" s="71" t="s">
        <v>269</v>
      </c>
      <c r="C124" s="111"/>
    </row>
    <row r="125" spans="1:3" ht="12" customHeight="1">
      <c r="A125" s="221" t="s">
        <v>262</v>
      </c>
      <c r="B125" s="71" t="s">
        <v>257</v>
      </c>
      <c r="C125" s="111"/>
    </row>
    <row r="126" spans="1:3" ht="12" customHeight="1">
      <c r="A126" s="221" t="s">
        <v>263</v>
      </c>
      <c r="B126" s="71" t="s">
        <v>268</v>
      </c>
      <c r="C126" s="111"/>
    </row>
    <row r="127" spans="1:3" ht="12" customHeight="1" thickBot="1">
      <c r="A127" s="230" t="s">
        <v>264</v>
      </c>
      <c r="B127" s="71" t="s">
        <v>267</v>
      </c>
      <c r="C127" s="112"/>
    </row>
    <row r="128" spans="1:3" ht="12" customHeight="1" thickBot="1">
      <c r="A128" s="27" t="s">
        <v>10</v>
      </c>
      <c r="B128" s="60" t="s">
        <v>345</v>
      </c>
      <c r="C128" s="118">
        <f>+C93+C114</f>
        <v>87719973</v>
      </c>
    </row>
    <row r="129" spans="1:3" ht="12" customHeight="1" thickBot="1">
      <c r="A129" s="27" t="s">
        <v>11</v>
      </c>
      <c r="B129" s="60" t="s">
        <v>346</v>
      </c>
      <c r="C129" s="118">
        <f>+C130+C131+C132</f>
        <v>0</v>
      </c>
    </row>
    <row r="130" spans="1:3" s="56" customFormat="1" ht="12" customHeight="1">
      <c r="A130" s="221" t="s">
        <v>169</v>
      </c>
      <c r="B130" s="9" t="s">
        <v>408</v>
      </c>
      <c r="C130" s="111"/>
    </row>
    <row r="131" spans="1:3" ht="12" customHeight="1">
      <c r="A131" s="221" t="s">
        <v>170</v>
      </c>
      <c r="B131" s="9" t="s">
        <v>354</v>
      </c>
      <c r="C131" s="111"/>
    </row>
    <row r="132" spans="1:3" ht="12" customHeight="1" thickBot="1">
      <c r="A132" s="230" t="s">
        <v>171</v>
      </c>
      <c r="B132" s="7" t="s">
        <v>407</v>
      </c>
      <c r="C132" s="111"/>
    </row>
    <row r="133" spans="1:3" ht="12" customHeight="1" thickBot="1">
      <c r="A133" s="27" t="s">
        <v>12</v>
      </c>
      <c r="B133" s="60" t="s">
        <v>347</v>
      </c>
      <c r="C133" s="118">
        <f>+C134+C135+C136+C137+C138+C139</f>
        <v>0</v>
      </c>
    </row>
    <row r="134" spans="1:3" ht="12" customHeight="1">
      <c r="A134" s="221" t="s">
        <v>58</v>
      </c>
      <c r="B134" s="9" t="s">
        <v>356</v>
      </c>
      <c r="C134" s="111"/>
    </row>
    <row r="135" spans="1:3" ht="12" customHeight="1">
      <c r="A135" s="221" t="s">
        <v>59</v>
      </c>
      <c r="B135" s="9" t="s">
        <v>348</v>
      </c>
      <c r="C135" s="111"/>
    </row>
    <row r="136" spans="1:3" ht="12" customHeight="1">
      <c r="A136" s="221" t="s">
        <v>60</v>
      </c>
      <c r="B136" s="9" t="s">
        <v>349</v>
      </c>
      <c r="C136" s="111"/>
    </row>
    <row r="137" spans="1:3" ht="12" customHeight="1">
      <c r="A137" s="221" t="s">
        <v>103</v>
      </c>
      <c r="B137" s="9" t="s">
        <v>406</v>
      </c>
      <c r="C137" s="111"/>
    </row>
    <row r="138" spans="1:3" ht="12" customHeight="1">
      <c r="A138" s="221" t="s">
        <v>104</v>
      </c>
      <c r="B138" s="9" t="s">
        <v>351</v>
      </c>
      <c r="C138" s="111"/>
    </row>
    <row r="139" spans="1:3" s="56" customFormat="1" ht="12" customHeight="1" thickBot="1">
      <c r="A139" s="230" t="s">
        <v>105</v>
      </c>
      <c r="B139" s="7" t="s">
        <v>352</v>
      </c>
      <c r="C139" s="111"/>
    </row>
    <row r="140" spans="1:11" ht="12" customHeight="1" thickBot="1">
      <c r="A140" s="27" t="s">
        <v>13</v>
      </c>
      <c r="B140" s="60" t="s">
        <v>422</v>
      </c>
      <c r="C140" s="124">
        <f>+C141+C142+C144+C145+C143</f>
        <v>0</v>
      </c>
      <c r="K140" s="110"/>
    </row>
    <row r="141" spans="1:3" ht="12.75">
      <c r="A141" s="221" t="s">
        <v>61</v>
      </c>
      <c r="B141" s="9" t="s">
        <v>272</v>
      </c>
      <c r="C141" s="111"/>
    </row>
    <row r="142" spans="1:3" ht="12" customHeight="1">
      <c r="A142" s="221" t="s">
        <v>62</v>
      </c>
      <c r="B142" s="9" t="s">
        <v>273</v>
      </c>
      <c r="C142" s="111"/>
    </row>
    <row r="143" spans="1:3" s="56" customFormat="1" ht="12" customHeight="1">
      <c r="A143" s="221" t="s">
        <v>189</v>
      </c>
      <c r="B143" s="9" t="s">
        <v>421</v>
      </c>
      <c r="C143" s="111"/>
    </row>
    <row r="144" spans="1:3" s="56" customFormat="1" ht="12" customHeight="1">
      <c r="A144" s="221" t="s">
        <v>190</v>
      </c>
      <c r="B144" s="9" t="s">
        <v>361</v>
      </c>
      <c r="C144" s="111"/>
    </row>
    <row r="145" spans="1:3" s="56" customFormat="1" ht="12" customHeight="1" thickBot="1">
      <c r="A145" s="230" t="s">
        <v>191</v>
      </c>
      <c r="B145" s="7" t="s">
        <v>291</v>
      </c>
      <c r="C145" s="111"/>
    </row>
    <row r="146" spans="1:3" s="56" customFormat="1" ht="12" customHeight="1" thickBot="1">
      <c r="A146" s="27" t="s">
        <v>14</v>
      </c>
      <c r="B146" s="60" t="s">
        <v>362</v>
      </c>
      <c r="C146" s="127">
        <f>+C147+C148+C149+C150+C151</f>
        <v>0</v>
      </c>
    </row>
    <row r="147" spans="1:3" s="56" customFormat="1" ht="12" customHeight="1">
      <c r="A147" s="221" t="s">
        <v>63</v>
      </c>
      <c r="B147" s="9" t="s">
        <v>357</v>
      </c>
      <c r="C147" s="111"/>
    </row>
    <row r="148" spans="1:3" s="56" customFormat="1" ht="12" customHeight="1">
      <c r="A148" s="221" t="s">
        <v>64</v>
      </c>
      <c r="B148" s="9" t="s">
        <v>364</v>
      </c>
      <c r="C148" s="111"/>
    </row>
    <row r="149" spans="1:3" s="56" customFormat="1" ht="12" customHeight="1">
      <c r="A149" s="221" t="s">
        <v>201</v>
      </c>
      <c r="B149" s="9" t="s">
        <v>359</v>
      </c>
      <c r="C149" s="111"/>
    </row>
    <row r="150" spans="1:3" ht="12.75" customHeight="1">
      <c r="A150" s="221" t="s">
        <v>202</v>
      </c>
      <c r="B150" s="9" t="s">
        <v>409</v>
      </c>
      <c r="C150" s="111"/>
    </row>
    <row r="151" spans="1:3" ht="12.75" customHeight="1" thickBot="1">
      <c r="A151" s="230" t="s">
        <v>363</v>
      </c>
      <c r="B151" s="7" t="s">
        <v>365</v>
      </c>
      <c r="C151" s="112"/>
    </row>
    <row r="152" spans="1:3" ht="12.75" customHeight="1" thickBot="1">
      <c r="A152" s="255" t="s">
        <v>15</v>
      </c>
      <c r="B152" s="60" t="s">
        <v>366</v>
      </c>
      <c r="C152" s="127"/>
    </row>
    <row r="153" spans="1:3" ht="12" customHeight="1" thickBot="1">
      <c r="A153" s="255" t="s">
        <v>16</v>
      </c>
      <c r="B153" s="60" t="s">
        <v>367</v>
      </c>
      <c r="C153" s="127"/>
    </row>
    <row r="154" spans="1:3" ht="15" customHeight="1" thickBot="1">
      <c r="A154" s="27" t="s">
        <v>17</v>
      </c>
      <c r="B154" s="60" t="s">
        <v>369</v>
      </c>
      <c r="C154" s="215">
        <f>+C129+C133+C140+C146+C152+C153</f>
        <v>0</v>
      </c>
    </row>
    <row r="155" spans="1:3" ht="13.5" thickBot="1">
      <c r="A155" s="232" t="s">
        <v>18</v>
      </c>
      <c r="B155" s="187" t="s">
        <v>368</v>
      </c>
      <c r="C155" s="215">
        <f>+C128+C154</f>
        <v>87719973</v>
      </c>
    </row>
    <row r="156" spans="1:3" ht="15" customHeight="1" thickBot="1">
      <c r="A156" s="192"/>
      <c r="B156" s="193"/>
      <c r="C156" s="324">
        <f>C90-C155</f>
        <v>0</v>
      </c>
    </row>
    <row r="157" spans="1:3" ht="14.25" customHeight="1" thickBot="1">
      <c r="A157" s="108" t="s">
        <v>410</v>
      </c>
      <c r="B157" s="109"/>
      <c r="C157" s="58"/>
    </row>
    <row r="158" spans="1:3" ht="13.5" thickBot="1">
      <c r="A158" s="108" t="s">
        <v>129</v>
      </c>
      <c r="B158" s="109"/>
      <c r="C158" s="58"/>
    </row>
    <row r="159" spans="1:3" ht="12.75">
      <c r="A159" s="321"/>
      <c r="B159" s="322"/>
      <c r="C159" s="323"/>
    </row>
    <row r="160" spans="1:2" ht="12.75">
      <c r="A160" s="321"/>
      <c r="B160" s="322"/>
    </row>
    <row r="161" spans="1:3" ht="12.75">
      <c r="A161" s="321"/>
      <c r="B161" s="322"/>
      <c r="C161" s="323"/>
    </row>
    <row r="162" spans="1:3" ht="12.75">
      <c r="A162" s="321"/>
      <c r="B162" s="322"/>
      <c r="C162" s="323"/>
    </row>
    <row r="163" spans="1:3" ht="12.75">
      <c r="A163" s="321"/>
      <c r="B163" s="322"/>
      <c r="C163" s="323"/>
    </row>
    <row r="164" spans="1:3" ht="12.75">
      <c r="A164" s="321"/>
      <c r="B164" s="322"/>
      <c r="C164" s="323"/>
    </row>
    <row r="165" spans="1:3" ht="12.75">
      <c r="A165" s="321"/>
      <c r="B165" s="322"/>
      <c r="C165" s="323"/>
    </row>
    <row r="166" spans="1:3" ht="12.75">
      <c r="A166" s="321"/>
      <c r="B166" s="322"/>
      <c r="C166" s="323"/>
    </row>
    <row r="167" spans="1:3" ht="12.75">
      <c r="A167" s="321"/>
      <c r="B167" s="322"/>
      <c r="C167" s="323"/>
    </row>
    <row r="168" spans="1:3" ht="12.75">
      <c r="A168" s="321"/>
      <c r="B168" s="322"/>
      <c r="C168" s="323"/>
    </row>
    <row r="169" spans="1:3" ht="12.75">
      <c r="A169" s="321"/>
      <c r="B169" s="322"/>
      <c r="C169" s="323"/>
    </row>
    <row r="170" spans="1:3" ht="12.75">
      <c r="A170" s="321"/>
      <c r="B170" s="322"/>
      <c r="C170" s="323"/>
    </row>
    <row r="171" spans="1:3" ht="12.75">
      <c r="A171" s="321"/>
      <c r="B171" s="322"/>
      <c r="C171" s="323"/>
    </row>
    <row r="172" spans="1:3" ht="12.75">
      <c r="A172" s="321"/>
      <c r="B172" s="322"/>
      <c r="C172" s="323"/>
    </row>
    <row r="173" spans="1:3" ht="12.75">
      <c r="A173" s="321"/>
      <c r="B173" s="322"/>
      <c r="C173" s="323"/>
    </row>
    <row r="174" spans="1:3" ht="12.75">
      <c r="A174" s="321"/>
      <c r="B174" s="322"/>
      <c r="C174" s="323"/>
    </row>
    <row r="175" spans="1:3" ht="12.75">
      <c r="A175" s="321"/>
      <c r="B175" s="322"/>
      <c r="C175" s="323"/>
    </row>
    <row r="176" spans="1:3" ht="12.75">
      <c r="A176" s="321"/>
      <c r="B176" s="322"/>
      <c r="C176" s="323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83"/>
  <sheetViews>
    <sheetView zoomScale="120" zoomScaleNormal="120" workbookViewId="0" topLeftCell="A1">
      <selection activeCell="I23" sqref="I23"/>
    </sheetView>
  </sheetViews>
  <sheetFormatPr defaultColWidth="9.00390625" defaultRowHeight="12.75"/>
  <cols>
    <col min="1" max="1" width="13.875" style="107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302"/>
      <c r="B1" s="303"/>
      <c r="C1" s="297" t="str">
        <f>CONCATENATE("5.2. melléklet ",ALAPADATOK!A7," ",ALAPADATOK!B7," ",ALAPADATOK!C7," ",ALAPADATOK!D7," ",ALAPADATOK!E7," ",ALAPADATOK!F7," ",ALAPADATOK!G7," ",ALAPADATOK!H7)</f>
        <v>5.2. melléklet a 2 / 2019 ( III.07. ) számú önkormányzati rendelethez</v>
      </c>
    </row>
    <row r="2" spans="1:3" s="52" customFormat="1" ht="36">
      <c r="A2" s="304" t="s">
        <v>127</v>
      </c>
      <c r="B2" s="305" t="str">
        <f>CONCATENATE(ALAPADATOK!A11)</f>
        <v>Mezőzombori  Polgármesteri  Hivatal</v>
      </c>
      <c r="C2" s="325" t="s">
        <v>45</v>
      </c>
    </row>
    <row r="3" spans="1:3" s="52" customFormat="1" ht="24.75" thickBot="1">
      <c r="A3" s="326" t="s">
        <v>126</v>
      </c>
      <c r="B3" s="308" t="s">
        <v>299</v>
      </c>
      <c r="C3" s="327" t="s">
        <v>40</v>
      </c>
    </row>
    <row r="4" spans="1:3" s="53" customFormat="1" ht="15.75" customHeight="1" thickBot="1">
      <c r="A4" s="310"/>
      <c r="B4" s="310"/>
      <c r="C4" s="311" t="e">
        <f>'KV_5.1.3.sz.mell'!C4</f>
        <v>#REF!</v>
      </c>
    </row>
    <row r="5" spans="1:3" ht="13.5" thickBot="1">
      <c r="A5" s="312" t="s">
        <v>128</v>
      </c>
      <c r="B5" s="313" t="s">
        <v>442</v>
      </c>
      <c r="C5" s="328" t="s">
        <v>41</v>
      </c>
    </row>
    <row r="6" spans="1:3" s="46" customFormat="1" ht="12.75" customHeight="1" thickBot="1">
      <c r="A6" s="315"/>
      <c r="B6" s="316" t="s">
        <v>389</v>
      </c>
      <c r="C6" s="317" t="s">
        <v>390</v>
      </c>
    </row>
    <row r="7" spans="1:3" s="46" customFormat="1" ht="15.75" customHeight="1" thickBot="1">
      <c r="A7" s="94"/>
      <c r="B7" s="95" t="s">
        <v>42</v>
      </c>
      <c r="C7" s="96"/>
    </row>
    <row r="8" spans="1:3" s="54" customFormat="1" ht="12" customHeight="1" thickBot="1">
      <c r="A8" s="28" t="s">
        <v>8</v>
      </c>
      <c r="B8" s="97" t="s">
        <v>411</v>
      </c>
      <c r="C8" s="137">
        <f>SUM(C9:C19)</f>
        <v>0</v>
      </c>
    </row>
    <row r="9" spans="1:3" s="54" customFormat="1" ht="12" customHeight="1">
      <c r="A9" s="234" t="s">
        <v>65</v>
      </c>
      <c r="B9" s="10" t="s">
        <v>178</v>
      </c>
      <c r="C9" s="177"/>
    </row>
    <row r="10" spans="1:3" s="54" customFormat="1" ht="12" customHeight="1">
      <c r="A10" s="235" t="s">
        <v>66</v>
      </c>
      <c r="B10" s="8" t="s">
        <v>179</v>
      </c>
      <c r="C10" s="135"/>
    </row>
    <row r="11" spans="1:3" s="54" customFormat="1" ht="12" customHeight="1">
      <c r="A11" s="235" t="s">
        <v>67</v>
      </c>
      <c r="B11" s="8" t="s">
        <v>180</v>
      </c>
      <c r="C11" s="135"/>
    </row>
    <row r="12" spans="1:3" s="54" customFormat="1" ht="12" customHeight="1">
      <c r="A12" s="235" t="s">
        <v>68</v>
      </c>
      <c r="B12" s="8" t="s">
        <v>181</v>
      </c>
      <c r="C12" s="135"/>
    </row>
    <row r="13" spans="1:3" s="54" customFormat="1" ht="12" customHeight="1">
      <c r="A13" s="235" t="s">
        <v>85</v>
      </c>
      <c r="B13" s="8" t="s">
        <v>182</v>
      </c>
      <c r="C13" s="135"/>
    </row>
    <row r="14" spans="1:3" s="54" customFormat="1" ht="12" customHeight="1">
      <c r="A14" s="235" t="s">
        <v>69</v>
      </c>
      <c r="B14" s="8" t="s">
        <v>300</v>
      </c>
      <c r="C14" s="135"/>
    </row>
    <row r="15" spans="1:3" s="54" customFormat="1" ht="12" customHeight="1">
      <c r="A15" s="235" t="s">
        <v>70</v>
      </c>
      <c r="B15" s="7" t="s">
        <v>301</v>
      </c>
      <c r="C15" s="135"/>
    </row>
    <row r="16" spans="1:3" s="54" customFormat="1" ht="12" customHeight="1">
      <c r="A16" s="235" t="s">
        <v>77</v>
      </c>
      <c r="B16" s="8" t="s">
        <v>185</v>
      </c>
      <c r="C16" s="178"/>
    </row>
    <row r="17" spans="1:3" s="55" customFormat="1" ht="12" customHeight="1">
      <c r="A17" s="235" t="s">
        <v>78</v>
      </c>
      <c r="B17" s="8" t="s">
        <v>186</v>
      </c>
      <c r="C17" s="135"/>
    </row>
    <row r="18" spans="1:3" s="55" customFormat="1" ht="12" customHeight="1">
      <c r="A18" s="235" t="s">
        <v>79</v>
      </c>
      <c r="B18" s="8" t="s">
        <v>333</v>
      </c>
      <c r="C18" s="136"/>
    </row>
    <row r="19" spans="1:3" s="55" customFormat="1" ht="12" customHeight="1" thickBot="1">
      <c r="A19" s="235" t="s">
        <v>80</v>
      </c>
      <c r="B19" s="7" t="s">
        <v>187</v>
      </c>
      <c r="C19" s="136"/>
    </row>
    <row r="20" spans="1:3" s="54" customFormat="1" ht="12" customHeight="1" thickBot="1">
      <c r="A20" s="28" t="s">
        <v>9</v>
      </c>
      <c r="B20" s="97" t="s">
        <v>302</v>
      </c>
      <c r="C20" s="137">
        <f>SUM(C21:C23)</f>
        <v>0</v>
      </c>
    </row>
    <row r="21" spans="1:3" s="55" customFormat="1" ht="12" customHeight="1">
      <c r="A21" s="235" t="s">
        <v>71</v>
      </c>
      <c r="B21" s="9" t="s">
        <v>159</v>
      </c>
      <c r="C21" s="135"/>
    </row>
    <row r="22" spans="1:3" s="55" customFormat="1" ht="12" customHeight="1">
      <c r="A22" s="235" t="s">
        <v>72</v>
      </c>
      <c r="B22" s="8" t="s">
        <v>303</v>
      </c>
      <c r="C22" s="135"/>
    </row>
    <row r="23" spans="1:3" s="55" customFormat="1" ht="12" customHeight="1">
      <c r="A23" s="235" t="s">
        <v>73</v>
      </c>
      <c r="B23" s="8" t="s">
        <v>304</v>
      </c>
      <c r="C23" s="135"/>
    </row>
    <row r="24" spans="1:3" s="55" customFormat="1" ht="12" customHeight="1" thickBot="1">
      <c r="A24" s="235" t="s">
        <v>74</v>
      </c>
      <c r="B24" s="8" t="s">
        <v>412</v>
      </c>
      <c r="C24" s="135"/>
    </row>
    <row r="25" spans="1:3" s="55" customFormat="1" ht="12" customHeight="1" thickBot="1">
      <c r="A25" s="29" t="s">
        <v>10</v>
      </c>
      <c r="B25" s="60" t="s">
        <v>102</v>
      </c>
      <c r="C25" s="162"/>
    </row>
    <row r="26" spans="1:3" s="55" customFormat="1" ht="12" customHeight="1" thickBot="1">
      <c r="A26" s="29" t="s">
        <v>11</v>
      </c>
      <c r="B26" s="60" t="s">
        <v>413</v>
      </c>
      <c r="C26" s="137">
        <f>+C27+C28+C29</f>
        <v>0</v>
      </c>
    </row>
    <row r="27" spans="1:3" s="55" customFormat="1" ht="12" customHeight="1">
      <c r="A27" s="236" t="s">
        <v>169</v>
      </c>
      <c r="B27" s="237" t="s">
        <v>164</v>
      </c>
      <c r="C27" s="47"/>
    </row>
    <row r="28" spans="1:3" s="55" customFormat="1" ht="12" customHeight="1">
      <c r="A28" s="236" t="s">
        <v>170</v>
      </c>
      <c r="B28" s="237" t="s">
        <v>303</v>
      </c>
      <c r="C28" s="135"/>
    </row>
    <row r="29" spans="1:3" s="55" customFormat="1" ht="12" customHeight="1">
      <c r="A29" s="236" t="s">
        <v>171</v>
      </c>
      <c r="B29" s="238" t="s">
        <v>306</v>
      </c>
      <c r="C29" s="135"/>
    </row>
    <row r="30" spans="1:3" s="55" customFormat="1" ht="12" customHeight="1" thickBot="1">
      <c r="A30" s="235" t="s">
        <v>172</v>
      </c>
      <c r="B30" s="69" t="s">
        <v>414</v>
      </c>
      <c r="C30" s="50"/>
    </row>
    <row r="31" spans="1:3" s="55" customFormat="1" ht="12" customHeight="1" thickBot="1">
      <c r="A31" s="29" t="s">
        <v>12</v>
      </c>
      <c r="B31" s="60" t="s">
        <v>307</v>
      </c>
      <c r="C31" s="137">
        <f>+C32+C33+C34</f>
        <v>0</v>
      </c>
    </row>
    <row r="32" spans="1:3" s="55" customFormat="1" ht="12" customHeight="1">
      <c r="A32" s="236" t="s">
        <v>58</v>
      </c>
      <c r="B32" s="237" t="s">
        <v>192</v>
      </c>
      <c r="C32" s="47"/>
    </row>
    <row r="33" spans="1:3" s="55" customFormat="1" ht="12" customHeight="1">
      <c r="A33" s="236" t="s">
        <v>59</v>
      </c>
      <c r="B33" s="238" t="s">
        <v>193</v>
      </c>
      <c r="C33" s="138"/>
    </row>
    <row r="34" spans="1:3" s="55" customFormat="1" ht="12" customHeight="1" thickBot="1">
      <c r="A34" s="235" t="s">
        <v>60</v>
      </c>
      <c r="B34" s="69" t="s">
        <v>194</v>
      </c>
      <c r="C34" s="50"/>
    </row>
    <row r="35" spans="1:3" s="54" customFormat="1" ht="12" customHeight="1" thickBot="1">
      <c r="A35" s="29" t="s">
        <v>13</v>
      </c>
      <c r="B35" s="60" t="s">
        <v>277</v>
      </c>
      <c r="C35" s="162"/>
    </row>
    <row r="36" spans="1:3" s="54" customFormat="1" ht="12" customHeight="1" thickBot="1">
      <c r="A36" s="29" t="s">
        <v>14</v>
      </c>
      <c r="B36" s="60" t="s">
        <v>308</v>
      </c>
      <c r="C36" s="179"/>
    </row>
    <row r="37" spans="1:3" s="54" customFormat="1" ht="12" customHeight="1" thickBot="1">
      <c r="A37" s="28" t="s">
        <v>15</v>
      </c>
      <c r="B37" s="60" t="s">
        <v>309</v>
      </c>
      <c r="C37" s="180">
        <f>+C8+C20+C25+C26+C31+C35+C36</f>
        <v>0</v>
      </c>
    </row>
    <row r="38" spans="1:3" s="54" customFormat="1" ht="12" customHeight="1" thickBot="1">
      <c r="A38" s="98" t="s">
        <v>16</v>
      </c>
      <c r="B38" s="60" t="s">
        <v>310</v>
      </c>
      <c r="C38" s="180">
        <f>+C39+C40+C41</f>
        <v>61475709</v>
      </c>
    </row>
    <row r="39" spans="1:3" s="54" customFormat="1" ht="12" customHeight="1">
      <c r="A39" s="236" t="s">
        <v>311</v>
      </c>
      <c r="B39" s="237" t="s">
        <v>139</v>
      </c>
      <c r="C39" s="47"/>
    </row>
    <row r="40" spans="1:3" s="54" customFormat="1" ht="12" customHeight="1">
      <c r="A40" s="236" t="s">
        <v>312</v>
      </c>
      <c r="B40" s="238" t="s">
        <v>1</v>
      </c>
      <c r="C40" s="138"/>
    </row>
    <row r="41" spans="1:3" s="55" customFormat="1" ht="12" customHeight="1" thickBot="1">
      <c r="A41" s="235" t="s">
        <v>313</v>
      </c>
      <c r="B41" s="69" t="s">
        <v>314</v>
      </c>
      <c r="C41" s="50">
        <v>61475709</v>
      </c>
    </row>
    <row r="42" spans="1:3" s="55" customFormat="1" ht="15" customHeight="1" thickBot="1">
      <c r="A42" s="98" t="s">
        <v>17</v>
      </c>
      <c r="B42" s="99" t="s">
        <v>315</v>
      </c>
      <c r="C42" s="183">
        <f>+C37+C38</f>
        <v>61475709</v>
      </c>
    </row>
    <row r="43" spans="1:3" s="55" customFormat="1" ht="15" customHeight="1">
      <c r="A43" s="100"/>
      <c r="B43" s="101"/>
      <c r="C43" s="181"/>
    </row>
    <row r="44" spans="1:3" ht="13.5" thickBot="1">
      <c r="A44" s="102"/>
      <c r="B44" s="103"/>
      <c r="C44" s="182"/>
    </row>
    <row r="45" spans="1:3" s="46" customFormat="1" ht="16.5" customHeight="1" thickBot="1">
      <c r="A45" s="104"/>
      <c r="B45" s="105" t="s">
        <v>43</v>
      </c>
      <c r="C45" s="183"/>
    </row>
    <row r="46" spans="1:3" s="56" customFormat="1" ht="12" customHeight="1" thickBot="1">
      <c r="A46" s="29" t="s">
        <v>8</v>
      </c>
      <c r="B46" s="60" t="s">
        <v>316</v>
      </c>
      <c r="C46" s="137">
        <f>SUM(C47:C51)</f>
        <v>61475709</v>
      </c>
    </row>
    <row r="47" spans="1:3" ht="12" customHeight="1">
      <c r="A47" s="235" t="s">
        <v>65</v>
      </c>
      <c r="B47" s="9" t="s">
        <v>38</v>
      </c>
      <c r="C47" s="47">
        <v>42872659</v>
      </c>
    </row>
    <row r="48" spans="1:3" ht="12" customHeight="1">
      <c r="A48" s="235" t="s">
        <v>66</v>
      </c>
      <c r="B48" s="8" t="s">
        <v>111</v>
      </c>
      <c r="C48" s="49">
        <v>10056550</v>
      </c>
    </row>
    <row r="49" spans="1:3" ht="12" customHeight="1">
      <c r="A49" s="235" t="s">
        <v>67</v>
      </c>
      <c r="B49" s="8" t="s">
        <v>84</v>
      </c>
      <c r="C49" s="49">
        <v>8546500</v>
      </c>
    </row>
    <row r="50" spans="1:3" ht="12" customHeight="1">
      <c r="A50" s="235" t="s">
        <v>68</v>
      </c>
      <c r="B50" s="8" t="s">
        <v>112</v>
      </c>
      <c r="C50" s="49"/>
    </row>
    <row r="51" spans="1:3" ht="12" customHeight="1" thickBot="1">
      <c r="A51" s="235" t="s">
        <v>85</v>
      </c>
      <c r="B51" s="8" t="s">
        <v>113</v>
      </c>
      <c r="C51" s="49"/>
    </row>
    <row r="52" spans="1:3" ht="12" customHeight="1" thickBot="1">
      <c r="A52" s="29" t="s">
        <v>9</v>
      </c>
      <c r="B52" s="60" t="s">
        <v>317</v>
      </c>
      <c r="C52" s="137">
        <f>SUM(C53:C55)</f>
        <v>0</v>
      </c>
    </row>
    <row r="53" spans="1:3" s="56" customFormat="1" ht="12" customHeight="1">
      <c r="A53" s="235" t="s">
        <v>71</v>
      </c>
      <c r="B53" s="9" t="s">
        <v>133</v>
      </c>
      <c r="C53" s="47"/>
    </row>
    <row r="54" spans="1:3" ht="12" customHeight="1">
      <c r="A54" s="235" t="s">
        <v>72</v>
      </c>
      <c r="B54" s="8" t="s">
        <v>115</v>
      </c>
      <c r="C54" s="49"/>
    </row>
    <row r="55" spans="1:3" ht="12" customHeight="1">
      <c r="A55" s="235" t="s">
        <v>73</v>
      </c>
      <c r="B55" s="8" t="s">
        <v>44</v>
      </c>
      <c r="C55" s="49"/>
    </row>
    <row r="56" spans="1:3" ht="12" customHeight="1" thickBot="1">
      <c r="A56" s="235" t="s">
        <v>74</v>
      </c>
      <c r="B56" s="8" t="s">
        <v>415</v>
      </c>
      <c r="C56" s="49"/>
    </row>
    <row r="57" spans="1:3" ht="12" customHeight="1" thickBot="1">
      <c r="A57" s="29" t="s">
        <v>10</v>
      </c>
      <c r="B57" s="60" t="s">
        <v>4</v>
      </c>
      <c r="C57" s="162"/>
    </row>
    <row r="58" spans="1:3" ht="15" customHeight="1" thickBot="1">
      <c r="A58" s="29" t="s">
        <v>11</v>
      </c>
      <c r="B58" s="106" t="s">
        <v>420</v>
      </c>
      <c r="C58" s="184">
        <f>+C46+C52+C57</f>
        <v>61475709</v>
      </c>
    </row>
    <row r="59" ht="13.5" thickBot="1">
      <c r="C59" s="332">
        <f>C42-C58</f>
        <v>0</v>
      </c>
    </row>
    <row r="60" spans="1:3" ht="15" customHeight="1" thickBot="1">
      <c r="A60" s="108" t="s">
        <v>410</v>
      </c>
      <c r="B60" s="109"/>
      <c r="C60" s="58"/>
    </row>
    <row r="61" spans="1:3" ht="14.25" customHeight="1" thickBot="1">
      <c r="A61" s="108" t="s">
        <v>129</v>
      </c>
      <c r="B61" s="109"/>
      <c r="C61" s="58"/>
    </row>
    <row r="62" spans="1:3" ht="12.75">
      <c r="A62" s="329"/>
      <c r="B62" s="330"/>
      <c r="C62" s="330"/>
    </row>
    <row r="63" spans="1:2" ht="12.75">
      <c r="A63" s="329"/>
      <c r="B63" s="330"/>
    </row>
    <row r="64" spans="1:3" ht="12.75">
      <c r="A64" s="329"/>
      <c r="B64" s="330"/>
      <c r="C64" s="330"/>
    </row>
    <row r="65" spans="1:3" ht="12.75">
      <c r="A65" s="329"/>
      <c r="B65" s="330"/>
      <c r="C65" s="330"/>
    </row>
    <row r="66" spans="1:3" ht="12.75">
      <c r="A66" s="329"/>
      <c r="B66" s="330"/>
      <c r="C66" s="330"/>
    </row>
    <row r="67" spans="1:3" ht="12.75">
      <c r="A67" s="329"/>
      <c r="B67" s="330"/>
      <c r="C67" s="330"/>
    </row>
    <row r="68" spans="1:3" ht="12.75">
      <c r="A68" s="329"/>
      <c r="B68" s="330"/>
      <c r="C68" s="330"/>
    </row>
    <row r="69" spans="1:3" ht="12.75">
      <c r="A69" s="329"/>
      <c r="B69" s="330"/>
      <c r="C69" s="330"/>
    </row>
    <row r="70" spans="1:3" ht="12.75">
      <c r="A70" s="329"/>
      <c r="B70" s="330"/>
      <c r="C70" s="330"/>
    </row>
    <row r="71" spans="1:3" ht="12.75">
      <c r="A71" s="329"/>
      <c r="B71" s="330"/>
      <c r="C71" s="330"/>
    </row>
    <row r="72" spans="1:3" ht="12.75">
      <c r="A72" s="329"/>
      <c r="B72" s="330"/>
      <c r="C72" s="330"/>
    </row>
    <row r="73" spans="1:3" ht="12.75">
      <c r="A73" s="329"/>
      <c r="B73" s="330"/>
      <c r="C73" s="330"/>
    </row>
    <row r="74" spans="1:3" ht="12.75">
      <c r="A74" s="329"/>
      <c r="B74" s="330"/>
      <c r="C74" s="330"/>
    </row>
    <row r="75" spans="1:3" ht="12.75">
      <c r="A75" s="329"/>
      <c r="B75" s="330"/>
      <c r="C75" s="330"/>
    </row>
    <row r="76" spans="1:3" ht="12.75">
      <c r="A76" s="329"/>
      <c r="B76" s="330"/>
      <c r="C76" s="330"/>
    </row>
    <row r="77" spans="1:3" ht="12.75">
      <c r="A77" s="329"/>
      <c r="B77" s="330"/>
      <c r="C77" s="330"/>
    </row>
    <row r="78" spans="1:3" ht="12.75">
      <c r="A78" s="329"/>
      <c r="B78" s="330"/>
      <c r="C78" s="330"/>
    </row>
    <row r="79" spans="1:3" ht="12.75">
      <c r="A79" s="329"/>
      <c r="B79" s="330"/>
      <c r="C79" s="330"/>
    </row>
    <row r="80" spans="1:3" ht="12.75">
      <c r="A80" s="329"/>
      <c r="B80" s="330"/>
      <c r="C80" s="330"/>
    </row>
    <row r="81" spans="1:3" ht="12.75">
      <c r="A81" s="329"/>
      <c r="B81" s="330"/>
      <c r="C81" s="330"/>
    </row>
    <row r="82" spans="1:3" ht="12.75">
      <c r="A82" s="329"/>
      <c r="B82" s="330"/>
      <c r="C82" s="330"/>
    </row>
    <row r="83" spans="1:3" ht="12.75">
      <c r="A83" s="329"/>
      <c r="B83" s="330"/>
      <c r="C83" s="33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I20" sqref="I20"/>
    </sheetView>
  </sheetViews>
  <sheetFormatPr defaultColWidth="9.00390625" defaultRowHeight="12.75"/>
  <cols>
    <col min="1" max="1" width="13.875" style="107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89"/>
      <c r="B1" s="90"/>
      <c r="C1" s="297" t="str">
        <f>CONCATENATE("5.3. melléklet ",ALAPADATOK!A7," ",ALAPADATOK!B7," ",ALAPADATOK!C7," ",ALAPADATOK!D7," ",ALAPADATOK!E7," ",ALAPADATOK!F7," ",ALAPADATOK!G7," ",ALAPADATOK!H7)</f>
        <v>5.3. melléklet a 2 / 2019 ( III.07. ) számú önkormányzati rendelethez</v>
      </c>
    </row>
    <row r="2" spans="1:3" s="52" customFormat="1" ht="36">
      <c r="A2" s="201" t="s">
        <v>127</v>
      </c>
      <c r="B2" s="348" t="str">
        <f>CONCATENATE(ALAPADATOK!B13)</f>
        <v>Mezőzombori Bóbita Óvoda</v>
      </c>
      <c r="C2" s="185" t="s">
        <v>46</v>
      </c>
    </row>
    <row r="3" spans="1:3" s="52" customFormat="1" ht="24.75" thickBot="1">
      <c r="A3" s="233" t="s">
        <v>126</v>
      </c>
      <c r="B3" s="296" t="s">
        <v>299</v>
      </c>
      <c r="C3" s="186" t="s">
        <v>40</v>
      </c>
    </row>
    <row r="4" spans="1:3" s="53" customFormat="1" ht="15.75" customHeight="1" thickBot="1">
      <c r="A4" s="91"/>
      <c r="B4" s="91"/>
      <c r="C4" s="4" t="e">
        <f>#REF!</f>
        <v>#REF!</v>
      </c>
    </row>
    <row r="5" spans="1:3" ht="13.5" thickBot="1">
      <c r="A5" s="202" t="s">
        <v>128</v>
      </c>
      <c r="B5" s="92" t="s">
        <v>442</v>
      </c>
      <c r="C5" s="93" t="s">
        <v>41</v>
      </c>
    </row>
    <row r="6" spans="1:3" s="46" customFormat="1" ht="12.75" customHeight="1" thickBot="1">
      <c r="A6" s="28"/>
      <c r="B6" s="87" t="s">
        <v>389</v>
      </c>
      <c r="C6" s="88" t="s">
        <v>390</v>
      </c>
    </row>
    <row r="7" spans="1:3" s="46" customFormat="1" ht="15.75" customHeight="1" thickBot="1">
      <c r="A7" s="94"/>
      <c r="B7" s="95" t="s">
        <v>42</v>
      </c>
      <c r="C7" s="96"/>
    </row>
    <row r="8" spans="1:3" s="54" customFormat="1" ht="12" customHeight="1" thickBot="1">
      <c r="A8" s="28" t="s">
        <v>8</v>
      </c>
      <c r="B8" s="97" t="s">
        <v>411</v>
      </c>
      <c r="C8" s="137">
        <f>SUM(C9:C19)</f>
        <v>3836526</v>
      </c>
    </row>
    <row r="9" spans="1:3" s="54" customFormat="1" ht="12" customHeight="1">
      <c r="A9" s="234" t="s">
        <v>65</v>
      </c>
      <c r="B9" s="10" t="s">
        <v>178</v>
      </c>
      <c r="C9" s="177"/>
    </row>
    <row r="10" spans="1:3" s="54" customFormat="1" ht="12" customHeight="1">
      <c r="A10" s="235" t="s">
        <v>66</v>
      </c>
      <c r="B10" s="8" t="s">
        <v>179</v>
      </c>
      <c r="C10" s="135"/>
    </row>
    <row r="11" spans="1:3" s="54" customFormat="1" ht="12" customHeight="1">
      <c r="A11" s="235" t="s">
        <v>67</v>
      </c>
      <c r="B11" s="8" t="s">
        <v>180</v>
      </c>
      <c r="C11" s="135"/>
    </row>
    <row r="12" spans="1:3" s="54" customFormat="1" ht="12" customHeight="1">
      <c r="A12" s="235" t="s">
        <v>68</v>
      </c>
      <c r="B12" s="8" t="s">
        <v>181</v>
      </c>
      <c r="C12" s="135"/>
    </row>
    <row r="13" spans="1:3" s="54" customFormat="1" ht="12" customHeight="1">
      <c r="A13" s="235" t="s">
        <v>85</v>
      </c>
      <c r="B13" s="8" t="s">
        <v>182</v>
      </c>
      <c r="C13" s="135"/>
    </row>
    <row r="14" spans="1:3" s="54" customFormat="1" ht="12" customHeight="1">
      <c r="A14" s="235" t="s">
        <v>69</v>
      </c>
      <c r="B14" s="8" t="s">
        <v>300</v>
      </c>
      <c r="C14" s="135"/>
    </row>
    <row r="15" spans="1:3" s="54" customFormat="1" ht="12" customHeight="1">
      <c r="A15" s="235" t="s">
        <v>70</v>
      </c>
      <c r="B15" s="7" t="s">
        <v>301</v>
      </c>
      <c r="C15" s="135"/>
    </row>
    <row r="16" spans="1:3" s="54" customFormat="1" ht="12" customHeight="1">
      <c r="A16" s="235" t="s">
        <v>77</v>
      </c>
      <c r="B16" s="8" t="s">
        <v>185</v>
      </c>
      <c r="C16" s="178"/>
    </row>
    <row r="17" spans="1:3" s="55" customFormat="1" ht="12" customHeight="1">
      <c r="A17" s="235" t="s">
        <v>78</v>
      </c>
      <c r="B17" s="8" t="s">
        <v>186</v>
      </c>
      <c r="C17" s="135"/>
    </row>
    <row r="18" spans="1:3" s="55" customFormat="1" ht="12" customHeight="1">
      <c r="A18" s="235" t="s">
        <v>79</v>
      </c>
      <c r="B18" s="8" t="s">
        <v>333</v>
      </c>
      <c r="C18" s="136"/>
    </row>
    <row r="19" spans="1:3" s="55" customFormat="1" ht="12" customHeight="1" thickBot="1">
      <c r="A19" s="235" t="s">
        <v>80</v>
      </c>
      <c r="B19" s="7" t="s">
        <v>187</v>
      </c>
      <c r="C19" s="136">
        <v>3836526</v>
      </c>
    </row>
    <row r="20" spans="1:3" s="54" customFormat="1" ht="12" customHeight="1" thickBot="1">
      <c r="A20" s="28" t="s">
        <v>9</v>
      </c>
      <c r="B20" s="97" t="s">
        <v>302</v>
      </c>
      <c r="C20" s="137">
        <f>SUM(C21:C23)</f>
        <v>0</v>
      </c>
    </row>
    <row r="21" spans="1:3" s="55" customFormat="1" ht="12" customHeight="1">
      <c r="A21" s="235" t="s">
        <v>71</v>
      </c>
      <c r="B21" s="9" t="s">
        <v>159</v>
      </c>
      <c r="C21" s="135"/>
    </row>
    <row r="22" spans="1:3" s="55" customFormat="1" ht="12" customHeight="1">
      <c r="A22" s="235" t="s">
        <v>72</v>
      </c>
      <c r="B22" s="8" t="s">
        <v>303</v>
      </c>
      <c r="C22" s="135"/>
    </row>
    <row r="23" spans="1:3" s="55" customFormat="1" ht="12" customHeight="1">
      <c r="A23" s="235" t="s">
        <v>73</v>
      </c>
      <c r="B23" s="8" t="s">
        <v>304</v>
      </c>
      <c r="C23" s="135"/>
    </row>
    <row r="24" spans="1:3" s="55" customFormat="1" ht="12" customHeight="1" thickBot="1">
      <c r="A24" s="235" t="s">
        <v>74</v>
      </c>
      <c r="B24" s="8" t="s">
        <v>416</v>
      </c>
      <c r="C24" s="135"/>
    </row>
    <row r="25" spans="1:3" s="55" customFormat="1" ht="12" customHeight="1" thickBot="1">
      <c r="A25" s="29" t="s">
        <v>10</v>
      </c>
      <c r="B25" s="60" t="s">
        <v>102</v>
      </c>
      <c r="C25" s="162"/>
    </row>
    <row r="26" spans="1:3" s="55" customFormat="1" ht="12" customHeight="1" thickBot="1">
      <c r="A26" s="29" t="s">
        <v>11</v>
      </c>
      <c r="B26" s="60" t="s">
        <v>305</v>
      </c>
      <c r="C26" s="137">
        <f>+C27+C28</f>
        <v>0</v>
      </c>
    </row>
    <row r="27" spans="1:3" s="55" customFormat="1" ht="12" customHeight="1">
      <c r="A27" s="236" t="s">
        <v>169</v>
      </c>
      <c r="B27" s="237" t="s">
        <v>303</v>
      </c>
      <c r="C27" s="47"/>
    </row>
    <row r="28" spans="1:3" s="55" customFormat="1" ht="12" customHeight="1">
      <c r="A28" s="236" t="s">
        <v>170</v>
      </c>
      <c r="B28" s="238" t="s">
        <v>306</v>
      </c>
      <c r="C28" s="138"/>
    </row>
    <row r="29" spans="1:3" s="55" customFormat="1" ht="12" customHeight="1" thickBot="1">
      <c r="A29" s="235" t="s">
        <v>171</v>
      </c>
      <c r="B29" s="69" t="s">
        <v>417</v>
      </c>
      <c r="C29" s="50"/>
    </row>
    <row r="30" spans="1:3" s="55" customFormat="1" ht="12" customHeight="1" thickBot="1">
      <c r="A30" s="29" t="s">
        <v>12</v>
      </c>
      <c r="B30" s="60" t="s">
        <v>307</v>
      </c>
      <c r="C30" s="137">
        <f>+C31+C32+C33</f>
        <v>0</v>
      </c>
    </row>
    <row r="31" spans="1:3" s="55" customFormat="1" ht="12" customHeight="1">
      <c r="A31" s="236" t="s">
        <v>58</v>
      </c>
      <c r="B31" s="237" t="s">
        <v>192</v>
      </c>
      <c r="C31" s="47"/>
    </row>
    <row r="32" spans="1:3" s="55" customFormat="1" ht="12" customHeight="1">
      <c r="A32" s="236" t="s">
        <v>59</v>
      </c>
      <c r="B32" s="238" t="s">
        <v>193</v>
      </c>
      <c r="C32" s="138"/>
    </row>
    <row r="33" spans="1:3" s="55" customFormat="1" ht="12" customHeight="1" thickBot="1">
      <c r="A33" s="235" t="s">
        <v>60</v>
      </c>
      <c r="B33" s="69" t="s">
        <v>194</v>
      </c>
      <c r="C33" s="50"/>
    </row>
    <row r="34" spans="1:3" s="54" customFormat="1" ht="12" customHeight="1" thickBot="1">
      <c r="A34" s="29" t="s">
        <v>13</v>
      </c>
      <c r="B34" s="60" t="s">
        <v>277</v>
      </c>
      <c r="C34" s="162"/>
    </row>
    <row r="35" spans="1:3" s="54" customFormat="1" ht="12" customHeight="1" thickBot="1">
      <c r="A35" s="29" t="s">
        <v>14</v>
      </c>
      <c r="B35" s="60" t="s">
        <v>308</v>
      </c>
      <c r="C35" s="179"/>
    </row>
    <row r="36" spans="1:3" s="54" customFormat="1" ht="12" customHeight="1" thickBot="1">
      <c r="A36" s="28" t="s">
        <v>15</v>
      </c>
      <c r="B36" s="60" t="s">
        <v>418</v>
      </c>
      <c r="C36" s="180">
        <f>+C8+C20+C25+C26+C30+C34+C35</f>
        <v>3836526</v>
      </c>
    </row>
    <row r="37" spans="1:3" s="54" customFormat="1" ht="12" customHeight="1" thickBot="1">
      <c r="A37" s="98" t="s">
        <v>16</v>
      </c>
      <c r="B37" s="60" t="s">
        <v>310</v>
      </c>
      <c r="C37" s="180">
        <f>+C38+C39+C40</f>
        <v>54509250</v>
      </c>
    </row>
    <row r="38" spans="1:3" s="54" customFormat="1" ht="12" customHeight="1">
      <c r="A38" s="236" t="s">
        <v>311</v>
      </c>
      <c r="B38" s="237" t="s">
        <v>139</v>
      </c>
      <c r="C38" s="47"/>
    </row>
    <row r="39" spans="1:3" s="54" customFormat="1" ht="12" customHeight="1">
      <c r="A39" s="236" t="s">
        <v>312</v>
      </c>
      <c r="B39" s="238" t="s">
        <v>1</v>
      </c>
      <c r="C39" s="138"/>
    </row>
    <row r="40" spans="1:3" s="55" customFormat="1" ht="12" customHeight="1" thickBot="1">
      <c r="A40" s="235" t="s">
        <v>313</v>
      </c>
      <c r="B40" s="69" t="s">
        <v>314</v>
      </c>
      <c r="C40" s="50">
        <v>54509250</v>
      </c>
    </row>
    <row r="41" spans="1:3" s="55" customFormat="1" ht="15" customHeight="1" thickBot="1">
      <c r="A41" s="98" t="s">
        <v>17</v>
      </c>
      <c r="B41" s="99" t="s">
        <v>315</v>
      </c>
      <c r="C41" s="183">
        <f>+C36+C37</f>
        <v>58345776</v>
      </c>
    </row>
    <row r="42" spans="1:3" s="55" customFormat="1" ht="15" customHeight="1">
      <c r="A42" s="100"/>
      <c r="B42" s="101"/>
      <c r="C42" s="181"/>
    </row>
    <row r="43" spans="1:3" ht="13.5" thickBot="1">
      <c r="A43" s="102"/>
      <c r="B43" s="103"/>
      <c r="C43" s="182"/>
    </row>
    <row r="44" spans="1:3" s="46" customFormat="1" ht="16.5" customHeight="1" thickBot="1">
      <c r="A44" s="104"/>
      <c r="B44" s="105" t="s">
        <v>43</v>
      </c>
      <c r="C44" s="183"/>
    </row>
    <row r="45" spans="1:3" s="56" customFormat="1" ht="12" customHeight="1" thickBot="1">
      <c r="A45" s="29" t="s">
        <v>8</v>
      </c>
      <c r="B45" s="60" t="s">
        <v>316</v>
      </c>
      <c r="C45" s="137">
        <f>SUM(C46:C50)</f>
        <v>58345776</v>
      </c>
    </row>
    <row r="46" spans="1:3" ht="12" customHeight="1">
      <c r="A46" s="235" t="s">
        <v>65</v>
      </c>
      <c r="B46" s="9" t="s">
        <v>38</v>
      </c>
      <c r="C46" s="47">
        <v>46020972</v>
      </c>
    </row>
    <row r="47" spans="1:3" ht="12" customHeight="1">
      <c r="A47" s="235" t="s">
        <v>66</v>
      </c>
      <c r="B47" s="8" t="s">
        <v>111</v>
      </c>
      <c r="C47" s="49">
        <v>8589454</v>
      </c>
    </row>
    <row r="48" spans="1:3" ht="12" customHeight="1">
      <c r="A48" s="235" t="s">
        <v>67</v>
      </c>
      <c r="B48" s="8" t="s">
        <v>84</v>
      </c>
      <c r="C48" s="49">
        <v>3735350</v>
      </c>
    </row>
    <row r="49" spans="1:3" ht="12" customHeight="1">
      <c r="A49" s="235" t="s">
        <v>68</v>
      </c>
      <c r="B49" s="8" t="s">
        <v>112</v>
      </c>
      <c r="C49" s="49"/>
    </row>
    <row r="50" spans="1:3" ht="12" customHeight="1" thickBot="1">
      <c r="A50" s="235" t="s">
        <v>85</v>
      </c>
      <c r="B50" s="8" t="s">
        <v>113</v>
      </c>
      <c r="C50" s="49"/>
    </row>
    <row r="51" spans="1:3" ht="12" customHeight="1" thickBot="1">
      <c r="A51" s="29" t="s">
        <v>9</v>
      </c>
      <c r="B51" s="60" t="s">
        <v>317</v>
      </c>
      <c r="C51" s="137">
        <f>SUM(C52:C54)</f>
        <v>0</v>
      </c>
    </row>
    <row r="52" spans="1:3" s="56" customFormat="1" ht="12" customHeight="1">
      <c r="A52" s="235" t="s">
        <v>71</v>
      </c>
      <c r="B52" s="9" t="s">
        <v>133</v>
      </c>
      <c r="C52" s="47"/>
    </row>
    <row r="53" spans="1:3" ht="12" customHeight="1">
      <c r="A53" s="235" t="s">
        <v>72</v>
      </c>
      <c r="B53" s="8" t="s">
        <v>115</v>
      </c>
      <c r="C53" s="49"/>
    </row>
    <row r="54" spans="1:3" ht="12" customHeight="1">
      <c r="A54" s="235" t="s">
        <v>73</v>
      </c>
      <c r="B54" s="8" t="s">
        <v>44</v>
      </c>
      <c r="C54" s="49"/>
    </row>
    <row r="55" spans="1:3" ht="12" customHeight="1" thickBot="1">
      <c r="A55" s="235" t="s">
        <v>74</v>
      </c>
      <c r="B55" s="8" t="s">
        <v>415</v>
      </c>
      <c r="C55" s="49"/>
    </row>
    <row r="56" spans="1:3" ht="15" customHeight="1" thickBot="1">
      <c r="A56" s="29" t="s">
        <v>10</v>
      </c>
      <c r="B56" s="60" t="s">
        <v>4</v>
      </c>
      <c r="C56" s="162"/>
    </row>
    <row r="57" spans="1:3" ht="13.5" thickBot="1">
      <c r="A57" s="29" t="s">
        <v>11</v>
      </c>
      <c r="B57" s="106" t="s">
        <v>420</v>
      </c>
      <c r="C57" s="184">
        <f>+C45+C51+C56</f>
        <v>58345776</v>
      </c>
    </row>
    <row r="58" ht="15" customHeight="1" thickBot="1">
      <c r="C58" s="332">
        <f>C41-C57</f>
        <v>0</v>
      </c>
    </row>
    <row r="59" spans="1:3" ht="14.25" customHeight="1" thickBot="1">
      <c r="A59" s="108" t="s">
        <v>410</v>
      </c>
      <c r="B59" s="109"/>
      <c r="C59" s="58"/>
    </row>
    <row r="60" spans="1:3" ht="13.5" thickBot="1">
      <c r="A60" s="108" t="s">
        <v>129</v>
      </c>
      <c r="B60" s="109"/>
      <c r="C60" s="5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20" zoomScaleNormal="120" workbookViewId="0" topLeftCell="A1">
      <selection activeCell="F13" sqref="F13"/>
    </sheetView>
  </sheetViews>
  <sheetFormatPr defaultColWidth="9.00390625" defaultRowHeight="12.75"/>
  <cols>
    <col min="1" max="1" width="13.875" style="107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89"/>
      <c r="B1" s="90"/>
      <c r="C1" s="297" t="str">
        <f>CONCATENATE("5.4. melléklet ",ALAPADATOK!A7," ",ALAPADATOK!B7," ",ALAPADATOK!C7," ",ALAPADATOK!D7," ",ALAPADATOK!E7," ",ALAPADATOK!F7," ",ALAPADATOK!G7," ",ALAPADATOK!H7)</f>
        <v>5.4. melléklet a 2 / 2019 ( III.07. ) számú önkormányzati rendelethez</v>
      </c>
    </row>
    <row r="2" spans="1:3" s="52" customFormat="1" ht="36">
      <c r="A2" s="201" t="s">
        <v>127</v>
      </c>
      <c r="B2" s="295" t="str">
        <f>CONCATENATE(ALAPADATOK!B15)</f>
        <v>KAPOCS Családsegítő és Gyermekjóléti Szolgálat</v>
      </c>
      <c r="C2" s="185" t="s">
        <v>328</v>
      </c>
    </row>
    <row r="3" spans="1:3" s="52" customFormat="1" ht="24.75" thickBot="1">
      <c r="A3" s="233" t="s">
        <v>126</v>
      </c>
      <c r="B3" s="296" t="s">
        <v>299</v>
      </c>
      <c r="C3" s="186" t="s">
        <v>40</v>
      </c>
    </row>
    <row r="4" spans="1:3" s="53" customFormat="1" ht="15.75" customHeight="1" thickBot="1">
      <c r="A4" s="91"/>
      <c r="B4" s="91"/>
      <c r="C4" s="4" t="e">
        <f>#REF!</f>
        <v>#REF!</v>
      </c>
    </row>
    <row r="5" spans="1:3" ht="13.5" thickBot="1">
      <c r="A5" s="202" t="s">
        <v>128</v>
      </c>
      <c r="B5" s="92" t="s">
        <v>442</v>
      </c>
      <c r="C5" s="93" t="s">
        <v>41</v>
      </c>
    </row>
    <row r="6" spans="1:3" s="46" customFormat="1" ht="12.75" customHeight="1" thickBot="1">
      <c r="A6" s="28"/>
      <c r="B6" s="87" t="s">
        <v>389</v>
      </c>
      <c r="C6" s="88" t="s">
        <v>390</v>
      </c>
    </row>
    <row r="7" spans="1:3" s="46" customFormat="1" ht="15.75" customHeight="1" thickBot="1">
      <c r="A7" s="94"/>
      <c r="B7" s="95" t="s">
        <v>42</v>
      </c>
      <c r="C7" s="96"/>
    </row>
    <row r="8" spans="1:3" s="54" customFormat="1" ht="12" customHeight="1" thickBot="1">
      <c r="A8" s="28" t="s">
        <v>8</v>
      </c>
      <c r="B8" s="97" t="s">
        <v>411</v>
      </c>
      <c r="C8" s="137">
        <f>SUM(C9:C19)</f>
        <v>0</v>
      </c>
    </row>
    <row r="9" spans="1:3" s="54" customFormat="1" ht="12" customHeight="1">
      <c r="A9" s="234" t="s">
        <v>65</v>
      </c>
      <c r="B9" s="10" t="s">
        <v>178</v>
      </c>
      <c r="C9" s="177"/>
    </row>
    <row r="10" spans="1:3" s="54" customFormat="1" ht="12" customHeight="1">
      <c r="A10" s="235" t="s">
        <v>66</v>
      </c>
      <c r="B10" s="8" t="s">
        <v>179</v>
      </c>
      <c r="C10" s="135"/>
    </row>
    <row r="11" spans="1:3" s="54" customFormat="1" ht="12" customHeight="1">
      <c r="A11" s="235" t="s">
        <v>67</v>
      </c>
      <c r="B11" s="8" t="s">
        <v>180</v>
      </c>
      <c r="C11" s="135"/>
    </row>
    <row r="12" spans="1:3" s="54" customFormat="1" ht="12" customHeight="1">
      <c r="A12" s="235" t="s">
        <v>68</v>
      </c>
      <c r="B12" s="8" t="s">
        <v>181</v>
      </c>
      <c r="C12" s="135"/>
    </row>
    <row r="13" spans="1:3" s="54" customFormat="1" ht="12" customHeight="1">
      <c r="A13" s="235" t="s">
        <v>85</v>
      </c>
      <c r="B13" s="8" t="s">
        <v>182</v>
      </c>
      <c r="C13" s="135"/>
    </row>
    <row r="14" spans="1:3" s="54" customFormat="1" ht="12" customHeight="1">
      <c r="A14" s="235" t="s">
        <v>69</v>
      </c>
      <c r="B14" s="8" t="s">
        <v>300</v>
      </c>
      <c r="C14" s="135"/>
    </row>
    <row r="15" spans="1:3" s="54" customFormat="1" ht="12" customHeight="1">
      <c r="A15" s="235" t="s">
        <v>70</v>
      </c>
      <c r="B15" s="7" t="s">
        <v>301</v>
      </c>
      <c r="C15" s="135"/>
    </row>
    <row r="16" spans="1:3" s="54" customFormat="1" ht="12" customHeight="1">
      <c r="A16" s="235" t="s">
        <v>77</v>
      </c>
      <c r="B16" s="8" t="s">
        <v>185</v>
      </c>
      <c r="C16" s="178"/>
    </row>
    <row r="17" spans="1:3" s="55" customFormat="1" ht="12" customHeight="1">
      <c r="A17" s="235" t="s">
        <v>78</v>
      </c>
      <c r="B17" s="8" t="s">
        <v>186</v>
      </c>
      <c r="C17" s="135"/>
    </row>
    <row r="18" spans="1:3" s="55" customFormat="1" ht="12" customHeight="1">
      <c r="A18" s="235" t="s">
        <v>79</v>
      </c>
      <c r="B18" s="8" t="s">
        <v>333</v>
      </c>
      <c r="C18" s="136"/>
    </row>
    <row r="19" spans="1:3" s="55" customFormat="1" ht="12" customHeight="1" thickBot="1">
      <c r="A19" s="235" t="s">
        <v>80</v>
      </c>
      <c r="B19" s="7" t="s">
        <v>187</v>
      </c>
      <c r="C19" s="136"/>
    </row>
    <row r="20" spans="1:3" s="54" customFormat="1" ht="12" customHeight="1" thickBot="1">
      <c r="A20" s="28" t="s">
        <v>9</v>
      </c>
      <c r="B20" s="97" t="s">
        <v>302</v>
      </c>
      <c r="C20" s="137">
        <f>SUM(C21:C23)</f>
        <v>0</v>
      </c>
    </row>
    <row r="21" spans="1:3" s="55" customFormat="1" ht="12" customHeight="1">
      <c r="A21" s="235" t="s">
        <v>71</v>
      </c>
      <c r="B21" s="9" t="s">
        <v>159</v>
      </c>
      <c r="C21" s="135"/>
    </row>
    <row r="22" spans="1:3" s="55" customFormat="1" ht="12" customHeight="1">
      <c r="A22" s="235" t="s">
        <v>72</v>
      </c>
      <c r="B22" s="8" t="s">
        <v>303</v>
      </c>
      <c r="C22" s="135"/>
    </row>
    <row r="23" spans="1:3" s="55" customFormat="1" ht="12" customHeight="1">
      <c r="A23" s="235" t="s">
        <v>73</v>
      </c>
      <c r="B23" s="8" t="s">
        <v>304</v>
      </c>
      <c r="C23" s="135"/>
    </row>
    <row r="24" spans="1:3" s="55" customFormat="1" ht="12" customHeight="1" thickBot="1">
      <c r="A24" s="235" t="s">
        <v>74</v>
      </c>
      <c r="B24" s="8" t="s">
        <v>416</v>
      </c>
      <c r="C24" s="135"/>
    </row>
    <row r="25" spans="1:3" s="55" customFormat="1" ht="12" customHeight="1" thickBot="1">
      <c r="A25" s="29" t="s">
        <v>10</v>
      </c>
      <c r="B25" s="60" t="s">
        <v>102</v>
      </c>
      <c r="C25" s="162"/>
    </row>
    <row r="26" spans="1:3" s="55" customFormat="1" ht="12" customHeight="1" thickBot="1">
      <c r="A26" s="29" t="s">
        <v>11</v>
      </c>
      <c r="B26" s="60" t="s">
        <v>305</v>
      </c>
      <c r="C26" s="137">
        <f>+C27+C28</f>
        <v>0</v>
      </c>
    </row>
    <row r="27" spans="1:3" s="55" customFormat="1" ht="12" customHeight="1">
      <c r="A27" s="236" t="s">
        <v>169</v>
      </c>
      <c r="B27" s="237" t="s">
        <v>303</v>
      </c>
      <c r="C27" s="47"/>
    </row>
    <row r="28" spans="1:3" s="55" customFormat="1" ht="12" customHeight="1">
      <c r="A28" s="236" t="s">
        <v>170</v>
      </c>
      <c r="B28" s="238" t="s">
        <v>306</v>
      </c>
      <c r="C28" s="138"/>
    </row>
    <row r="29" spans="1:3" s="55" customFormat="1" ht="12" customHeight="1" thickBot="1">
      <c r="A29" s="235" t="s">
        <v>171</v>
      </c>
      <c r="B29" s="69" t="s">
        <v>417</v>
      </c>
      <c r="C29" s="50"/>
    </row>
    <row r="30" spans="1:3" s="55" customFormat="1" ht="12" customHeight="1" thickBot="1">
      <c r="A30" s="29" t="s">
        <v>12</v>
      </c>
      <c r="B30" s="60" t="s">
        <v>307</v>
      </c>
      <c r="C30" s="137">
        <f>+C31+C32+C33</f>
        <v>0</v>
      </c>
    </row>
    <row r="31" spans="1:3" s="55" customFormat="1" ht="12" customHeight="1">
      <c r="A31" s="236" t="s">
        <v>58</v>
      </c>
      <c r="B31" s="237" t="s">
        <v>192</v>
      </c>
      <c r="C31" s="47"/>
    </row>
    <row r="32" spans="1:3" s="55" customFormat="1" ht="12" customHeight="1">
      <c r="A32" s="236" t="s">
        <v>59</v>
      </c>
      <c r="B32" s="238" t="s">
        <v>193</v>
      </c>
      <c r="C32" s="138"/>
    </row>
    <row r="33" spans="1:3" s="55" customFormat="1" ht="12" customHeight="1" thickBot="1">
      <c r="A33" s="235" t="s">
        <v>60</v>
      </c>
      <c r="B33" s="69" t="s">
        <v>194</v>
      </c>
      <c r="C33" s="50"/>
    </row>
    <row r="34" spans="1:3" s="54" customFormat="1" ht="12" customHeight="1" thickBot="1">
      <c r="A34" s="29" t="s">
        <v>13</v>
      </c>
      <c r="B34" s="60" t="s">
        <v>277</v>
      </c>
      <c r="C34" s="162"/>
    </row>
    <row r="35" spans="1:3" s="54" customFormat="1" ht="12" customHeight="1" thickBot="1">
      <c r="A35" s="29" t="s">
        <v>14</v>
      </c>
      <c r="B35" s="60" t="s">
        <v>308</v>
      </c>
      <c r="C35" s="179"/>
    </row>
    <row r="36" spans="1:3" s="54" customFormat="1" ht="12" customHeight="1" thickBot="1">
      <c r="A36" s="28" t="s">
        <v>15</v>
      </c>
      <c r="B36" s="60" t="s">
        <v>418</v>
      </c>
      <c r="C36" s="180">
        <f>+C8+C20+C25+C26+C30+C34+C35</f>
        <v>0</v>
      </c>
    </row>
    <row r="37" spans="1:3" s="54" customFormat="1" ht="12" customHeight="1" thickBot="1">
      <c r="A37" s="98" t="s">
        <v>16</v>
      </c>
      <c r="B37" s="60" t="s">
        <v>310</v>
      </c>
      <c r="C37" s="180">
        <f>+C38+C39+C40</f>
        <v>9624918</v>
      </c>
    </row>
    <row r="38" spans="1:3" s="54" customFormat="1" ht="12" customHeight="1">
      <c r="A38" s="236" t="s">
        <v>311</v>
      </c>
      <c r="B38" s="237" t="s">
        <v>139</v>
      </c>
      <c r="C38" s="47"/>
    </row>
    <row r="39" spans="1:3" s="54" customFormat="1" ht="12" customHeight="1">
      <c r="A39" s="236" t="s">
        <v>312</v>
      </c>
      <c r="B39" s="238" t="s">
        <v>1</v>
      </c>
      <c r="C39" s="138"/>
    </row>
    <row r="40" spans="1:3" s="55" customFormat="1" ht="12" customHeight="1" thickBot="1">
      <c r="A40" s="235" t="s">
        <v>313</v>
      </c>
      <c r="B40" s="69" t="s">
        <v>314</v>
      </c>
      <c r="C40" s="50">
        <v>9624918</v>
      </c>
    </row>
    <row r="41" spans="1:3" s="55" customFormat="1" ht="15" customHeight="1" thickBot="1">
      <c r="A41" s="98" t="s">
        <v>17</v>
      </c>
      <c r="B41" s="99" t="s">
        <v>315</v>
      </c>
      <c r="C41" s="183">
        <f>+C36+C37</f>
        <v>9624918</v>
      </c>
    </row>
    <row r="42" spans="1:3" s="55" customFormat="1" ht="15" customHeight="1">
      <c r="A42" s="100"/>
      <c r="B42" s="101"/>
      <c r="C42" s="181"/>
    </row>
    <row r="43" spans="1:3" ht="13.5" thickBot="1">
      <c r="A43" s="102"/>
      <c r="B43" s="103"/>
      <c r="C43" s="182"/>
    </row>
    <row r="44" spans="1:3" s="46" customFormat="1" ht="16.5" customHeight="1" thickBot="1">
      <c r="A44" s="104"/>
      <c r="B44" s="105" t="s">
        <v>43</v>
      </c>
      <c r="C44" s="183"/>
    </row>
    <row r="45" spans="1:3" s="56" customFormat="1" ht="12" customHeight="1" thickBot="1">
      <c r="A45" s="29" t="s">
        <v>8</v>
      </c>
      <c r="B45" s="60" t="s">
        <v>316</v>
      </c>
      <c r="C45" s="137">
        <f>SUM(C46:C50)</f>
        <v>9624918</v>
      </c>
    </row>
    <row r="46" spans="1:3" ht="12" customHeight="1">
      <c r="A46" s="235" t="s">
        <v>65</v>
      </c>
      <c r="B46" s="9" t="s">
        <v>38</v>
      </c>
      <c r="C46" s="47">
        <v>6910490</v>
      </c>
    </row>
    <row r="47" spans="1:3" ht="12" customHeight="1">
      <c r="A47" s="235" t="s">
        <v>66</v>
      </c>
      <c r="B47" s="8" t="s">
        <v>111</v>
      </c>
      <c r="C47" s="49">
        <v>1289528</v>
      </c>
    </row>
    <row r="48" spans="1:3" ht="12" customHeight="1">
      <c r="A48" s="235" t="s">
        <v>67</v>
      </c>
      <c r="B48" s="8" t="s">
        <v>84</v>
      </c>
      <c r="C48" s="49">
        <v>1424900</v>
      </c>
    </row>
    <row r="49" spans="1:3" ht="12" customHeight="1">
      <c r="A49" s="235" t="s">
        <v>68</v>
      </c>
      <c r="B49" s="8" t="s">
        <v>112</v>
      </c>
      <c r="C49" s="49"/>
    </row>
    <row r="50" spans="1:3" ht="12" customHeight="1" thickBot="1">
      <c r="A50" s="235" t="s">
        <v>85</v>
      </c>
      <c r="B50" s="8" t="s">
        <v>113</v>
      </c>
      <c r="C50" s="49"/>
    </row>
    <row r="51" spans="1:3" ht="12" customHeight="1" thickBot="1">
      <c r="A51" s="29" t="s">
        <v>9</v>
      </c>
      <c r="B51" s="60" t="s">
        <v>317</v>
      </c>
      <c r="C51" s="137">
        <f>SUM(C52:C54)</f>
        <v>0</v>
      </c>
    </row>
    <row r="52" spans="1:3" s="56" customFormat="1" ht="12" customHeight="1">
      <c r="A52" s="235" t="s">
        <v>71</v>
      </c>
      <c r="B52" s="9" t="s">
        <v>133</v>
      </c>
      <c r="C52" s="47"/>
    </row>
    <row r="53" spans="1:3" ht="12" customHeight="1">
      <c r="A53" s="235" t="s">
        <v>72</v>
      </c>
      <c r="B53" s="8" t="s">
        <v>115</v>
      </c>
      <c r="C53" s="49"/>
    </row>
    <row r="54" spans="1:3" ht="12" customHeight="1">
      <c r="A54" s="235" t="s">
        <v>73</v>
      </c>
      <c r="B54" s="8" t="s">
        <v>44</v>
      </c>
      <c r="C54" s="49"/>
    </row>
    <row r="55" spans="1:3" ht="12" customHeight="1" thickBot="1">
      <c r="A55" s="235" t="s">
        <v>74</v>
      </c>
      <c r="B55" s="8" t="s">
        <v>415</v>
      </c>
      <c r="C55" s="49"/>
    </row>
    <row r="56" spans="1:3" ht="15" customHeight="1" thickBot="1">
      <c r="A56" s="29" t="s">
        <v>10</v>
      </c>
      <c r="B56" s="60" t="s">
        <v>4</v>
      </c>
      <c r="C56" s="162"/>
    </row>
    <row r="57" spans="1:3" ht="13.5" thickBot="1">
      <c r="A57" s="29" t="s">
        <v>11</v>
      </c>
      <c r="B57" s="106" t="s">
        <v>420</v>
      </c>
      <c r="C57" s="184">
        <f>+C45+C51+C56</f>
        <v>9624918</v>
      </c>
    </row>
    <row r="58" ht="15" customHeight="1" thickBot="1">
      <c r="C58" s="332">
        <f>C41-C57</f>
        <v>0</v>
      </c>
    </row>
    <row r="59" spans="1:3" ht="14.25" customHeight="1" thickBot="1">
      <c r="A59" s="108" t="s">
        <v>410</v>
      </c>
      <c r="B59" s="109"/>
      <c r="C59" s="58"/>
    </row>
    <row r="60" spans="1:3" ht="13.5" thickBot="1">
      <c r="A60" s="108" t="s">
        <v>129</v>
      </c>
      <c r="B60" s="109"/>
      <c r="C60" s="58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120" zoomScaleNormal="120" zoomScalePageLayoutView="0" workbookViewId="0" topLeftCell="A1">
      <selection activeCell="O20" sqref="O20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5.50390625" style="0" bestFit="1" customWidth="1"/>
    <col min="5" max="5" width="1.875" style="0" bestFit="1" customWidth="1"/>
    <col min="6" max="6" width="11.00390625" style="0" customWidth="1"/>
  </cols>
  <sheetData>
    <row r="1" spans="1:10" ht="18.75">
      <c r="A1" s="366" t="s">
        <v>464</v>
      </c>
      <c r="B1" s="366"/>
      <c r="C1" s="366"/>
      <c r="D1" s="366"/>
      <c r="E1" s="366"/>
      <c r="F1" s="366"/>
      <c r="G1" s="366"/>
      <c r="H1" s="366"/>
      <c r="I1" s="366"/>
      <c r="J1" s="366"/>
    </row>
    <row r="3" spans="1:9" ht="15.75">
      <c r="A3" s="369" t="s">
        <v>565</v>
      </c>
      <c r="B3" s="370"/>
      <c r="C3" s="370"/>
      <c r="D3" s="370"/>
      <c r="E3" s="370"/>
      <c r="F3" s="370"/>
      <c r="G3" s="78"/>
      <c r="H3" s="78"/>
      <c r="I3" s="78"/>
    </row>
    <row r="6" ht="15">
      <c r="A6" s="283" t="s">
        <v>553</v>
      </c>
    </row>
    <row r="7" spans="1:11" ht="12.75">
      <c r="A7" s="352" t="s">
        <v>529</v>
      </c>
      <c r="B7" s="361">
        <v>2</v>
      </c>
      <c r="C7" s="353" t="s">
        <v>527</v>
      </c>
      <c r="D7" s="353">
        <v>2019</v>
      </c>
      <c r="E7" s="353" t="s">
        <v>528</v>
      </c>
      <c r="F7" s="361" t="s">
        <v>566</v>
      </c>
      <c r="G7" s="353" t="s">
        <v>567</v>
      </c>
      <c r="H7" s="353" t="s">
        <v>530</v>
      </c>
      <c r="I7" s="353"/>
      <c r="J7" s="353"/>
      <c r="K7" s="353"/>
    </row>
    <row r="8" spans="1:6" ht="12.75">
      <c r="A8" s="299"/>
      <c r="B8" s="298"/>
      <c r="F8" s="298"/>
    </row>
    <row r="9" spans="1:6" ht="12.75">
      <c r="A9" s="299"/>
      <c r="B9" s="298"/>
      <c r="F9" s="298"/>
    </row>
    <row r="11" spans="1:10" ht="15.75">
      <c r="A11" s="369" t="s">
        <v>568</v>
      </c>
      <c r="B11" s="370"/>
      <c r="C11" s="370"/>
      <c r="D11" s="370"/>
      <c r="E11" s="370"/>
      <c r="F11" s="370"/>
      <c r="G11" s="370"/>
      <c r="H11" s="371"/>
      <c r="I11" s="371"/>
      <c r="J11" s="371"/>
    </row>
    <row r="13" spans="1:10" ht="14.25">
      <c r="A13" s="294" t="s">
        <v>466</v>
      </c>
      <c r="B13" s="367" t="s">
        <v>570</v>
      </c>
      <c r="C13" s="368"/>
      <c r="D13" s="368"/>
      <c r="E13" s="368"/>
      <c r="F13" s="368"/>
      <c r="G13" s="368"/>
      <c r="H13" s="368"/>
      <c r="I13" s="368"/>
      <c r="J13" s="368"/>
    </row>
    <row r="14" spans="2:10" ht="14.25">
      <c r="B14" s="351"/>
      <c r="C14" s="78"/>
      <c r="D14" s="78"/>
      <c r="E14" s="78"/>
      <c r="F14" s="78"/>
      <c r="G14" s="78"/>
      <c r="H14" s="78"/>
      <c r="I14" s="78"/>
      <c r="J14" s="78"/>
    </row>
    <row r="15" spans="1:10" ht="14.25">
      <c r="A15" s="294" t="s">
        <v>467</v>
      </c>
      <c r="B15" s="367" t="s">
        <v>571</v>
      </c>
      <c r="C15" s="368"/>
      <c r="D15" s="368"/>
      <c r="E15" s="368"/>
      <c r="F15" s="368"/>
      <c r="G15" s="368"/>
      <c r="H15" s="368"/>
      <c r="I15" s="368"/>
      <c r="J15" s="368"/>
    </row>
    <row r="16" spans="2:10" ht="14.25">
      <c r="B16" s="351"/>
      <c r="C16" s="78"/>
      <c r="D16" s="78"/>
      <c r="E16" s="78"/>
      <c r="F16" s="78"/>
      <c r="G16" s="78"/>
      <c r="H16" s="78"/>
      <c r="I16" s="78"/>
      <c r="J16" s="78"/>
    </row>
    <row r="17" spans="1:10" ht="14.25">
      <c r="A17" s="294" t="s">
        <v>468</v>
      </c>
      <c r="B17" s="367" t="s">
        <v>554</v>
      </c>
      <c r="C17" s="368"/>
      <c r="D17" s="368"/>
      <c r="E17" s="368"/>
      <c r="F17" s="368"/>
      <c r="G17" s="368"/>
      <c r="H17" s="368"/>
      <c r="I17" s="368"/>
      <c r="J17" s="368"/>
    </row>
    <row r="18" spans="2:10" ht="14.25">
      <c r="B18" s="351"/>
      <c r="C18" s="78"/>
      <c r="D18" s="78"/>
      <c r="E18" s="78"/>
      <c r="F18" s="78"/>
      <c r="G18" s="78"/>
      <c r="H18" s="78"/>
      <c r="I18" s="78"/>
      <c r="J18" s="78"/>
    </row>
    <row r="19" spans="1:10" ht="14.25">
      <c r="A19" s="294" t="s">
        <v>469</v>
      </c>
      <c r="B19" s="367" t="s">
        <v>475</v>
      </c>
      <c r="C19" s="368"/>
      <c r="D19" s="368"/>
      <c r="E19" s="368"/>
      <c r="F19" s="368"/>
      <c r="G19" s="368"/>
      <c r="H19" s="368"/>
      <c r="I19" s="368"/>
      <c r="J19" s="368"/>
    </row>
    <row r="20" spans="2:10" ht="14.25">
      <c r="B20" s="351"/>
      <c r="C20" s="78"/>
      <c r="D20" s="78"/>
      <c r="E20" s="78"/>
      <c r="F20" s="78"/>
      <c r="G20" s="78"/>
      <c r="H20" s="78"/>
      <c r="I20" s="78"/>
      <c r="J20" s="78"/>
    </row>
    <row r="21" spans="1:10" ht="14.25">
      <c r="A21" s="294" t="s">
        <v>470</v>
      </c>
      <c r="B21" s="367" t="s">
        <v>476</v>
      </c>
      <c r="C21" s="368"/>
      <c r="D21" s="368"/>
      <c r="E21" s="368"/>
      <c r="F21" s="368"/>
      <c r="G21" s="368"/>
      <c r="H21" s="368"/>
      <c r="I21" s="368"/>
      <c r="J21" s="368"/>
    </row>
    <row r="22" spans="2:10" ht="14.25">
      <c r="B22" s="351"/>
      <c r="C22" s="78"/>
      <c r="D22" s="78"/>
      <c r="E22" s="78"/>
      <c r="F22" s="78"/>
      <c r="G22" s="78"/>
      <c r="H22" s="78"/>
      <c r="I22" s="78"/>
      <c r="J22" s="78"/>
    </row>
    <row r="23" spans="1:10" ht="14.25">
      <c r="A23" s="294" t="s">
        <v>471</v>
      </c>
      <c r="B23" s="367" t="s">
        <v>477</v>
      </c>
      <c r="C23" s="368"/>
      <c r="D23" s="368"/>
      <c r="E23" s="368"/>
      <c r="F23" s="368"/>
      <c r="G23" s="368"/>
      <c r="H23" s="368"/>
      <c r="I23" s="368"/>
      <c r="J23" s="368"/>
    </row>
    <row r="24" spans="2:10" ht="14.25">
      <c r="B24" s="351"/>
      <c r="C24" s="78"/>
      <c r="D24" s="78"/>
      <c r="E24" s="78"/>
      <c r="F24" s="78"/>
      <c r="G24" s="78"/>
      <c r="H24" s="78"/>
      <c r="I24" s="78"/>
      <c r="J24" s="78"/>
    </row>
    <row r="25" spans="1:10" ht="14.25">
      <c r="A25" s="294" t="s">
        <v>472</v>
      </c>
      <c r="B25" s="367" t="s">
        <v>478</v>
      </c>
      <c r="C25" s="368"/>
      <c r="D25" s="368"/>
      <c r="E25" s="368"/>
      <c r="F25" s="368"/>
      <c r="G25" s="368"/>
      <c r="H25" s="368"/>
      <c r="I25" s="368"/>
      <c r="J25" s="368"/>
    </row>
    <row r="26" spans="2:10" ht="14.25">
      <c r="B26" s="351"/>
      <c r="C26" s="78"/>
      <c r="D26" s="78"/>
      <c r="E26" s="78"/>
      <c r="F26" s="78"/>
      <c r="G26" s="78"/>
      <c r="H26" s="78"/>
      <c r="I26" s="78"/>
      <c r="J26" s="78"/>
    </row>
    <row r="27" spans="1:10" ht="14.25">
      <c r="A27" s="294" t="s">
        <v>473</v>
      </c>
      <c r="B27" s="367" t="s">
        <v>479</v>
      </c>
      <c r="C27" s="368"/>
      <c r="D27" s="368"/>
      <c r="E27" s="368"/>
      <c r="F27" s="368"/>
      <c r="G27" s="368"/>
      <c r="H27" s="368"/>
      <c r="I27" s="368"/>
      <c r="J27" s="368"/>
    </row>
    <row r="28" spans="2:10" ht="14.25">
      <c r="B28" s="351"/>
      <c r="C28" s="78"/>
      <c r="D28" s="78"/>
      <c r="E28" s="78"/>
      <c r="F28" s="78"/>
      <c r="G28" s="78"/>
      <c r="H28" s="78"/>
      <c r="I28" s="78"/>
      <c r="J28" s="78"/>
    </row>
    <row r="29" spans="1:10" ht="14.25">
      <c r="A29" s="294" t="s">
        <v>473</v>
      </c>
      <c r="B29" s="367" t="s">
        <v>480</v>
      </c>
      <c r="C29" s="368"/>
      <c r="D29" s="368"/>
      <c r="E29" s="368"/>
      <c r="F29" s="368"/>
      <c r="G29" s="368"/>
      <c r="H29" s="368"/>
      <c r="I29" s="368"/>
      <c r="J29" s="368"/>
    </row>
    <row r="30" spans="2:10" ht="14.25">
      <c r="B30" s="351"/>
      <c r="C30" s="78"/>
      <c r="D30" s="78"/>
      <c r="E30" s="78"/>
      <c r="F30" s="78"/>
      <c r="G30" s="78"/>
      <c r="H30" s="78"/>
      <c r="I30" s="78"/>
      <c r="J30" s="78"/>
    </row>
    <row r="31" spans="1:10" ht="14.25">
      <c r="A31" s="294" t="s">
        <v>474</v>
      </c>
      <c r="B31" s="367" t="s">
        <v>481</v>
      </c>
      <c r="C31" s="368"/>
      <c r="D31" s="368"/>
      <c r="E31" s="368"/>
      <c r="F31" s="368"/>
      <c r="G31" s="368"/>
      <c r="H31" s="368"/>
      <c r="I31" s="368"/>
      <c r="J31" s="368"/>
    </row>
    <row r="33" ht="14.25">
      <c r="A33" s="294"/>
    </row>
  </sheetData>
  <sheetProtection sheet="1"/>
  <mergeCells count="13">
    <mergeCell ref="B31:J31"/>
    <mergeCell ref="A3:F3"/>
    <mergeCell ref="B13:J13"/>
    <mergeCell ref="B15:J15"/>
    <mergeCell ref="B17:J17"/>
    <mergeCell ref="B19:J19"/>
    <mergeCell ref="A11:J11"/>
    <mergeCell ref="A1:J1"/>
    <mergeCell ref="B21:J21"/>
    <mergeCell ref="B23:J23"/>
    <mergeCell ref="B25:J25"/>
    <mergeCell ref="B27:J27"/>
    <mergeCell ref="B29:J2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E18" sqref="E18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51" t="s">
        <v>88</v>
      </c>
    </row>
    <row r="4" spans="1:2" ht="12.75">
      <c r="A4" s="64"/>
      <c r="B4" s="64"/>
    </row>
    <row r="5" spans="1:2" s="75" customFormat="1" ht="15.75">
      <c r="A5" s="51" t="s">
        <v>456</v>
      </c>
      <c r="B5" s="74"/>
    </row>
    <row r="6" spans="1:2" ht="12.75">
      <c r="A6" s="64"/>
      <c r="B6" s="64"/>
    </row>
    <row r="7" spans="1:2" ht="12.75">
      <c r="A7" s="64" t="s">
        <v>423</v>
      </c>
      <c r="B7" s="64" t="s">
        <v>383</v>
      </c>
    </row>
    <row r="8" spans="1:2" ht="12.75">
      <c r="A8" s="64" t="s">
        <v>424</v>
      </c>
      <c r="B8" s="64" t="s">
        <v>384</v>
      </c>
    </row>
    <row r="9" spans="1:2" ht="12.75">
      <c r="A9" s="64" t="s">
        <v>425</v>
      </c>
      <c r="B9" s="64" t="s">
        <v>385</v>
      </c>
    </row>
    <row r="10" spans="1:2" ht="12.75">
      <c r="A10" s="64"/>
      <c r="B10" s="64"/>
    </row>
    <row r="11" spans="1:2" ht="12.75">
      <c r="A11" s="64"/>
      <c r="B11" s="64"/>
    </row>
    <row r="12" spans="1:2" s="75" customFormat="1" ht="15.75">
      <c r="A12" s="51" t="str">
        <f>+CONCATENATE(LEFT(A5,4),". évi előirányzat KIADÁSOK")</f>
        <v>2019. évi előirányzat KIADÁSOK</v>
      </c>
      <c r="B12" s="74"/>
    </row>
    <row r="13" spans="1:2" ht="12.75">
      <c r="A13" s="64"/>
      <c r="B13" s="64"/>
    </row>
    <row r="14" spans="1:2" ht="12.75">
      <c r="A14" s="64" t="s">
        <v>426</v>
      </c>
      <c r="B14" s="64" t="s">
        <v>386</v>
      </c>
    </row>
    <row r="15" spans="1:2" ht="12.75">
      <c r="A15" s="64" t="s">
        <v>427</v>
      </c>
      <c r="B15" s="64" t="s">
        <v>387</v>
      </c>
    </row>
    <row r="16" spans="1:2" ht="12.75">
      <c r="A16" s="64" t="s">
        <v>428</v>
      </c>
      <c r="B16" s="64" t="s">
        <v>388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G13" sqref="G13"/>
    </sheetView>
  </sheetViews>
  <sheetFormatPr defaultColWidth="9.00390625" defaultRowHeight="12.75"/>
  <cols>
    <col min="1" max="1" width="9.50390625" style="30" customWidth="1"/>
    <col min="2" max="2" width="99.375" style="30" customWidth="1"/>
    <col min="3" max="3" width="21.625" style="188" customWidth="1"/>
    <col min="4" max="4" width="9.00390625" style="30" customWidth="1"/>
    <col min="5" max="16384" width="9.375" style="30" customWidth="1"/>
  </cols>
  <sheetData>
    <row r="1" spans="1:3" ht="18.75" customHeight="1">
      <c r="A1" s="333"/>
      <c r="B1" s="372" t="str">
        <f>CONCATENATE("1.1. melléklet ",ALAPADATOK!A7," ",ALAPADATOK!B7," ",ALAPADATOK!C7," ",ALAPADATOK!D7," ",ALAPADATOK!E7," ",ALAPADATOK!F7," ",ALAPADATOK!G7," ",ALAPADATOK!H7)</f>
        <v>1.1. melléklet a 2 / 2019 ( III.07. ) számú önkormányzati rendelethez</v>
      </c>
      <c r="C1" s="373"/>
    </row>
    <row r="2" spans="1:3" ht="21.75" customHeight="1">
      <c r="A2" s="334"/>
      <c r="B2" s="335" t="str">
        <f>CONCATENATE(ALAPADATOK!A3)</f>
        <v>Mezőzombor Község ÖNKORMÁNYZATA</v>
      </c>
      <c r="C2" s="336"/>
    </row>
    <row r="3" spans="1:3" ht="21.75" customHeight="1">
      <c r="A3" s="336"/>
      <c r="B3" s="335" t="s">
        <v>457</v>
      </c>
      <c r="C3" s="336"/>
    </row>
    <row r="4" spans="1:3" ht="21.75" customHeight="1">
      <c r="A4" s="336"/>
      <c r="B4" s="335" t="s">
        <v>458</v>
      </c>
      <c r="C4" s="336"/>
    </row>
    <row r="5" spans="1:3" ht="21.75" customHeight="1">
      <c r="A5" s="333"/>
      <c r="B5" s="333"/>
      <c r="C5" s="337"/>
    </row>
    <row r="6" spans="1:3" ht="15" customHeight="1">
      <c r="A6" s="374" t="s">
        <v>5</v>
      </c>
      <c r="B6" s="374"/>
      <c r="C6" s="374"/>
    </row>
    <row r="7" spans="1:3" ht="15" customHeight="1" thickBot="1">
      <c r="A7" s="375" t="s">
        <v>89</v>
      </c>
      <c r="B7" s="375"/>
      <c r="C7" s="284" t="s">
        <v>443</v>
      </c>
    </row>
    <row r="8" spans="1:3" ht="24" customHeight="1" thickBot="1">
      <c r="A8" s="338" t="s">
        <v>53</v>
      </c>
      <c r="B8" s="339" t="s">
        <v>7</v>
      </c>
      <c r="C8" s="340" t="str">
        <f>+CONCATENATE(LEFT(KV_ÖSSZEFÜGGÉSEK!A5,4),". évi előirányzat")</f>
        <v>2019. évi előirányzat</v>
      </c>
    </row>
    <row r="9" spans="1:3" s="31" customFormat="1" ht="12" customHeight="1" thickBot="1">
      <c r="A9" s="268"/>
      <c r="B9" s="269" t="s">
        <v>389</v>
      </c>
      <c r="C9" s="270" t="s">
        <v>390</v>
      </c>
    </row>
    <row r="10" spans="1:3" s="1" customFormat="1" ht="12" customHeight="1" thickBot="1">
      <c r="A10" s="20" t="s">
        <v>8</v>
      </c>
      <c r="B10" s="21" t="s">
        <v>154</v>
      </c>
      <c r="C10" s="118">
        <f>+C11+C12+C13+C14+C15+C16</f>
        <v>286210855</v>
      </c>
    </row>
    <row r="11" spans="1:3" s="1" customFormat="1" ht="12" customHeight="1">
      <c r="A11" s="15" t="s">
        <v>65</v>
      </c>
      <c r="B11" s="206" t="s">
        <v>155</v>
      </c>
      <c r="C11" s="121">
        <v>77429476</v>
      </c>
    </row>
    <row r="12" spans="1:3" s="1" customFormat="1" ht="12" customHeight="1">
      <c r="A12" s="14" t="s">
        <v>66</v>
      </c>
      <c r="B12" s="207" t="s">
        <v>156</v>
      </c>
      <c r="C12" s="120">
        <v>54509250</v>
      </c>
    </row>
    <row r="13" spans="1:3" s="1" customFormat="1" ht="12" customHeight="1">
      <c r="A13" s="14" t="s">
        <v>67</v>
      </c>
      <c r="B13" s="207" t="s">
        <v>429</v>
      </c>
      <c r="C13" s="120">
        <v>87052200</v>
      </c>
    </row>
    <row r="14" spans="1:3" s="1" customFormat="1" ht="12" customHeight="1">
      <c r="A14" s="14" t="s">
        <v>68</v>
      </c>
      <c r="B14" s="207" t="s">
        <v>157</v>
      </c>
      <c r="C14" s="120">
        <v>2981070</v>
      </c>
    </row>
    <row r="15" spans="1:3" s="1" customFormat="1" ht="12" customHeight="1">
      <c r="A15" s="14" t="s">
        <v>85</v>
      </c>
      <c r="B15" s="114" t="s">
        <v>329</v>
      </c>
      <c r="C15" s="120">
        <v>64238859</v>
      </c>
    </row>
    <row r="16" spans="1:3" s="1" customFormat="1" ht="12" customHeight="1" thickBot="1">
      <c r="A16" s="16" t="s">
        <v>69</v>
      </c>
      <c r="B16" s="115" t="s">
        <v>330</v>
      </c>
      <c r="C16" s="120"/>
    </row>
    <row r="17" spans="1:3" s="1" customFormat="1" ht="12" customHeight="1" thickBot="1">
      <c r="A17" s="20" t="s">
        <v>9</v>
      </c>
      <c r="B17" s="113" t="s">
        <v>158</v>
      </c>
      <c r="C17" s="118">
        <f>+C18+C19+C20+C21+C22</f>
        <v>257726589</v>
      </c>
    </row>
    <row r="18" spans="1:3" s="1" customFormat="1" ht="12" customHeight="1">
      <c r="A18" s="15" t="s">
        <v>71</v>
      </c>
      <c r="B18" s="206" t="s">
        <v>159</v>
      </c>
      <c r="C18" s="121"/>
    </row>
    <row r="19" spans="1:3" s="1" customFormat="1" ht="12" customHeight="1">
      <c r="A19" s="14" t="s">
        <v>72</v>
      </c>
      <c r="B19" s="207" t="s">
        <v>160</v>
      </c>
      <c r="C19" s="120"/>
    </row>
    <row r="20" spans="1:3" s="1" customFormat="1" ht="12" customHeight="1">
      <c r="A20" s="14" t="s">
        <v>73</v>
      </c>
      <c r="B20" s="207" t="s">
        <v>319</v>
      </c>
      <c r="C20" s="120"/>
    </row>
    <row r="21" spans="1:3" s="1" customFormat="1" ht="12" customHeight="1">
      <c r="A21" s="14" t="s">
        <v>74</v>
      </c>
      <c r="B21" s="207" t="s">
        <v>320</v>
      </c>
      <c r="C21" s="120"/>
    </row>
    <row r="22" spans="1:3" s="1" customFormat="1" ht="12" customHeight="1">
      <c r="A22" s="14" t="s">
        <v>75</v>
      </c>
      <c r="B22" s="207" t="s">
        <v>451</v>
      </c>
      <c r="C22" s="120">
        <v>257726589</v>
      </c>
    </row>
    <row r="23" spans="1:3" s="1" customFormat="1" ht="12" customHeight="1" thickBot="1">
      <c r="A23" s="16" t="s">
        <v>81</v>
      </c>
      <c r="B23" s="115" t="s">
        <v>162</v>
      </c>
      <c r="C23" s="122"/>
    </row>
    <row r="24" spans="1:3" s="1" customFormat="1" ht="12" customHeight="1" thickBot="1">
      <c r="A24" s="20" t="s">
        <v>10</v>
      </c>
      <c r="B24" s="21" t="s">
        <v>163</v>
      </c>
      <c r="C24" s="118">
        <f>+C25+C26+C27+C28+C29</f>
        <v>142033160</v>
      </c>
    </row>
    <row r="25" spans="1:3" s="1" customFormat="1" ht="12" customHeight="1">
      <c r="A25" s="15" t="s">
        <v>54</v>
      </c>
      <c r="B25" s="206" t="s">
        <v>164</v>
      </c>
      <c r="C25" s="121"/>
    </row>
    <row r="26" spans="1:3" s="1" customFormat="1" ht="12" customHeight="1">
      <c r="A26" s="14" t="s">
        <v>55</v>
      </c>
      <c r="B26" s="207" t="s">
        <v>165</v>
      </c>
      <c r="C26" s="120"/>
    </row>
    <row r="27" spans="1:3" s="1" customFormat="1" ht="12" customHeight="1">
      <c r="A27" s="14" t="s">
        <v>56</v>
      </c>
      <c r="B27" s="207" t="s">
        <v>321</v>
      </c>
      <c r="C27" s="120"/>
    </row>
    <row r="28" spans="1:3" s="1" customFormat="1" ht="12" customHeight="1">
      <c r="A28" s="14" t="s">
        <v>57</v>
      </c>
      <c r="B28" s="207" t="s">
        <v>322</v>
      </c>
      <c r="C28" s="120"/>
    </row>
    <row r="29" spans="1:3" s="1" customFormat="1" ht="12" customHeight="1">
      <c r="A29" s="14" t="s">
        <v>99</v>
      </c>
      <c r="B29" s="207" t="s">
        <v>166</v>
      </c>
      <c r="C29" s="120">
        <v>142033160</v>
      </c>
    </row>
    <row r="30" spans="1:3" s="263" customFormat="1" ht="12" customHeight="1" thickBot="1">
      <c r="A30" s="271" t="s">
        <v>100</v>
      </c>
      <c r="B30" s="261" t="s">
        <v>446</v>
      </c>
      <c r="C30" s="262"/>
    </row>
    <row r="31" spans="1:3" s="1" customFormat="1" ht="12" customHeight="1" thickBot="1">
      <c r="A31" s="20" t="s">
        <v>101</v>
      </c>
      <c r="B31" s="21" t="s">
        <v>430</v>
      </c>
      <c r="C31" s="124">
        <f>SUM(C32:C38)</f>
        <v>40040000</v>
      </c>
    </row>
    <row r="32" spans="1:3" s="1" customFormat="1" ht="12" customHeight="1">
      <c r="A32" s="15" t="s">
        <v>169</v>
      </c>
      <c r="B32" s="206" t="s">
        <v>434</v>
      </c>
      <c r="C32" s="121">
        <v>4000000</v>
      </c>
    </row>
    <row r="33" spans="1:3" s="1" customFormat="1" ht="12" customHeight="1">
      <c r="A33" s="14" t="s">
        <v>170</v>
      </c>
      <c r="B33" s="207" t="s">
        <v>435</v>
      </c>
      <c r="C33" s="120">
        <v>100000</v>
      </c>
    </row>
    <row r="34" spans="1:3" s="1" customFormat="1" ht="12" customHeight="1">
      <c r="A34" s="14" t="s">
        <v>171</v>
      </c>
      <c r="B34" s="207" t="s">
        <v>436</v>
      </c>
      <c r="C34" s="120">
        <v>25000000</v>
      </c>
    </row>
    <row r="35" spans="1:3" s="1" customFormat="1" ht="12" customHeight="1">
      <c r="A35" s="14" t="s">
        <v>172</v>
      </c>
      <c r="B35" s="207" t="s">
        <v>437</v>
      </c>
      <c r="C35" s="120">
        <v>300000</v>
      </c>
    </row>
    <row r="36" spans="1:3" s="1" customFormat="1" ht="12" customHeight="1">
      <c r="A36" s="14" t="s">
        <v>431</v>
      </c>
      <c r="B36" s="207" t="s">
        <v>173</v>
      </c>
      <c r="C36" s="120">
        <v>6000000</v>
      </c>
    </row>
    <row r="37" spans="1:3" s="1" customFormat="1" ht="12" customHeight="1">
      <c r="A37" s="14" t="s">
        <v>432</v>
      </c>
      <c r="B37" s="207" t="s">
        <v>174</v>
      </c>
      <c r="C37" s="120"/>
    </row>
    <row r="38" spans="1:3" s="1" customFormat="1" ht="12" customHeight="1" thickBot="1">
      <c r="A38" s="16" t="s">
        <v>433</v>
      </c>
      <c r="B38" s="256" t="s">
        <v>175</v>
      </c>
      <c r="C38" s="122">
        <v>4640000</v>
      </c>
    </row>
    <row r="39" spans="1:3" s="1" customFormat="1" ht="12" customHeight="1" thickBot="1">
      <c r="A39" s="20" t="s">
        <v>12</v>
      </c>
      <c r="B39" s="21" t="s">
        <v>331</v>
      </c>
      <c r="C39" s="118">
        <f>SUM(C40:C50)</f>
        <v>47505350</v>
      </c>
    </row>
    <row r="40" spans="1:3" s="1" customFormat="1" ht="12" customHeight="1">
      <c r="A40" s="15" t="s">
        <v>58</v>
      </c>
      <c r="B40" s="206" t="s">
        <v>178</v>
      </c>
      <c r="C40" s="121"/>
    </row>
    <row r="41" spans="1:3" s="1" customFormat="1" ht="12" customHeight="1">
      <c r="A41" s="14" t="s">
        <v>59</v>
      </c>
      <c r="B41" s="207" t="s">
        <v>179</v>
      </c>
      <c r="C41" s="120">
        <v>17900000</v>
      </c>
    </row>
    <row r="42" spans="1:3" s="1" customFormat="1" ht="12" customHeight="1">
      <c r="A42" s="14" t="s">
        <v>60</v>
      </c>
      <c r="B42" s="207" t="s">
        <v>180</v>
      </c>
      <c r="C42" s="120"/>
    </row>
    <row r="43" spans="1:3" s="1" customFormat="1" ht="12" customHeight="1">
      <c r="A43" s="14" t="s">
        <v>103</v>
      </c>
      <c r="B43" s="207" t="s">
        <v>181</v>
      </c>
      <c r="C43" s="120"/>
    </row>
    <row r="44" spans="1:3" s="1" customFormat="1" ht="12" customHeight="1">
      <c r="A44" s="14" t="s">
        <v>104</v>
      </c>
      <c r="B44" s="207" t="s">
        <v>182</v>
      </c>
      <c r="C44" s="120">
        <v>4205000</v>
      </c>
    </row>
    <row r="45" spans="1:3" s="1" customFormat="1" ht="12" customHeight="1">
      <c r="A45" s="14" t="s">
        <v>105</v>
      </c>
      <c r="B45" s="207" t="s">
        <v>183</v>
      </c>
      <c r="C45" s="120">
        <v>6400350</v>
      </c>
    </row>
    <row r="46" spans="1:3" s="1" customFormat="1" ht="12" customHeight="1">
      <c r="A46" s="14" t="s">
        <v>106</v>
      </c>
      <c r="B46" s="207" t="s">
        <v>184</v>
      </c>
      <c r="C46" s="120"/>
    </row>
    <row r="47" spans="1:3" s="1" customFormat="1" ht="12" customHeight="1">
      <c r="A47" s="14" t="s">
        <v>107</v>
      </c>
      <c r="B47" s="207" t="s">
        <v>438</v>
      </c>
      <c r="C47" s="120"/>
    </row>
    <row r="48" spans="1:3" s="1" customFormat="1" ht="12" customHeight="1">
      <c r="A48" s="14" t="s">
        <v>176</v>
      </c>
      <c r="B48" s="207" t="s">
        <v>186</v>
      </c>
      <c r="C48" s="123"/>
    </row>
    <row r="49" spans="1:3" s="1" customFormat="1" ht="12" customHeight="1">
      <c r="A49" s="16" t="s">
        <v>177</v>
      </c>
      <c r="B49" s="208" t="s">
        <v>333</v>
      </c>
      <c r="C49" s="200"/>
    </row>
    <row r="50" spans="1:3" s="1" customFormat="1" ht="12" customHeight="1" thickBot="1">
      <c r="A50" s="16" t="s">
        <v>332</v>
      </c>
      <c r="B50" s="115" t="s">
        <v>187</v>
      </c>
      <c r="C50" s="200">
        <v>19000000</v>
      </c>
    </row>
    <row r="51" spans="1:3" s="1" customFormat="1" ht="12" customHeight="1" thickBot="1">
      <c r="A51" s="20" t="s">
        <v>13</v>
      </c>
      <c r="B51" s="21" t="s">
        <v>188</v>
      </c>
      <c r="C51" s="118">
        <f>SUM(C52:C56)</f>
        <v>0</v>
      </c>
    </row>
    <row r="52" spans="1:3" s="1" customFormat="1" ht="12" customHeight="1">
      <c r="A52" s="15" t="s">
        <v>61</v>
      </c>
      <c r="B52" s="206" t="s">
        <v>192</v>
      </c>
      <c r="C52" s="239"/>
    </row>
    <row r="53" spans="1:3" s="1" customFormat="1" ht="12" customHeight="1">
      <c r="A53" s="14" t="s">
        <v>62</v>
      </c>
      <c r="B53" s="207" t="s">
        <v>193</v>
      </c>
      <c r="C53" s="123"/>
    </row>
    <row r="54" spans="1:3" s="1" customFormat="1" ht="12" customHeight="1">
      <c r="A54" s="14" t="s">
        <v>189</v>
      </c>
      <c r="B54" s="207" t="s">
        <v>194</v>
      </c>
      <c r="C54" s="123"/>
    </row>
    <row r="55" spans="1:3" s="1" customFormat="1" ht="12" customHeight="1">
      <c r="A55" s="14" t="s">
        <v>190</v>
      </c>
      <c r="B55" s="207" t="s">
        <v>195</v>
      </c>
      <c r="C55" s="123"/>
    </row>
    <row r="56" spans="1:3" s="1" customFormat="1" ht="12" customHeight="1" thickBot="1">
      <c r="A56" s="16" t="s">
        <v>191</v>
      </c>
      <c r="B56" s="115" t="s">
        <v>196</v>
      </c>
      <c r="C56" s="200"/>
    </row>
    <row r="57" spans="1:3" s="1" customFormat="1" ht="12" customHeight="1" thickBot="1">
      <c r="A57" s="20" t="s">
        <v>108</v>
      </c>
      <c r="B57" s="21" t="s">
        <v>197</v>
      </c>
      <c r="C57" s="118">
        <f>SUM(C58:C60)</f>
        <v>0</v>
      </c>
    </row>
    <row r="58" spans="1:3" s="1" customFormat="1" ht="12" customHeight="1">
      <c r="A58" s="15" t="s">
        <v>63</v>
      </c>
      <c r="B58" s="206" t="s">
        <v>198</v>
      </c>
      <c r="C58" s="121"/>
    </row>
    <row r="59" spans="1:3" s="1" customFormat="1" ht="12" customHeight="1">
      <c r="A59" s="14" t="s">
        <v>64</v>
      </c>
      <c r="B59" s="207" t="s">
        <v>323</v>
      </c>
      <c r="C59" s="120"/>
    </row>
    <row r="60" spans="1:3" s="1" customFormat="1" ht="12" customHeight="1">
      <c r="A60" s="14" t="s">
        <v>201</v>
      </c>
      <c r="B60" s="207" t="s">
        <v>199</v>
      </c>
      <c r="C60" s="120"/>
    </row>
    <row r="61" spans="1:3" s="1" customFormat="1" ht="12" customHeight="1" thickBot="1">
      <c r="A61" s="16" t="s">
        <v>202</v>
      </c>
      <c r="B61" s="115" t="s">
        <v>200</v>
      </c>
      <c r="C61" s="122"/>
    </row>
    <row r="62" spans="1:3" s="1" customFormat="1" ht="12" customHeight="1" thickBot="1">
      <c r="A62" s="20" t="s">
        <v>15</v>
      </c>
      <c r="B62" s="113" t="s">
        <v>203</v>
      </c>
      <c r="C62" s="118">
        <f>SUM(C63:C65)</f>
        <v>0</v>
      </c>
    </row>
    <row r="63" spans="1:3" s="1" customFormat="1" ht="12" customHeight="1">
      <c r="A63" s="15" t="s">
        <v>109</v>
      </c>
      <c r="B63" s="206" t="s">
        <v>205</v>
      </c>
      <c r="C63" s="123"/>
    </row>
    <row r="64" spans="1:3" s="1" customFormat="1" ht="12" customHeight="1">
      <c r="A64" s="14" t="s">
        <v>110</v>
      </c>
      <c r="B64" s="207" t="s">
        <v>324</v>
      </c>
      <c r="C64" s="123"/>
    </row>
    <row r="65" spans="1:3" s="1" customFormat="1" ht="12" customHeight="1">
      <c r="A65" s="14" t="s">
        <v>134</v>
      </c>
      <c r="B65" s="207" t="s">
        <v>206</v>
      </c>
      <c r="C65" s="123"/>
    </row>
    <row r="66" spans="1:3" s="1" customFormat="1" ht="12" customHeight="1" thickBot="1">
      <c r="A66" s="16" t="s">
        <v>204</v>
      </c>
      <c r="B66" s="115" t="s">
        <v>207</v>
      </c>
      <c r="C66" s="123"/>
    </row>
    <row r="67" spans="1:3" s="1" customFormat="1" ht="12" customHeight="1" thickBot="1">
      <c r="A67" s="253" t="s">
        <v>372</v>
      </c>
      <c r="B67" s="21" t="s">
        <v>208</v>
      </c>
      <c r="C67" s="124">
        <f>+C10+C17+C24+C31+C39+C51+C57+C62</f>
        <v>773515954</v>
      </c>
    </row>
    <row r="68" spans="1:3" s="1" customFormat="1" ht="12" customHeight="1" thickBot="1">
      <c r="A68" s="241" t="s">
        <v>209</v>
      </c>
      <c r="B68" s="113" t="s">
        <v>210</v>
      </c>
      <c r="C68" s="118">
        <f>SUM(C69:C71)</f>
        <v>27000000</v>
      </c>
    </row>
    <row r="69" spans="1:3" s="1" customFormat="1" ht="12" customHeight="1">
      <c r="A69" s="15" t="s">
        <v>238</v>
      </c>
      <c r="B69" s="206" t="s">
        <v>211</v>
      </c>
      <c r="C69" s="123"/>
    </row>
    <row r="70" spans="1:3" s="1" customFormat="1" ht="12" customHeight="1">
      <c r="A70" s="14" t="s">
        <v>247</v>
      </c>
      <c r="B70" s="207" t="s">
        <v>212</v>
      </c>
      <c r="C70" s="123">
        <v>27000000</v>
      </c>
    </row>
    <row r="71" spans="1:3" s="1" customFormat="1" ht="12" customHeight="1" thickBot="1">
      <c r="A71" s="16" t="s">
        <v>248</v>
      </c>
      <c r="B71" s="247" t="s">
        <v>447</v>
      </c>
      <c r="C71" s="123"/>
    </row>
    <row r="72" spans="1:3" s="1" customFormat="1" ht="12" customHeight="1" thickBot="1">
      <c r="A72" s="241" t="s">
        <v>214</v>
      </c>
      <c r="B72" s="113" t="s">
        <v>215</v>
      </c>
      <c r="C72" s="118">
        <f>SUM(C73:C76)</f>
        <v>0</v>
      </c>
    </row>
    <row r="73" spans="1:3" s="1" customFormat="1" ht="12" customHeight="1">
      <c r="A73" s="15" t="s">
        <v>86</v>
      </c>
      <c r="B73" s="206" t="s">
        <v>216</v>
      </c>
      <c r="C73" s="123"/>
    </row>
    <row r="74" spans="1:3" s="1" customFormat="1" ht="12" customHeight="1">
      <c r="A74" s="14" t="s">
        <v>87</v>
      </c>
      <c r="B74" s="207" t="s">
        <v>448</v>
      </c>
      <c r="C74" s="123"/>
    </row>
    <row r="75" spans="1:3" s="1" customFormat="1" ht="12" customHeight="1" thickBot="1">
      <c r="A75" s="16" t="s">
        <v>239</v>
      </c>
      <c r="B75" s="208" t="s">
        <v>217</v>
      </c>
      <c r="C75" s="200"/>
    </row>
    <row r="76" spans="1:3" s="1" customFormat="1" ht="12" customHeight="1" thickBot="1">
      <c r="A76" s="273" t="s">
        <v>240</v>
      </c>
      <c r="B76" s="274" t="s">
        <v>449</v>
      </c>
      <c r="C76" s="275"/>
    </row>
    <row r="77" spans="1:3" s="1" customFormat="1" ht="12" customHeight="1" thickBot="1">
      <c r="A77" s="241" t="s">
        <v>218</v>
      </c>
      <c r="B77" s="113" t="s">
        <v>219</v>
      </c>
      <c r="C77" s="118">
        <f>SUM(C78:C79)</f>
        <v>614965425</v>
      </c>
    </row>
    <row r="78" spans="1:3" s="1" customFormat="1" ht="12" customHeight="1" thickBot="1">
      <c r="A78" s="13" t="s">
        <v>241</v>
      </c>
      <c r="B78" s="272" t="s">
        <v>220</v>
      </c>
      <c r="C78" s="200">
        <v>614965425</v>
      </c>
    </row>
    <row r="79" spans="1:3" s="1" customFormat="1" ht="12" customHeight="1" thickBot="1">
      <c r="A79" s="273" t="s">
        <v>242</v>
      </c>
      <c r="B79" s="274" t="s">
        <v>221</v>
      </c>
      <c r="C79" s="275"/>
    </row>
    <row r="80" spans="1:3" s="1" customFormat="1" ht="12" customHeight="1" thickBot="1">
      <c r="A80" s="241" t="s">
        <v>222</v>
      </c>
      <c r="B80" s="113" t="s">
        <v>223</v>
      </c>
      <c r="C80" s="118">
        <f>SUM(C81:C83)</f>
        <v>0</v>
      </c>
    </row>
    <row r="81" spans="1:3" s="1" customFormat="1" ht="12" customHeight="1">
      <c r="A81" s="15" t="s">
        <v>243</v>
      </c>
      <c r="B81" s="206" t="s">
        <v>224</v>
      </c>
      <c r="C81" s="123"/>
    </row>
    <row r="82" spans="1:3" s="1" customFormat="1" ht="12" customHeight="1">
      <c r="A82" s="14" t="s">
        <v>244</v>
      </c>
      <c r="B82" s="207" t="s">
        <v>225</v>
      </c>
      <c r="C82" s="123"/>
    </row>
    <row r="83" spans="1:3" s="1" customFormat="1" ht="12" customHeight="1" thickBot="1">
      <c r="A83" s="18" t="s">
        <v>245</v>
      </c>
      <c r="B83" s="276" t="s">
        <v>450</v>
      </c>
      <c r="C83" s="277"/>
    </row>
    <row r="84" spans="1:3" s="1" customFormat="1" ht="12" customHeight="1" thickBot="1">
      <c r="A84" s="241" t="s">
        <v>226</v>
      </c>
      <c r="B84" s="113" t="s">
        <v>246</v>
      </c>
      <c r="C84" s="118">
        <f>SUM(C85:C88)</f>
        <v>0</v>
      </c>
    </row>
    <row r="85" spans="1:3" s="1" customFormat="1" ht="12" customHeight="1">
      <c r="A85" s="210" t="s">
        <v>227</v>
      </c>
      <c r="B85" s="206" t="s">
        <v>228</v>
      </c>
      <c r="C85" s="123"/>
    </row>
    <row r="86" spans="1:3" s="1" customFormat="1" ht="12" customHeight="1">
      <c r="A86" s="211" t="s">
        <v>229</v>
      </c>
      <c r="B86" s="207" t="s">
        <v>230</v>
      </c>
      <c r="C86" s="123"/>
    </row>
    <row r="87" spans="1:3" s="1" customFormat="1" ht="12" customHeight="1">
      <c r="A87" s="211" t="s">
        <v>231</v>
      </c>
      <c r="B87" s="207" t="s">
        <v>232</v>
      </c>
      <c r="C87" s="123"/>
    </row>
    <row r="88" spans="1:3" s="1" customFormat="1" ht="12" customHeight="1" thickBot="1">
      <c r="A88" s="212" t="s">
        <v>233</v>
      </c>
      <c r="B88" s="115" t="s">
        <v>234</v>
      </c>
      <c r="C88" s="123"/>
    </row>
    <row r="89" spans="1:3" s="1" customFormat="1" ht="12" customHeight="1" thickBot="1">
      <c r="A89" s="241" t="s">
        <v>235</v>
      </c>
      <c r="B89" s="113" t="s">
        <v>371</v>
      </c>
      <c r="C89" s="240"/>
    </row>
    <row r="90" spans="1:3" s="1" customFormat="1" ht="13.5" customHeight="1" thickBot="1">
      <c r="A90" s="241" t="s">
        <v>237</v>
      </c>
      <c r="B90" s="113" t="s">
        <v>236</v>
      </c>
      <c r="C90" s="240"/>
    </row>
    <row r="91" spans="1:3" s="1" customFormat="1" ht="15.75" customHeight="1" thickBot="1">
      <c r="A91" s="241" t="s">
        <v>249</v>
      </c>
      <c r="B91" s="213" t="s">
        <v>374</v>
      </c>
      <c r="C91" s="124">
        <f>+C68+C72+C77+C80+C84+C90+C89</f>
        <v>641965425</v>
      </c>
    </row>
    <row r="92" spans="1:3" s="1" customFormat="1" ht="16.5" customHeight="1" thickBot="1">
      <c r="A92" s="242" t="s">
        <v>373</v>
      </c>
      <c r="B92" s="214" t="s">
        <v>375</v>
      </c>
      <c r="C92" s="124">
        <f>+C67+C91</f>
        <v>1415481379</v>
      </c>
    </row>
    <row r="93" spans="1:3" s="1" customFormat="1" ht="10.5" customHeight="1">
      <c r="A93" s="5"/>
      <c r="B93" s="6"/>
      <c r="C93" s="125"/>
    </row>
    <row r="94" spans="1:3" ht="16.5" customHeight="1">
      <c r="A94" s="379" t="s">
        <v>36</v>
      </c>
      <c r="B94" s="379"/>
      <c r="C94" s="379"/>
    </row>
    <row r="95" spans="1:3" ht="16.5" customHeight="1" thickBot="1">
      <c r="A95" s="376" t="s">
        <v>90</v>
      </c>
      <c r="B95" s="376"/>
      <c r="C95" s="285" t="str">
        <f>C7</f>
        <v>Forintban!</v>
      </c>
    </row>
    <row r="96" spans="1:3" ht="37.5" customHeight="1" thickBot="1">
      <c r="A96" s="265" t="s">
        <v>53</v>
      </c>
      <c r="B96" s="266" t="s">
        <v>37</v>
      </c>
      <c r="C96" s="267" t="str">
        <f>+C8</f>
        <v>2019. évi előirányzat</v>
      </c>
    </row>
    <row r="97" spans="1:3" s="31" customFormat="1" ht="12" customHeight="1" thickBot="1">
      <c r="A97" s="265"/>
      <c r="B97" s="266" t="s">
        <v>389</v>
      </c>
      <c r="C97" s="267" t="s">
        <v>390</v>
      </c>
    </row>
    <row r="98" spans="1:3" ht="12" customHeight="1" thickBot="1">
      <c r="A98" s="22" t="s">
        <v>8</v>
      </c>
      <c r="B98" s="26" t="s">
        <v>334</v>
      </c>
      <c r="C98" s="117">
        <f>C99+C100+C101+C102+C103+C116</f>
        <v>611693385</v>
      </c>
    </row>
    <row r="99" spans="1:3" ht="12" customHeight="1">
      <c r="A99" s="17" t="s">
        <v>65</v>
      </c>
      <c r="B99" s="10" t="s">
        <v>38</v>
      </c>
      <c r="C99" s="119">
        <v>312729320</v>
      </c>
    </row>
    <row r="100" spans="1:3" ht="12" customHeight="1">
      <c r="A100" s="14" t="s">
        <v>66</v>
      </c>
      <c r="B100" s="8" t="s">
        <v>111</v>
      </c>
      <c r="C100" s="120">
        <v>41353239</v>
      </c>
    </row>
    <row r="101" spans="1:3" ht="12" customHeight="1">
      <c r="A101" s="14" t="s">
        <v>67</v>
      </c>
      <c r="B101" s="8" t="s">
        <v>84</v>
      </c>
      <c r="C101" s="122">
        <v>230660826</v>
      </c>
    </row>
    <row r="102" spans="1:3" ht="12" customHeight="1">
      <c r="A102" s="14" t="s">
        <v>68</v>
      </c>
      <c r="B102" s="11" t="s">
        <v>112</v>
      </c>
      <c r="C102" s="122">
        <v>20000000</v>
      </c>
    </row>
    <row r="103" spans="1:3" ht="12" customHeight="1">
      <c r="A103" s="14" t="s">
        <v>76</v>
      </c>
      <c r="B103" s="19" t="s">
        <v>113</v>
      </c>
      <c r="C103" s="122">
        <v>6950000</v>
      </c>
    </row>
    <row r="104" spans="1:3" ht="12" customHeight="1">
      <c r="A104" s="14" t="s">
        <v>69</v>
      </c>
      <c r="B104" s="8" t="s">
        <v>339</v>
      </c>
      <c r="C104" s="122"/>
    </row>
    <row r="105" spans="1:3" ht="12" customHeight="1">
      <c r="A105" s="14" t="s">
        <v>70</v>
      </c>
      <c r="B105" s="72" t="s">
        <v>338</v>
      </c>
      <c r="C105" s="122"/>
    </row>
    <row r="106" spans="1:3" ht="12" customHeight="1">
      <c r="A106" s="14" t="s">
        <v>77</v>
      </c>
      <c r="B106" s="72" t="s">
        <v>337</v>
      </c>
      <c r="C106" s="122"/>
    </row>
    <row r="107" spans="1:3" ht="12" customHeight="1">
      <c r="A107" s="14" t="s">
        <v>78</v>
      </c>
      <c r="B107" s="70" t="s">
        <v>252</v>
      </c>
      <c r="C107" s="122"/>
    </row>
    <row r="108" spans="1:3" ht="12" customHeight="1">
      <c r="A108" s="14" t="s">
        <v>79</v>
      </c>
      <c r="B108" s="71" t="s">
        <v>253</v>
      </c>
      <c r="C108" s="122"/>
    </row>
    <row r="109" spans="1:3" ht="12" customHeight="1">
      <c r="A109" s="14" t="s">
        <v>80</v>
      </c>
      <c r="B109" s="71" t="s">
        <v>254</v>
      </c>
      <c r="C109" s="122"/>
    </row>
    <row r="110" spans="1:3" ht="12" customHeight="1">
      <c r="A110" s="14" t="s">
        <v>82</v>
      </c>
      <c r="B110" s="70" t="s">
        <v>255</v>
      </c>
      <c r="C110" s="122">
        <v>5000000</v>
      </c>
    </row>
    <row r="111" spans="1:3" ht="12" customHeight="1">
      <c r="A111" s="14" t="s">
        <v>114</v>
      </c>
      <c r="B111" s="70" t="s">
        <v>256</v>
      </c>
      <c r="C111" s="122"/>
    </row>
    <row r="112" spans="1:3" ht="12" customHeight="1">
      <c r="A112" s="14" t="s">
        <v>250</v>
      </c>
      <c r="B112" s="71" t="s">
        <v>257</v>
      </c>
      <c r="C112" s="122"/>
    </row>
    <row r="113" spans="1:3" ht="12" customHeight="1">
      <c r="A113" s="13" t="s">
        <v>251</v>
      </c>
      <c r="B113" s="72" t="s">
        <v>258</v>
      </c>
      <c r="C113" s="122"/>
    </row>
    <row r="114" spans="1:3" ht="12" customHeight="1">
      <c r="A114" s="14" t="s">
        <v>335</v>
      </c>
      <c r="B114" s="72" t="s">
        <v>259</v>
      </c>
      <c r="C114" s="122"/>
    </row>
    <row r="115" spans="1:3" ht="12" customHeight="1">
      <c r="A115" s="16" t="s">
        <v>336</v>
      </c>
      <c r="B115" s="72" t="s">
        <v>260</v>
      </c>
      <c r="C115" s="122">
        <v>1950000</v>
      </c>
    </row>
    <row r="116" spans="1:3" ht="12" customHeight="1">
      <c r="A116" s="14" t="s">
        <v>340</v>
      </c>
      <c r="B116" s="11" t="s">
        <v>39</v>
      </c>
      <c r="C116" s="120"/>
    </row>
    <row r="117" spans="1:3" ht="12" customHeight="1">
      <c r="A117" s="14" t="s">
        <v>341</v>
      </c>
      <c r="B117" s="8" t="s">
        <v>343</v>
      </c>
      <c r="C117" s="120"/>
    </row>
    <row r="118" spans="1:3" ht="12" customHeight="1" thickBot="1">
      <c r="A118" s="18" t="s">
        <v>342</v>
      </c>
      <c r="B118" s="251" t="s">
        <v>344</v>
      </c>
      <c r="C118" s="126"/>
    </row>
    <row r="119" spans="1:3" ht="12" customHeight="1" thickBot="1">
      <c r="A119" s="248" t="s">
        <v>9</v>
      </c>
      <c r="B119" s="249" t="s">
        <v>261</v>
      </c>
      <c r="C119" s="250">
        <f>+C120+C122+C124</f>
        <v>776787994</v>
      </c>
    </row>
    <row r="120" spans="1:3" ht="12" customHeight="1">
      <c r="A120" s="15" t="s">
        <v>71</v>
      </c>
      <c r="B120" s="8" t="s">
        <v>133</v>
      </c>
      <c r="C120" s="121">
        <v>776787994</v>
      </c>
    </row>
    <row r="121" spans="1:3" ht="12" customHeight="1">
      <c r="A121" s="15" t="s">
        <v>72</v>
      </c>
      <c r="B121" s="12" t="s">
        <v>265</v>
      </c>
      <c r="C121" s="121"/>
    </row>
    <row r="122" spans="1:3" ht="12" customHeight="1">
      <c r="A122" s="15" t="s">
        <v>73</v>
      </c>
      <c r="B122" s="12" t="s">
        <v>115</v>
      </c>
      <c r="C122" s="120"/>
    </row>
    <row r="123" spans="1:3" ht="12" customHeight="1">
      <c r="A123" s="15" t="s">
        <v>74</v>
      </c>
      <c r="B123" s="12" t="s">
        <v>266</v>
      </c>
      <c r="C123" s="111"/>
    </row>
    <row r="124" spans="1:3" ht="12" customHeight="1">
      <c r="A124" s="15" t="s">
        <v>75</v>
      </c>
      <c r="B124" s="115" t="s">
        <v>452</v>
      </c>
      <c r="C124" s="111"/>
    </row>
    <row r="125" spans="1:3" ht="12" customHeight="1">
      <c r="A125" s="15" t="s">
        <v>81</v>
      </c>
      <c r="B125" s="114" t="s">
        <v>325</v>
      </c>
      <c r="C125" s="111"/>
    </row>
    <row r="126" spans="1:3" ht="12" customHeight="1">
      <c r="A126" s="15" t="s">
        <v>83</v>
      </c>
      <c r="B126" s="205" t="s">
        <v>271</v>
      </c>
      <c r="C126" s="111"/>
    </row>
    <row r="127" spans="1:3" ht="15.75">
      <c r="A127" s="15" t="s">
        <v>116</v>
      </c>
      <c r="B127" s="71" t="s">
        <v>254</v>
      </c>
      <c r="C127" s="111"/>
    </row>
    <row r="128" spans="1:3" ht="12" customHeight="1">
      <c r="A128" s="15" t="s">
        <v>117</v>
      </c>
      <c r="B128" s="71" t="s">
        <v>270</v>
      </c>
      <c r="C128" s="111"/>
    </row>
    <row r="129" spans="1:3" ht="12" customHeight="1">
      <c r="A129" s="15" t="s">
        <v>118</v>
      </c>
      <c r="B129" s="71" t="s">
        <v>269</v>
      </c>
      <c r="C129" s="111"/>
    </row>
    <row r="130" spans="1:3" ht="12" customHeight="1">
      <c r="A130" s="15" t="s">
        <v>262</v>
      </c>
      <c r="B130" s="71" t="s">
        <v>257</v>
      </c>
      <c r="C130" s="111"/>
    </row>
    <row r="131" spans="1:3" ht="12" customHeight="1">
      <c r="A131" s="15" t="s">
        <v>263</v>
      </c>
      <c r="B131" s="71" t="s">
        <v>268</v>
      </c>
      <c r="C131" s="111"/>
    </row>
    <row r="132" spans="1:3" ht="16.5" thickBot="1">
      <c r="A132" s="13" t="s">
        <v>264</v>
      </c>
      <c r="B132" s="71" t="s">
        <v>267</v>
      </c>
      <c r="C132" s="112"/>
    </row>
    <row r="133" spans="1:3" ht="12" customHeight="1" thickBot="1">
      <c r="A133" s="20" t="s">
        <v>10</v>
      </c>
      <c r="B133" s="60" t="s">
        <v>345</v>
      </c>
      <c r="C133" s="118">
        <f>+C98+C119</f>
        <v>1388481379</v>
      </c>
    </row>
    <row r="134" spans="1:3" ht="12" customHeight="1" thickBot="1">
      <c r="A134" s="20" t="s">
        <v>11</v>
      </c>
      <c r="B134" s="60" t="s">
        <v>346</v>
      </c>
      <c r="C134" s="118">
        <f>+C135+C136+C137</f>
        <v>27000000</v>
      </c>
    </row>
    <row r="135" spans="1:3" ht="12" customHeight="1">
      <c r="A135" s="15" t="s">
        <v>169</v>
      </c>
      <c r="B135" s="12" t="s">
        <v>353</v>
      </c>
      <c r="C135" s="111"/>
    </row>
    <row r="136" spans="1:3" ht="12" customHeight="1">
      <c r="A136" s="15" t="s">
        <v>170</v>
      </c>
      <c r="B136" s="12" t="s">
        <v>354</v>
      </c>
      <c r="C136" s="111">
        <v>27000000</v>
      </c>
    </row>
    <row r="137" spans="1:3" ht="12" customHeight="1" thickBot="1">
      <c r="A137" s="13" t="s">
        <v>171</v>
      </c>
      <c r="B137" s="12" t="s">
        <v>355</v>
      </c>
      <c r="C137" s="111"/>
    </row>
    <row r="138" spans="1:3" ht="12" customHeight="1" thickBot="1">
      <c r="A138" s="20" t="s">
        <v>12</v>
      </c>
      <c r="B138" s="60" t="s">
        <v>347</v>
      </c>
      <c r="C138" s="118">
        <f>SUM(C139:C144)</f>
        <v>0</v>
      </c>
    </row>
    <row r="139" spans="1:3" ht="12" customHeight="1">
      <c r="A139" s="15" t="s">
        <v>58</v>
      </c>
      <c r="B139" s="9" t="s">
        <v>356</v>
      </c>
      <c r="C139" s="111"/>
    </row>
    <row r="140" spans="1:3" ht="12" customHeight="1">
      <c r="A140" s="15" t="s">
        <v>59</v>
      </c>
      <c r="B140" s="9" t="s">
        <v>348</v>
      </c>
      <c r="C140" s="111"/>
    </row>
    <row r="141" spans="1:3" ht="12" customHeight="1">
      <c r="A141" s="15" t="s">
        <v>60</v>
      </c>
      <c r="B141" s="9" t="s">
        <v>349</v>
      </c>
      <c r="C141" s="111"/>
    </row>
    <row r="142" spans="1:3" ht="12" customHeight="1">
      <c r="A142" s="15" t="s">
        <v>103</v>
      </c>
      <c r="B142" s="9" t="s">
        <v>350</v>
      </c>
      <c r="C142" s="111"/>
    </row>
    <row r="143" spans="1:3" ht="12" customHeight="1" thickBot="1">
      <c r="A143" s="13" t="s">
        <v>104</v>
      </c>
      <c r="B143" s="7" t="s">
        <v>351</v>
      </c>
      <c r="C143" s="112"/>
    </row>
    <row r="144" spans="1:3" ht="12" customHeight="1" thickBot="1">
      <c r="A144" s="273" t="s">
        <v>105</v>
      </c>
      <c r="B144" s="278" t="s">
        <v>352</v>
      </c>
      <c r="C144" s="279"/>
    </row>
    <row r="145" spans="1:3" ht="12" customHeight="1" thickBot="1">
      <c r="A145" s="20" t="s">
        <v>13</v>
      </c>
      <c r="B145" s="60" t="s">
        <v>360</v>
      </c>
      <c r="C145" s="124">
        <f>+C146+C147+C148+C149</f>
        <v>0</v>
      </c>
    </row>
    <row r="146" spans="1:3" ht="12" customHeight="1">
      <c r="A146" s="15" t="s">
        <v>61</v>
      </c>
      <c r="B146" s="9" t="s">
        <v>272</v>
      </c>
      <c r="C146" s="111"/>
    </row>
    <row r="147" spans="1:3" ht="12" customHeight="1">
      <c r="A147" s="15" t="s">
        <v>62</v>
      </c>
      <c r="B147" s="9" t="s">
        <v>273</v>
      </c>
      <c r="C147" s="111"/>
    </row>
    <row r="148" spans="1:3" ht="12" customHeight="1" thickBot="1">
      <c r="A148" s="13" t="s">
        <v>189</v>
      </c>
      <c r="B148" s="7" t="s">
        <v>361</v>
      </c>
      <c r="C148" s="112"/>
    </row>
    <row r="149" spans="1:3" ht="12" customHeight="1" thickBot="1">
      <c r="A149" s="273" t="s">
        <v>190</v>
      </c>
      <c r="B149" s="278" t="s">
        <v>291</v>
      </c>
      <c r="C149" s="279"/>
    </row>
    <row r="150" spans="1:3" ht="12" customHeight="1" thickBot="1">
      <c r="A150" s="20" t="s">
        <v>14</v>
      </c>
      <c r="B150" s="60" t="s">
        <v>362</v>
      </c>
      <c r="C150" s="127">
        <f>SUM(C151:C155)</f>
        <v>0</v>
      </c>
    </row>
    <row r="151" spans="1:3" ht="12" customHeight="1">
      <c r="A151" s="15" t="s">
        <v>63</v>
      </c>
      <c r="B151" s="9" t="s">
        <v>357</v>
      </c>
      <c r="C151" s="111"/>
    </row>
    <row r="152" spans="1:3" ht="12" customHeight="1">
      <c r="A152" s="15" t="s">
        <v>64</v>
      </c>
      <c r="B152" s="9" t="s">
        <v>364</v>
      </c>
      <c r="C152" s="111"/>
    </row>
    <row r="153" spans="1:3" ht="12" customHeight="1">
      <c r="A153" s="15" t="s">
        <v>201</v>
      </c>
      <c r="B153" s="9" t="s">
        <v>359</v>
      </c>
      <c r="C153" s="111"/>
    </row>
    <row r="154" spans="1:3" ht="12" customHeight="1">
      <c r="A154" s="15" t="s">
        <v>202</v>
      </c>
      <c r="B154" s="9" t="s">
        <v>409</v>
      </c>
      <c r="C154" s="111"/>
    </row>
    <row r="155" spans="1:3" ht="12" customHeight="1" thickBot="1">
      <c r="A155" s="15" t="s">
        <v>363</v>
      </c>
      <c r="B155" s="9" t="s">
        <v>365</v>
      </c>
      <c r="C155" s="111"/>
    </row>
    <row r="156" spans="1:3" ht="12" customHeight="1" thickBot="1">
      <c r="A156" s="20" t="s">
        <v>15</v>
      </c>
      <c r="B156" s="60" t="s">
        <v>366</v>
      </c>
      <c r="C156" s="252"/>
    </row>
    <row r="157" spans="1:3" ht="12" customHeight="1" thickBot="1">
      <c r="A157" s="20" t="s">
        <v>16</v>
      </c>
      <c r="B157" s="60" t="s">
        <v>367</v>
      </c>
      <c r="C157" s="252"/>
    </row>
    <row r="158" spans="1:9" ht="15" customHeight="1" thickBot="1">
      <c r="A158" s="20" t="s">
        <v>17</v>
      </c>
      <c r="B158" s="60" t="s">
        <v>369</v>
      </c>
      <c r="C158" s="280">
        <f>+C134+C138+C145+C150+C156+C157</f>
        <v>27000000</v>
      </c>
      <c r="F158" s="32"/>
      <c r="G158" s="61"/>
      <c r="H158" s="61"/>
      <c r="I158" s="61"/>
    </row>
    <row r="159" spans="1:3" s="1" customFormat="1" ht="17.25" customHeight="1" thickBot="1">
      <c r="A159" s="116" t="s">
        <v>18</v>
      </c>
      <c r="B159" s="281" t="s">
        <v>368</v>
      </c>
      <c r="C159" s="280">
        <f>+C133+C158</f>
        <v>1415481379</v>
      </c>
    </row>
    <row r="160" spans="1:3" ht="15.75" customHeight="1">
      <c r="A160" s="341"/>
      <c r="B160" s="341"/>
      <c r="C160" s="342">
        <f>C92-C159</f>
        <v>0</v>
      </c>
    </row>
    <row r="161" spans="1:3" ht="15.75">
      <c r="A161" s="377" t="s">
        <v>274</v>
      </c>
      <c r="B161" s="377"/>
      <c r="C161" s="377"/>
    </row>
    <row r="162" spans="1:3" ht="15" customHeight="1" thickBot="1">
      <c r="A162" s="378" t="s">
        <v>91</v>
      </c>
      <c r="B162" s="378"/>
      <c r="C162" s="286" t="str">
        <f>C95</f>
        <v>Forintban!</v>
      </c>
    </row>
    <row r="163" spans="1:3" ht="13.5" customHeight="1" thickBot="1">
      <c r="A163" s="20">
        <v>1</v>
      </c>
      <c r="B163" s="25" t="s">
        <v>370</v>
      </c>
      <c r="C163" s="118">
        <f>+C67-C133</f>
        <v>-614965425</v>
      </c>
    </row>
    <row r="164" spans="1:3" ht="27.75" customHeight="1" thickBot="1">
      <c r="A164" s="20" t="s">
        <v>9</v>
      </c>
      <c r="B164" s="25" t="s">
        <v>376</v>
      </c>
      <c r="C164" s="118">
        <f>+C91-C158</f>
        <v>614965425</v>
      </c>
    </row>
  </sheetData>
  <sheetProtection sheet="1"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B1" sqref="B1:C1"/>
    </sheetView>
  </sheetViews>
  <sheetFormatPr defaultColWidth="9.00390625" defaultRowHeight="12.75"/>
  <cols>
    <col min="1" max="1" width="9.50390625" style="30" customWidth="1"/>
    <col min="2" max="2" width="99.375" style="30" customWidth="1"/>
    <col min="3" max="3" width="21.625" style="188" customWidth="1"/>
    <col min="4" max="4" width="9.00390625" style="30" customWidth="1"/>
    <col min="5" max="16384" width="9.375" style="30" customWidth="1"/>
  </cols>
  <sheetData>
    <row r="1" spans="1:3" ht="18.75" customHeight="1">
      <c r="A1" s="333"/>
      <c r="B1" s="372" t="str">
        <f>CONCATENATE("1.2. melléklet ",ALAPADATOK!A7," ",ALAPADATOK!B7," ",ALAPADATOK!C7," ",ALAPADATOK!D7," ",ALAPADATOK!E7," ",ALAPADATOK!F7," ",ALAPADATOK!G7," ",ALAPADATOK!H7)</f>
        <v>1.2. melléklet a 2 / 2019 ( III.07. ) számú önkormányzati rendelethez</v>
      </c>
      <c r="C1" s="373"/>
    </row>
    <row r="2" spans="1:3" ht="21.75" customHeight="1">
      <c r="A2" s="334"/>
      <c r="B2" s="335" t="str">
        <f>CONCATENATE(ALAPADATOK!A3)</f>
        <v>Mezőzombor Község ÖNKORMÁNYZATA</v>
      </c>
      <c r="C2" s="336"/>
    </row>
    <row r="3" spans="1:3" ht="21.75" customHeight="1">
      <c r="A3" s="336"/>
      <c r="B3" s="335" t="s">
        <v>457</v>
      </c>
      <c r="C3" s="336"/>
    </row>
    <row r="4" spans="1:3" ht="21.75" customHeight="1">
      <c r="A4" s="336"/>
      <c r="B4" s="335" t="s">
        <v>459</v>
      </c>
      <c r="C4" s="336"/>
    </row>
    <row r="5" spans="1:3" ht="21.75" customHeight="1">
      <c r="A5" s="333"/>
      <c r="B5" s="333"/>
      <c r="C5" s="337"/>
    </row>
    <row r="6" spans="1:3" ht="15" customHeight="1">
      <c r="A6" s="374" t="s">
        <v>5</v>
      </c>
      <c r="B6" s="374"/>
      <c r="C6" s="374"/>
    </row>
    <row r="7" spans="1:3" ht="15" customHeight="1" thickBot="1">
      <c r="A7" s="375" t="s">
        <v>89</v>
      </c>
      <c r="B7" s="375"/>
      <c r="C7" s="284" t="str">
        <f>CONCATENATE('KV_1.1.sz.mell.'!C7)</f>
        <v>Forintban!</v>
      </c>
    </row>
    <row r="8" spans="1:3" ht="24" customHeight="1" thickBot="1">
      <c r="A8" s="338" t="s">
        <v>53</v>
      </c>
      <c r="B8" s="339" t="s">
        <v>7</v>
      </c>
      <c r="C8" s="340" t="str">
        <f>+CONCATENATE(LEFT(KV_ÖSSZEFÜGGÉSEK!A5,4),". évi előirányzat")</f>
        <v>2019. évi előirányzat</v>
      </c>
    </row>
    <row r="9" spans="1:3" s="31" customFormat="1" ht="12" customHeight="1" thickBot="1">
      <c r="A9" s="268"/>
      <c r="B9" s="269" t="s">
        <v>389</v>
      </c>
      <c r="C9" s="270" t="s">
        <v>390</v>
      </c>
    </row>
    <row r="10" spans="1:3" s="1" customFormat="1" ht="12" customHeight="1" thickBot="1">
      <c r="A10" s="20" t="s">
        <v>8</v>
      </c>
      <c r="B10" s="21" t="s">
        <v>154</v>
      </c>
      <c r="C10" s="118">
        <f>+C11+C12+C13+C14+C15+C16</f>
        <v>172533240</v>
      </c>
    </row>
    <row r="11" spans="1:3" s="1" customFormat="1" ht="12" customHeight="1">
      <c r="A11" s="15" t="s">
        <v>65</v>
      </c>
      <c r="B11" s="206" t="s">
        <v>155</v>
      </c>
      <c r="C11" s="121">
        <v>30971790</v>
      </c>
    </row>
    <row r="12" spans="1:3" s="1" customFormat="1" ht="12" customHeight="1">
      <c r="A12" s="14" t="s">
        <v>66</v>
      </c>
      <c r="B12" s="207" t="s">
        <v>156</v>
      </c>
      <c r="C12" s="120">
        <v>54509250</v>
      </c>
    </row>
    <row r="13" spans="1:3" s="1" customFormat="1" ht="12" customHeight="1">
      <c r="A13" s="14" t="s">
        <v>67</v>
      </c>
      <c r="B13" s="207" t="s">
        <v>429</v>
      </c>
      <c r="C13" s="120">
        <v>87052200</v>
      </c>
    </row>
    <row r="14" spans="1:3" s="1" customFormat="1" ht="12" customHeight="1">
      <c r="A14" s="14" t="s">
        <v>68</v>
      </c>
      <c r="B14" s="207" t="s">
        <v>157</v>
      </c>
      <c r="C14" s="120"/>
    </row>
    <row r="15" spans="1:3" s="1" customFormat="1" ht="12" customHeight="1">
      <c r="A15" s="14" t="s">
        <v>85</v>
      </c>
      <c r="B15" s="114" t="s">
        <v>329</v>
      </c>
      <c r="C15" s="120"/>
    </row>
    <row r="16" spans="1:3" s="1" customFormat="1" ht="12" customHeight="1" thickBot="1">
      <c r="A16" s="16" t="s">
        <v>69</v>
      </c>
      <c r="B16" s="115" t="s">
        <v>330</v>
      </c>
      <c r="C16" s="120"/>
    </row>
    <row r="17" spans="1:3" s="1" customFormat="1" ht="12" customHeight="1" thickBot="1">
      <c r="A17" s="20" t="s">
        <v>9</v>
      </c>
      <c r="B17" s="113" t="s">
        <v>158</v>
      </c>
      <c r="C17" s="118">
        <f>+C18+C19+C20+C21+C22</f>
        <v>0</v>
      </c>
    </row>
    <row r="18" spans="1:3" s="1" customFormat="1" ht="12" customHeight="1">
      <c r="A18" s="15" t="s">
        <v>71</v>
      </c>
      <c r="B18" s="206" t="s">
        <v>159</v>
      </c>
      <c r="C18" s="121"/>
    </row>
    <row r="19" spans="1:3" s="1" customFormat="1" ht="12" customHeight="1">
      <c r="A19" s="14" t="s">
        <v>72</v>
      </c>
      <c r="B19" s="207" t="s">
        <v>160</v>
      </c>
      <c r="C19" s="120"/>
    </row>
    <row r="20" spans="1:3" s="1" customFormat="1" ht="12" customHeight="1">
      <c r="A20" s="14" t="s">
        <v>73</v>
      </c>
      <c r="B20" s="207" t="s">
        <v>319</v>
      </c>
      <c r="C20" s="120"/>
    </row>
    <row r="21" spans="1:3" s="1" customFormat="1" ht="12" customHeight="1">
      <c r="A21" s="14" t="s">
        <v>74</v>
      </c>
      <c r="B21" s="207" t="s">
        <v>320</v>
      </c>
      <c r="C21" s="120"/>
    </row>
    <row r="22" spans="1:3" s="1" customFormat="1" ht="12" customHeight="1">
      <c r="A22" s="14" t="s">
        <v>75</v>
      </c>
      <c r="B22" s="207" t="s">
        <v>451</v>
      </c>
      <c r="C22" s="120"/>
    </row>
    <row r="23" spans="1:3" s="1" customFormat="1" ht="12" customHeight="1" thickBot="1">
      <c r="A23" s="16" t="s">
        <v>81</v>
      </c>
      <c r="B23" s="115" t="s">
        <v>162</v>
      </c>
      <c r="C23" s="122"/>
    </row>
    <row r="24" spans="1:3" s="1" customFormat="1" ht="12" customHeight="1" thickBot="1">
      <c r="A24" s="20" t="s">
        <v>10</v>
      </c>
      <c r="B24" s="21" t="s">
        <v>163</v>
      </c>
      <c r="C24" s="118">
        <f>+C25+C26+C27+C28+C29</f>
        <v>220076274</v>
      </c>
    </row>
    <row r="25" spans="1:3" s="1" customFormat="1" ht="12" customHeight="1">
      <c r="A25" s="15" t="s">
        <v>54</v>
      </c>
      <c r="B25" s="206" t="s">
        <v>164</v>
      </c>
      <c r="C25" s="121"/>
    </row>
    <row r="26" spans="1:3" s="1" customFormat="1" ht="12" customHeight="1">
      <c r="A26" s="14" t="s">
        <v>55</v>
      </c>
      <c r="B26" s="207" t="s">
        <v>165</v>
      </c>
      <c r="C26" s="120"/>
    </row>
    <row r="27" spans="1:3" s="1" customFormat="1" ht="12" customHeight="1">
      <c r="A27" s="14" t="s">
        <v>56</v>
      </c>
      <c r="B27" s="207" t="s">
        <v>321</v>
      </c>
      <c r="C27" s="120"/>
    </row>
    <row r="28" spans="1:3" s="1" customFormat="1" ht="12" customHeight="1">
      <c r="A28" s="14" t="s">
        <v>57</v>
      </c>
      <c r="B28" s="207" t="s">
        <v>322</v>
      </c>
      <c r="C28" s="120"/>
    </row>
    <row r="29" spans="1:3" s="1" customFormat="1" ht="12" customHeight="1">
      <c r="A29" s="14" t="s">
        <v>99</v>
      </c>
      <c r="B29" s="207" t="s">
        <v>166</v>
      </c>
      <c r="C29" s="120">
        <v>220076274</v>
      </c>
    </row>
    <row r="30" spans="1:3" s="263" customFormat="1" ht="12" customHeight="1" thickBot="1">
      <c r="A30" s="271" t="s">
        <v>100</v>
      </c>
      <c r="B30" s="261" t="s">
        <v>446</v>
      </c>
      <c r="C30" s="262"/>
    </row>
    <row r="31" spans="1:3" s="1" customFormat="1" ht="12" customHeight="1" thickBot="1">
      <c r="A31" s="20" t="s">
        <v>101</v>
      </c>
      <c r="B31" s="21" t="s">
        <v>430</v>
      </c>
      <c r="C31" s="124">
        <f>SUM(C32:C38)</f>
        <v>0</v>
      </c>
    </row>
    <row r="32" spans="1:3" s="1" customFormat="1" ht="12" customHeight="1">
      <c r="A32" s="15" t="s">
        <v>169</v>
      </c>
      <c r="B32" s="206" t="s">
        <v>434</v>
      </c>
      <c r="C32" s="121"/>
    </row>
    <row r="33" spans="1:3" s="1" customFormat="1" ht="12" customHeight="1">
      <c r="A33" s="14" t="s">
        <v>170</v>
      </c>
      <c r="B33" s="207" t="s">
        <v>435</v>
      </c>
      <c r="C33" s="120"/>
    </row>
    <row r="34" spans="1:3" s="1" customFormat="1" ht="12" customHeight="1">
      <c r="A34" s="14" t="s">
        <v>171</v>
      </c>
      <c r="B34" s="207" t="s">
        <v>436</v>
      </c>
      <c r="C34" s="120"/>
    </row>
    <row r="35" spans="1:3" s="1" customFormat="1" ht="12" customHeight="1">
      <c r="A35" s="14" t="s">
        <v>172</v>
      </c>
      <c r="B35" s="207" t="s">
        <v>437</v>
      </c>
      <c r="C35" s="120"/>
    </row>
    <row r="36" spans="1:3" s="1" customFormat="1" ht="12" customHeight="1">
      <c r="A36" s="14" t="s">
        <v>431</v>
      </c>
      <c r="B36" s="207" t="s">
        <v>173</v>
      </c>
      <c r="C36" s="120"/>
    </row>
    <row r="37" spans="1:3" s="1" customFormat="1" ht="12" customHeight="1">
      <c r="A37" s="14" t="s">
        <v>432</v>
      </c>
      <c r="B37" s="207" t="s">
        <v>174</v>
      </c>
      <c r="C37" s="120"/>
    </row>
    <row r="38" spans="1:3" s="1" customFormat="1" ht="12" customHeight="1" thickBot="1">
      <c r="A38" s="16" t="s">
        <v>433</v>
      </c>
      <c r="B38" s="256" t="s">
        <v>175</v>
      </c>
      <c r="C38" s="122"/>
    </row>
    <row r="39" spans="1:3" s="1" customFormat="1" ht="12" customHeight="1" thickBot="1">
      <c r="A39" s="20" t="s">
        <v>12</v>
      </c>
      <c r="B39" s="21" t="s">
        <v>331</v>
      </c>
      <c r="C39" s="118">
        <f>SUM(C40:C50)</f>
        <v>9695350</v>
      </c>
    </row>
    <row r="40" spans="1:3" s="1" customFormat="1" ht="12" customHeight="1">
      <c r="A40" s="15" t="s">
        <v>58</v>
      </c>
      <c r="B40" s="206" t="s">
        <v>178</v>
      </c>
      <c r="C40" s="121"/>
    </row>
    <row r="41" spans="1:3" s="1" customFormat="1" ht="12" customHeight="1">
      <c r="A41" s="14" t="s">
        <v>59</v>
      </c>
      <c r="B41" s="207" t="s">
        <v>179</v>
      </c>
      <c r="C41" s="120">
        <v>6400000</v>
      </c>
    </row>
    <row r="42" spans="1:3" s="1" customFormat="1" ht="12" customHeight="1">
      <c r="A42" s="14" t="s">
        <v>60</v>
      </c>
      <c r="B42" s="207" t="s">
        <v>180</v>
      </c>
      <c r="C42" s="120"/>
    </row>
    <row r="43" spans="1:3" s="1" customFormat="1" ht="12" customHeight="1">
      <c r="A43" s="14" t="s">
        <v>103</v>
      </c>
      <c r="B43" s="207" t="s">
        <v>181</v>
      </c>
      <c r="C43" s="120"/>
    </row>
    <row r="44" spans="1:3" s="1" customFormat="1" ht="12" customHeight="1">
      <c r="A44" s="14" t="s">
        <v>104</v>
      </c>
      <c r="B44" s="207" t="s">
        <v>182</v>
      </c>
      <c r="C44" s="120"/>
    </row>
    <row r="45" spans="1:3" s="1" customFormat="1" ht="12" customHeight="1">
      <c r="A45" s="14" t="s">
        <v>105</v>
      </c>
      <c r="B45" s="207" t="s">
        <v>183</v>
      </c>
      <c r="C45" s="120">
        <v>3295350</v>
      </c>
    </row>
    <row r="46" spans="1:3" s="1" customFormat="1" ht="12" customHeight="1">
      <c r="A46" s="14" t="s">
        <v>106</v>
      </c>
      <c r="B46" s="207" t="s">
        <v>184</v>
      </c>
      <c r="C46" s="120"/>
    </row>
    <row r="47" spans="1:3" s="1" customFormat="1" ht="12" customHeight="1">
      <c r="A47" s="14" t="s">
        <v>107</v>
      </c>
      <c r="B47" s="207" t="s">
        <v>438</v>
      </c>
      <c r="C47" s="120"/>
    </row>
    <row r="48" spans="1:3" s="1" customFormat="1" ht="12" customHeight="1">
      <c r="A48" s="14" t="s">
        <v>176</v>
      </c>
      <c r="B48" s="207" t="s">
        <v>186</v>
      </c>
      <c r="C48" s="123"/>
    </row>
    <row r="49" spans="1:3" s="1" customFormat="1" ht="12" customHeight="1">
      <c r="A49" s="16" t="s">
        <v>177</v>
      </c>
      <c r="B49" s="208" t="s">
        <v>333</v>
      </c>
      <c r="C49" s="200"/>
    </row>
    <row r="50" spans="1:3" s="1" customFormat="1" ht="12" customHeight="1" thickBot="1">
      <c r="A50" s="16" t="s">
        <v>332</v>
      </c>
      <c r="B50" s="115" t="s">
        <v>187</v>
      </c>
      <c r="C50" s="200"/>
    </row>
    <row r="51" spans="1:3" s="1" customFormat="1" ht="12" customHeight="1" thickBot="1">
      <c r="A51" s="20" t="s">
        <v>13</v>
      </c>
      <c r="B51" s="21" t="s">
        <v>188</v>
      </c>
      <c r="C51" s="118">
        <f>SUM(C52:C56)</f>
        <v>0</v>
      </c>
    </row>
    <row r="52" spans="1:3" s="1" customFormat="1" ht="12" customHeight="1">
      <c r="A52" s="15" t="s">
        <v>61</v>
      </c>
      <c r="B52" s="206" t="s">
        <v>192</v>
      </c>
      <c r="C52" s="239"/>
    </row>
    <row r="53" spans="1:3" s="1" customFormat="1" ht="12" customHeight="1">
      <c r="A53" s="14" t="s">
        <v>62</v>
      </c>
      <c r="B53" s="207" t="s">
        <v>193</v>
      </c>
      <c r="C53" s="123"/>
    </row>
    <row r="54" spans="1:3" s="1" customFormat="1" ht="12" customHeight="1">
      <c r="A54" s="14" t="s">
        <v>189</v>
      </c>
      <c r="B54" s="207" t="s">
        <v>194</v>
      </c>
      <c r="C54" s="123"/>
    </row>
    <row r="55" spans="1:3" s="1" customFormat="1" ht="12" customHeight="1">
      <c r="A55" s="14" t="s">
        <v>190</v>
      </c>
      <c r="B55" s="207" t="s">
        <v>195</v>
      </c>
      <c r="C55" s="123"/>
    </row>
    <row r="56" spans="1:3" s="1" customFormat="1" ht="12" customHeight="1" thickBot="1">
      <c r="A56" s="16" t="s">
        <v>191</v>
      </c>
      <c r="B56" s="115" t="s">
        <v>196</v>
      </c>
      <c r="C56" s="200"/>
    </row>
    <row r="57" spans="1:3" s="1" customFormat="1" ht="12" customHeight="1" thickBot="1">
      <c r="A57" s="20" t="s">
        <v>108</v>
      </c>
      <c r="B57" s="21" t="s">
        <v>197</v>
      </c>
      <c r="C57" s="118">
        <f>SUM(C58:C60)</f>
        <v>0</v>
      </c>
    </row>
    <row r="58" spans="1:3" s="1" customFormat="1" ht="12" customHeight="1">
      <c r="A58" s="15" t="s">
        <v>63</v>
      </c>
      <c r="B58" s="206" t="s">
        <v>198</v>
      </c>
      <c r="C58" s="121"/>
    </row>
    <row r="59" spans="1:3" s="1" customFormat="1" ht="12" customHeight="1">
      <c r="A59" s="14" t="s">
        <v>64</v>
      </c>
      <c r="B59" s="207" t="s">
        <v>323</v>
      </c>
      <c r="C59" s="120"/>
    </row>
    <row r="60" spans="1:3" s="1" customFormat="1" ht="12" customHeight="1">
      <c r="A60" s="14" t="s">
        <v>201</v>
      </c>
      <c r="B60" s="207" t="s">
        <v>199</v>
      </c>
      <c r="C60" s="120"/>
    </row>
    <row r="61" spans="1:3" s="1" customFormat="1" ht="12" customHeight="1" thickBot="1">
      <c r="A61" s="16" t="s">
        <v>202</v>
      </c>
      <c r="B61" s="115" t="s">
        <v>200</v>
      </c>
      <c r="C61" s="122"/>
    </row>
    <row r="62" spans="1:3" s="1" customFormat="1" ht="12" customHeight="1" thickBot="1">
      <c r="A62" s="20" t="s">
        <v>15</v>
      </c>
      <c r="B62" s="113" t="s">
        <v>203</v>
      </c>
      <c r="C62" s="118">
        <f>SUM(C63:C65)</f>
        <v>0</v>
      </c>
    </row>
    <row r="63" spans="1:3" s="1" customFormat="1" ht="12" customHeight="1">
      <c r="A63" s="15" t="s">
        <v>109</v>
      </c>
      <c r="B63" s="206" t="s">
        <v>205</v>
      </c>
      <c r="C63" s="123"/>
    </row>
    <row r="64" spans="1:3" s="1" customFormat="1" ht="12" customHeight="1">
      <c r="A64" s="14" t="s">
        <v>110</v>
      </c>
      <c r="B64" s="207" t="s">
        <v>324</v>
      </c>
      <c r="C64" s="123"/>
    </row>
    <row r="65" spans="1:3" s="1" customFormat="1" ht="12" customHeight="1">
      <c r="A65" s="14" t="s">
        <v>134</v>
      </c>
      <c r="B65" s="207" t="s">
        <v>206</v>
      </c>
      <c r="C65" s="123"/>
    </row>
    <row r="66" spans="1:3" s="1" customFormat="1" ht="12" customHeight="1" thickBot="1">
      <c r="A66" s="16" t="s">
        <v>204</v>
      </c>
      <c r="B66" s="115" t="s">
        <v>207</v>
      </c>
      <c r="C66" s="123"/>
    </row>
    <row r="67" spans="1:3" s="1" customFormat="1" ht="12" customHeight="1" thickBot="1">
      <c r="A67" s="253" t="s">
        <v>372</v>
      </c>
      <c r="B67" s="21" t="s">
        <v>208</v>
      </c>
      <c r="C67" s="124">
        <f>+C10+C17+C24+C31+C39+C51+C57+C62</f>
        <v>402304864</v>
      </c>
    </row>
    <row r="68" spans="1:3" s="1" customFormat="1" ht="12" customHeight="1" thickBot="1">
      <c r="A68" s="241" t="s">
        <v>209</v>
      </c>
      <c r="B68" s="113" t="s">
        <v>210</v>
      </c>
      <c r="C68" s="118">
        <f>SUM(C69:C71)</f>
        <v>0</v>
      </c>
    </row>
    <row r="69" spans="1:3" s="1" customFormat="1" ht="12" customHeight="1">
      <c r="A69" s="15" t="s">
        <v>238</v>
      </c>
      <c r="B69" s="206" t="s">
        <v>211</v>
      </c>
      <c r="C69" s="123"/>
    </row>
    <row r="70" spans="1:3" s="1" customFormat="1" ht="12" customHeight="1">
      <c r="A70" s="14" t="s">
        <v>247</v>
      </c>
      <c r="B70" s="207" t="s">
        <v>212</v>
      </c>
      <c r="C70" s="123"/>
    </row>
    <row r="71" spans="1:3" s="1" customFormat="1" ht="12" customHeight="1" thickBot="1">
      <c r="A71" s="16" t="s">
        <v>248</v>
      </c>
      <c r="B71" s="247" t="s">
        <v>447</v>
      </c>
      <c r="C71" s="123"/>
    </row>
    <row r="72" spans="1:3" s="1" customFormat="1" ht="12" customHeight="1" thickBot="1">
      <c r="A72" s="241" t="s">
        <v>214</v>
      </c>
      <c r="B72" s="113" t="s">
        <v>215</v>
      </c>
      <c r="C72" s="118">
        <f>SUM(C73:C76)</f>
        <v>0</v>
      </c>
    </row>
    <row r="73" spans="1:3" s="1" customFormat="1" ht="12" customHeight="1">
      <c r="A73" s="15" t="s">
        <v>86</v>
      </c>
      <c r="B73" s="206" t="s">
        <v>216</v>
      </c>
      <c r="C73" s="123"/>
    </row>
    <row r="74" spans="1:3" s="1" customFormat="1" ht="12" customHeight="1">
      <c r="A74" s="14" t="s">
        <v>87</v>
      </c>
      <c r="B74" s="207" t="s">
        <v>448</v>
      </c>
      <c r="C74" s="123"/>
    </row>
    <row r="75" spans="1:3" s="1" customFormat="1" ht="12" customHeight="1" thickBot="1">
      <c r="A75" s="16" t="s">
        <v>239</v>
      </c>
      <c r="B75" s="208" t="s">
        <v>217</v>
      </c>
      <c r="C75" s="200"/>
    </row>
    <row r="76" spans="1:3" s="1" customFormat="1" ht="12" customHeight="1" thickBot="1">
      <c r="A76" s="273" t="s">
        <v>240</v>
      </c>
      <c r="B76" s="274" t="s">
        <v>449</v>
      </c>
      <c r="C76" s="275"/>
    </row>
    <row r="77" spans="1:3" s="1" customFormat="1" ht="12" customHeight="1" thickBot="1">
      <c r="A77" s="241" t="s">
        <v>218</v>
      </c>
      <c r="B77" s="113" t="s">
        <v>219</v>
      </c>
      <c r="C77" s="118">
        <f>SUM(C78:C79)</f>
        <v>0</v>
      </c>
    </row>
    <row r="78" spans="1:3" s="1" customFormat="1" ht="12" customHeight="1" thickBot="1">
      <c r="A78" s="13" t="s">
        <v>241</v>
      </c>
      <c r="B78" s="272" t="s">
        <v>220</v>
      </c>
      <c r="C78" s="200"/>
    </row>
    <row r="79" spans="1:3" s="1" customFormat="1" ht="12" customHeight="1" thickBot="1">
      <c r="A79" s="273" t="s">
        <v>242</v>
      </c>
      <c r="B79" s="274" t="s">
        <v>221</v>
      </c>
      <c r="C79" s="275"/>
    </row>
    <row r="80" spans="1:3" s="1" customFormat="1" ht="12" customHeight="1" thickBot="1">
      <c r="A80" s="241" t="s">
        <v>222</v>
      </c>
      <c r="B80" s="113" t="s">
        <v>223</v>
      </c>
      <c r="C80" s="118">
        <f>SUM(C81:C83)</f>
        <v>0</v>
      </c>
    </row>
    <row r="81" spans="1:3" s="1" customFormat="1" ht="12" customHeight="1">
      <c r="A81" s="15" t="s">
        <v>243</v>
      </c>
      <c r="B81" s="206" t="s">
        <v>224</v>
      </c>
      <c r="C81" s="123"/>
    </row>
    <row r="82" spans="1:3" s="1" customFormat="1" ht="12" customHeight="1">
      <c r="A82" s="14" t="s">
        <v>244</v>
      </c>
      <c r="B82" s="207" t="s">
        <v>225</v>
      </c>
      <c r="C82" s="123"/>
    </row>
    <row r="83" spans="1:3" s="1" customFormat="1" ht="12" customHeight="1" thickBot="1">
      <c r="A83" s="18" t="s">
        <v>245</v>
      </c>
      <c r="B83" s="276" t="s">
        <v>450</v>
      </c>
      <c r="C83" s="277"/>
    </row>
    <row r="84" spans="1:3" s="1" customFormat="1" ht="12" customHeight="1" thickBot="1">
      <c r="A84" s="241" t="s">
        <v>226</v>
      </c>
      <c r="B84" s="113" t="s">
        <v>246</v>
      </c>
      <c r="C84" s="118">
        <f>SUM(C85:C88)</f>
        <v>0</v>
      </c>
    </row>
    <row r="85" spans="1:3" s="1" customFormat="1" ht="12" customHeight="1">
      <c r="A85" s="210" t="s">
        <v>227</v>
      </c>
      <c r="B85" s="206" t="s">
        <v>228</v>
      </c>
      <c r="C85" s="123"/>
    </row>
    <row r="86" spans="1:3" s="1" customFormat="1" ht="12" customHeight="1">
      <c r="A86" s="211" t="s">
        <v>229</v>
      </c>
      <c r="B86" s="207" t="s">
        <v>230</v>
      </c>
      <c r="C86" s="123"/>
    </row>
    <row r="87" spans="1:3" s="1" customFormat="1" ht="12" customHeight="1">
      <c r="A87" s="211" t="s">
        <v>231</v>
      </c>
      <c r="B87" s="207" t="s">
        <v>232</v>
      </c>
      <c r="C87" s="123"/>
    </row>
    <row r="88" spans="1:3" s="1" customFormat="1" ht="12" customHeight="1" thickBot="1">
      <c r="A88" s="212" t="s">
        <v>233</v>
      </c>
      <c r="B88" s="115" t="s">
        <v>234</v>
      </c>
      <c r="C88" s="123"/>
    </row>
    <row r="89" spans="1:3" s="1" customFormat="1" ht="12" customHeight="1" thickBot="1">
      <c r="A89" s="241" t="s">
        <v>235</v>
      </c>
      <c r="B89" s="113" t="s">
        <v>371</v>
      </c>
      <c r="C89" s="240"/>
    </row>
    <row r="90" spans="1:3" s="1" customFormat="1" ht="13.5" customHeight="1" thickBot="1">
      <c r="A90" s="241" t="s">
        <v>237</v>
      </c>
      <c r="B90" s="113" t="s">
        <v>236</v>
      </c>
      <c r="C90" s="240"/>
    </row>
    <row r="91" spans="1:3" s="1" customFormat="1" ht="15.75" customHeight="1" thickBot="1">
      <c r="A91" s="241" t="s">
        <v>249</v>
      </c>
      <c r="B91" s="213" t="s">
        <v>374</v>
      </c>
      <c r="C91" s="124">
        <f>+C68+C72+C77+C80+C84+C90+C89</f>
        <v>0</v>
      </c>
    </row>
    <row r="92" spans="1:3" s="1" customFormat="1" ht="16.5" customHeight="1" thickBot="1">
      <c r="A92" s="242" t="s">
        <v>373</v>
      </c>
      <c r="B92" s="214" t="s">
        <v>375</v>
      </c>
      <c r="C92" s="124">
        <f>+C67+C91</f>
        <v>402304864</v>
      </c>
    </row>
    <row r="93" spans="1:3" s="1" customFormat="1" ht="10.5" customHeight="1">
      <c r="A93" s="5"/>
      <c r="B93" s="6"/>
      <c r="C93" s="125"/>
    </row>
    <row r="94" spans="1:3" ht="16.5" customHeight="1">
      <c r="A94" s="379" t="s">
        <v>36</v>
      </c>
      <c r="B94" s="379"/>
      <c r="C94" s="379"/>
    </row>
    <row r="95" spans="1:3" ht="16.5" customHeight="1" thickBot="1">
      <c r="A95" s="376" t="s">
        <v>90</v>
      </c>
      <c r="B95" s="376"/>
      <c r="C95" s="285" t="str">
        <f>C7</f>
        <v>Forintban!</v>
      </c>
    </row>
    <row r="96" spans="1:3" ht="37.5" customHeight="1" thickBot="1">
      <c r="A96" s="265" t="s">
        <v>53</v>
      </c>
      <c r="B96" s="266" t="s">
        <v>37</v>
      </c>
      <c r="C96" s="267" t="str">
        <f>+C8</f>
        <v>2019. évi előirányzat</v>
      </c>
    </row>
    <row r="97" spans="1:3" s="31" customFormat="1" ht="12" customHeight="1" thickBot="1">
      <c r="A97" s="265"/>
      <c r="B97" s="266" t="s">
        <v>389</v>
      </c>
      <c r="C97" s="267" t="s">
        <v>390</v>
      </c>
    </row>
    <row r="98" spans="1:3" ht="12" customHeight="1" thickBot="1">
      <c r="A98" s="22" t="s">
        <v>8</v>
      </c>
      <c r="B98" s="26" t="s">
        <v>334</v>
      </c>
      <c r="C98" s="117">
        <f>C99+C100+C101+C102+C103+C116</f>
        <v>402304864</v>
      </c>
    </row>
    <row r="99" spans="1:3" ht="12" customHeight="1">
      <c r="A99" s="17" t="s">
        <v>65</v>
      </c>
      <c r="B99" s="10" t="s">
        <v>38</v>
      </c>
      <c r="C99" s="119">
        <v>240736746</v>
      </c>
    </row>
    <row r="100" spans="1:3" ht="12" customHeight="1">
      <c r="A100" s="14" t="s">
        <v>66</v>
      </c>
      <c r="B100" s="8" t="s">
        <v>111</v>
      </c>
      <c r="C100" s="120">
        <v>45739982</v>
      </c>
    </row>
    <row r="101" spans="1:3" ht="12" customHeight="1">
      <c r="A101" s="14" t="s">
        <v>67</v>
      </c>
      <c r="B101" s="8" t="s">
        <v>84</v>
      </c>
      <c r="C101" s="122">
        <v>95828136</v>
      </c>
    </row>
    <row r="102" spans="1:3" ht="12" customHeight="1">
      <c r="A102" s="14" t="s">
        <v>68</v>
      </c>
      <c r="B102" s="11" t="s">
        <v>112</v>
      </c>
      <c r="C102" s="122">
        <v>20000000</v>
      </c>
    </row>
    <row r="103" spans="1:3" ht="12" customHeight="1">
      <c r="A103" s="14" t="s">
        <v>76</v>
      </c>
      <c r="B103" s="19" t="s">
        <v>113</v>
      </c>
      <c r="C103" s="122"/>
    </row>
    <row r="104" spans="1:3" ht="12" customHeight="1">
      <c r="A104" s="14" t="s">
        <v>69</v>
      </c>
      <c r="B104" s="8" t="s">
        <v>339</v>
      </c>
      <c r="C104" s="122"/>
    </row>
    <row r="105" spans="1:3" ht="12" customHeight="1">
      <c r="A105" s="14" t="s">
        <v>70</v>
      </c>
      <c r="B105" s="72" t="s">
        <v>338</v>
      </c>
      <c r="C105" s="122"/>
    </row>
    <row r="106" spans="1:3" ht="12" customHeight="1">
      <c r="A106" s="14" t="s">
        <v>77</v>
      </c>
      <c r="B106" s="72" t="s">
        <v>337</v>
      </c>
      <c r="C106" s="122"/>
    </row>
    <row r="107" spans="1:3" ht="12" customHeight="1">
      <c r="A107" s="14" t="s">
        <v>78</v>
      </c>
      <c r="B107" s="70" t="s">
        <v>252</v>
      </c>
      <c r="C107" s="122"/>
    </row>
    <row r="108" spans="1:3" ht="12" customHeight="1">
      <c r="A108" s="14" t="s">
        <v>79</v>
      </c>
      <c r="B108" s="71" t="s">
        <v>253</v>
      </c>
      <c r="C108" s="122"/>
    </row>
    <row r="109" spans="1:3" ht="12" customHeight="1">
      <c r="A109" s="14" t="s">
        <v>80</v>
      </c>
      <c r="B109" s="71" t="s">
        <v>254</v>
      </c>
      <c r="C109" s="122"/>
    </row>
    <row r="110" spans="1:3" ht="12" customHeight="1">
      <c r="A110" s="14" t="s">
        <v>82</v>
      </c>
      <c r="B110" s="70" t="s">
        <v>255</v>
      </c>
      <c r="C110" s="122"/>
    </row>
    <row r="111" spans="1:3" ht="12" customHeight="1">
      <c r="A111" s="14" t="s">
        <v>114</v>
      </c>
      <c r="B111" s="70" t="s">
        <v>256</v>
      </c>
      <c r="C111" s="122"/>
    </row>
    <row r="112" spans="1:3" ht="12" customHeight="1">
      <c r="A112" s="14" t="s">
        <v>250</v>
      </c>
      <c r="B112" s="71" t="s">
        <v>257</v>
      </c>
      <c r="C112" s="122"/>
    </row>
    <row r="113" spans="1:3" ht="12" customHeight="1">
      <c r="A113" s="13" t="s">
        <v>251</v>
      </c>
      <c r="B113" s="72" t="s">
        <v>258</v>
      </c>
      <c r="C113" s="122"/>
    </row>
    <row r="114" spans="1:3" ht="12" customHeight="1">
      <c r="A114" s="14" t="s">
        <v>335</v>
      </c>
      <c r="B114" s="72" t="s">
        <v>259</v>
      </c>
      <c r="C114" s="122"/>
    </row>
    <row r="115" spans="1:3" ht="12" customHeight="1">
      <c r="A115" s="16" t="s">
        <v>336</v>
      </c>
      <c r="B115" s="72" t="s">
        <v>260</v>
      </c>
      <c r="C115" s="122"/>
    </row>
    <row r="116" spans="1:3" ht="12" customHeight="1">
      <c r="A116" s="14" t="s">
        <v>340</v>
      </c>
      <c r="B116" s="11" t="s">
        <v>39</v>
      </c>
      <c r="C116" s="120"/>
    </row>
    <row r="117" spans="1:3" ht="12" customHeight="1">
      <c r="A117" s="14" t="s">
        <v>341</v>
      </c>
      <c r="B117" s="8" t="s">
        <v>343</v>
      </c>
      <c r="C117" s="120"/>
    </row>
    <row r="118" spans="1:3" ht="12" customHeight="1" thickBot="1">
      <c r="A118" s="18" t="s">
        <v>342</v>
      </c>
      <c r="B118" s="251" t="s">
        <v>344</v>
      </c>
      <c r="C118" s="126"/>
    </row>
    <row r="119" spans="1:3" ht="12" customHeight="1" thickBot="1">
      <c r="A119" s="248" t="s">
        <v>9</v>
      </c>
      <c r="B119" s="249" t="s">
        <v>261</v>
      </c>
      <c r="C119" s="250">
        <f>+C120+C122+C124</f>
        <v>0</v>
      </c>
    </row>
    <row r="120" spans="1:3" ht="12" customHeight="1">
      <c r="A120" s="15" t="s">
        <v>71</v>
      </c>
      <c r="B120" s="8" t="s">
        <v>133</v>
      </c>
      <c r="C120" s="121"/>
    </row>
    <row r="121" spans="1:3" ht="12" customHeight="1">
      <c r="A121" s="15" t="s">
        <v>72</v>
      </c>
      <c r="B121" s="12" t="s">
        <v>265</v>
      </c>
      <c r="C121" s="121"/>
    </row>
    <row r="122" spans="1:3" ht="12" customHeight="1">
      <c r="A122" s="15" t="s">
        <v>73</v>
      </c>
      <c r="B122" s="12" t="s">
        <v>115</v>
      </c>
      <c r="C122" s="120"/>
    </row>
    <row r="123" spans="1:3" ht="12" customHeight="1">
      <c r="A123" s="15" t="s">
        <v>74</v>
      </c>
      <c r="B123" s="12" t="s">
        <v>266</v>
      </c>
      <c r="C123" s="111"/>
    </row>
    <row r="124" spans="1:3" ht="12" customHeight="1">
      <c r="A124" s="15" t="s">
        <v>75</v>
      </c>
      <c r="B124" s="115" t="s">
        <v>452</v>
      </c>
      <c r="C124" s="111"/>
    </row>
    <row r="125" spans="1:3" ht="12" customHeight="1">
      <c r="A125" s="15" t="s">
        <v>81</v>
      </c>
      <c r="B125" s="114" t="s">
        <v>325</v>
      </c>
      <c r="C125" s="111"/>
    </row>
    <row r="126" spans="1:3" ht="12" customHeight="1">
      <c r="A126" s="15" t="s">
        <v>83</v>
      </c>
      <c r="B126" s="205" t="s">
        <v>271</v>
      </c>
      <c r="C126" s="111"/>
    </row>
    <row r="127" spans="1:3" ht="15.75">
      <c r="A127" s="15" t="s">
        <v>116</v>
      </c>
      <c r="B127" s="71" t="s">
        <v>254</v>
      </c>
      <c r="C127" s="111"/>
    </row>
    <row r="128" spans="1:3" ht="12" customHeight="1">
      <c r="A128" s="15" t="s">
        <v>117</v>
      </c>
      <c r="B128" s="71" t="s">
        <v>270</v>
      </c>
      <c r="C128" s="111"/>
    </row>
    <row r="129" spans="1:3" ht="12" customHeight="1">
      <c r="A129" s="15" t="s">
        <v>118</v>
      </c>
      <c r="B129" s="71" t="s">
        <v>269</v>
      </c>
      <c r="C129" s="111"/>
    </row>
    <row r="130" spans="1:3" ht="12" customHeight="1">
      <c r="A130" s="15" t="s">
        <v>262</v>
      </c>
      <c r="B130" s="71" t="s">
        <v>257</v>
      </c>
      <c r="C130" s="111"/>
    </row>
    <row r="131" spans="1:3" ht="12" customHeight="1">
      <c r="A131" s="15" t="s">
        <v>263</v>
      </c>
      <c r="B131" s="71" t="s">
        <v>268</v>
      </c>
      <c r="C131" s="111"/>
    </row>
    <row r="132" spans="1:3" ht="16.5" thickBot="1">
      <c r="A132" s="13" t="s">
        <v>264</v>
      </c>
      <c r="B132" s="71" t="s">
        <v>267</v>
      </c>
      <c r="C132" s="112"/>
    </row>
    <row r="133" spans="1:3" ht="12" customHeight="1" thickBot="1">
      <c r="A133" s="20" t="s">
        <v>10</v>
      </c>
      <c r="B133" s="60" t="s">
        <v>345</v>
      </c>
      <c r="C133" s="118">
        <f>+C98+C119</f>
        <v>402304864</v>
      </c>
    </row>
    <row r="134" spans="1:3" ht="12" customHeight="1" thickBot="1">
      <c r="A134" s="20" t="s">
        <v>11</v>
      </c>
      <c r="B134" s="60" t="s">
        <v>346</v>
      </c>
      <c r="C134" s="118">
        <f>+C135+C136+C137</f>
        <v>0</v>
      </c>
    </row>
    <row r="135" spans="1:3" ht="12" customHeight="1">
      <c r="A135" s="15" t="s">
        <v>169</v>
      </c>
      <c r="B135" s="12" t="s">
        <v>353</v>
      </c>
      <c r="C135" s="111"/>
    </row>
    <row r="136" spans="1:3" ht="12" customHeight="1">
      <c r="A136" s="15" t="s">
        <v>170</v>
      </c>
      <c r="B136" s="12" t="s">
        <v>354</v>
      </c>
      <c r="C136" s="111"/>
    </row>
    <row r="137" spans="1:3" ht="12" customHeight="1" thickBot="1">
      <c r="A137" s="13" t="s">
        <v>171</v>
      </c>
      <c r="B137" s="12" t="s">
        <v>355</v>
      </c>
      <c r="C137" s="111"/>
    </row>
    <row r="138" spans="1:3" ht="12" customHeight="1" thickBot="1">
      <c r="A138" s="20" t="s">
        <v>12</v>
      </c>
      <c r="B138" s="60" t="s">
        <v>347</v>
      </c>
      <c r="C138" s="118">
        <f>SUM(C139:C144)</f>
        <v>0</v>
      </c>
    </row>
    <row r="139" spans="1:3" ht="12" customHeight="1">
      <c r="A139" s="15" t="s">
        <v>58</v>
      </c>
      <c r="B139" s="9" t="s">
        <v>356</v>
      </c>
      <c r="C139" s="111"/>
    </row>
    <row r="140" spans="1:3" ht="12" customHeight="1">
      <c r="A140" s="15" t="s">
        <v>59</v>
      </c>
      <c r="B140" s="9" t="s">
        <v>348</v>
      </c>
      <c r="C140" s="111"/>
    </row>
    <row r="141" spans="1:3" ht="12" customHeight="1">
      <c r="A141" s="15" t="s">
        <v>60</v>
      </c>
      <c r="B141" s="9" t="s">
        <v>349</v>
      </c>
      <c r="C141" s="111"/>
    </row>
    <row r="142" spans="1:3" ht="12" customHeight="1">
      <c r="A142" s="15" t="s">
        <v>103</v>
      </c>
      <c r="B142" s="9" t="s">
        <v>350</v>
      </c>
      <c r="C142" s="111"/>
    </row>
    <row r="143" spans="1:3" ht="12" customHeight="1" thickBot="1">
      <c r="A143" s="13" t="s">
        <v>104</v>
      </c>
      <c r="B143" s="7" t="s">
        <v>351</v>
      </c>
      <c r="C143" s="112"/>
    </row>
    <row r="144" spans="1:3" ht="12" customHeight="1" thickBot="1">
      <c r="A144" s="273" t="s">
        <v>105</v>
      </c>
      <c r="B144" s="278" t="s">
        <v>352</v>
      </c>
      <c r="C144" s="279"/>
    </row>
    <row r="145" spans="1:3" ht="12" customHeight="1" thickBot="1">
      <c r="A145" s="20" t="s">
        <v>13</v>
      </c>
      <c r="B145" s="60" t="s">
        <v>360</v>
      </c>
      <c r="C145" s="124">
        <f>+C146+C147+C148+C149</f>
        <v>0</v>
      </c>
    </row>
    <row r="146" spans="1:3" ht="12" customHeight="1">
      <c r="A146" s="15" t="s">
        <v>61</v>
      </c>
      <c r="B146" s="9" t="s">
        <v>272</v>
      </c>
      <c r="C146" s="111"/>
    </row>
    <row r="147" spans="1:3" ht="12" customHeight="1">
      <c r="A147" s="15" t="s">
        <v>62</v>
      </c>
      <c r="B147" s="9" t="s">
        <v>273</v>
      </c>
      <c r="C147" s="111"/>
    </row>
    <row r="148" spans="1:3" ht="12" customHeight="1" thickBot="1">
      <c r="A148" s="13" t="s">
        <v>189</v>
      </c>
      <c r="B148" s="7" t="s">
        <v>361</v>
      </c>
      <c r="C148" s="112"/>
    </row>
    <row r="149" spans="1:3" ht="12" customHeight="1" thickBot="1">
      <c r="A149" s="273" t="s">
        <v>190</v>
      </c>
      <c r="B149" s="278" t="s">
        <v>291</v>
      </c>
      <c r="C149" s="279"/>
    </row>
    <row r="150" spans="1:3" ht="12" customHeight="1" thickBot="1">
      <c r="A150" s="20" t="s">
        <v>14</v>
      </c>
      <c r="B150" s="60" t="s">
        <v>362</v>
      </c>
      <c r="C150" s="127">
        <f>SUM(C151:C155)</f>
        <v>0</v>
      </c>
    </row>
    <row r="151" spans="1:3" ht="12" customHeight="1">
      <c r="A151" s="15" t="s">
        <v>63</v>
      </c>
      <c r="B151" s="9" t="s">
        <v>357</v>
      </c>
      <c r="C151" s="111"/>
    </row>
    <row r="152" spans="1:3" ht="12" customHeight="1">
      <c r="A152" s="15" t="s">
        <v>64</v>
      </c>
      <c r="B152" s="9" t="s">
        <v>364</v>
      </c>
      <c r="C152" s="111"/>
    </row>
    <row r="153" spans="1:3" ht="12" customHeight="1">
      <c r="A153" s="15" t="s">
        <v>201</v>
      </c>
      <c r="B153" s="9" t="s">
        <v>359</v>
      </c>
      <c r="C153" s="111"/>
    </row>
    <row r="154" spans="1:3" ht="12" customHeight="1">
      <c r="A154" s="15" t="s">
        <v>202</v>
      </c>
      <c r="B154" s="9" t="s">
        <v>409</v>
      </c>
      <c r="C154" s="111"/>
    </row>
    <row r="155" spans="1:3" ht="12" customHeight="1" thickBot="1">
      <c r="A155" s="15" t="s">
        <v>363</v>
      </c>
      <c r="B155" s="9" t="s">
        <v>365</v>
      </c>
      <c r="C155" s="111"/>
    </row>
    <row r="156" spans="1:3" ht="12" customHeight="1" thickBot="1">
      <c r="A156" s="20" t="s">
        <v>15</v>
      </c>
      <c r="B156" s="60" t="s">
        <v>366</v>
      </c>
      <c r="C156" s="252"/>
    </row>
    <row r="157" spans="1:3" ht="12" customHeight="1" thickBot="1">
      <c r="A157" s="20" t="s">
        <v>16</v>
      </c>
      <c r="B157" s="60" t="s">
        <v>367</v>
      </c>
      <c r="C157" s="252"/>
    </row>
    <row r="158" spans="1:9" ht="15" customHeight="1" thickBot="1">
      <c r="A158" s="20" t="s">
        <v>17</v>
      </c>
      <c r="B158" s="60" t="s">
        <v>369</v>
      </c>
      <c r="C158" s="280">
        <f>+C134+C138+C145+C150+C156+C157</f>
        <v>0</v>
      </c>
      <c r="F158" s="32"/>
      <c r="G158" s="61"/>
      <c r="H158" s="61"/>
      <c r="I158" s="61"/>
    </row>
    <row r="159" spans="1:3" s="1" customFormat="1" ht="17.25" customHeight="1" thickBot="1">
      <c r="A159" s="116" t="s">
        <v>18</v>
      </c>
      <c r="B159" s="281" t="s">
        <v>368</v>
      </c>
      <c r="C159" s="280">
        <f>+C133+C158</f>
        <v>402304864</v>
      </c>
    </row>
    <row r="160" spans="1:3" ht="15.75" customHeight="1">
      <c r="A160" s="282"/>
      <c r="B160" s="282"/>
      <c r="C160" s="342">
        <f>C92-C159</f>
        <v>0</v>
      </c>
    </row>
    <row r="161" spans="1:3" ht="15.75">
      <c r="A161" s="377" t="s">
        <v>274</v>
      </c>
      <c r="B161" s="377"/>
      <c r="C161" s="377"/>
    </row>
    <row r="162" spans="1:3" ht="15" customHeight="1" thickBot="1">
      <c r="A162" s="378" t="s">
        <v>91</v>
      </c>
      <c r="B162" s="378"/>
      <c r="C162" s="286" t="str">
        <f>C95</f>
        <v>Forintban!</v>
      </c>
    </row>
    <row r="163" spans="1:3" ht="13.5" customHeight="1" thickBot="1">
      <c r="A163" s="20">
        <v>1</v>
      </c>
      <c r="B163" s="25" t="s">
        <v>370</v>
      </c>
      <c r="C163" s="118">
        <f>+C67-C133</f>
        <v>0</v>
      </c>
    </row>
    <row r="164" spans="1:3" ht="27.75" customHeight="1" thickBot="1">
      <c r="A164" s="20" t="s">
        <v>9</v>
      </c>
      <c r="B164" s="25" t="s">
        <v>376</v>
      </c>
      <c r="C164" s="118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07" zoomScaleNormal="107" zoomScaleSheetLayoutView="100" workbookViewId="0" topLeftCell="A1">
      <selection activeCell="C19" sqref="C19"/>
    </sheetView>
  </sheetViews>
  <sheetFormatPr defaultColWidth="9.00390625" defaultRowHeight="12.75"/>
  <cols>
    <col min="1" max="1" width="9.50390625" style="30" customWidth="1"/>
    <col min="2" max="2" width="99.375" style="30" customWidth="1"/>
    <col min="3" max="3" width="21.625" style="188" customWidth="1"/>
    <col min="4" max="4" width="9.00390625" style="30" customWidth="1"/>
    <col min="5" max="16384" width="9.375" style="30" customWidth="1"/>
  </cols>
  <sheetData>
    <row r="1" spans="1:3" ht="18.75" customHeight="1">
      <c r="A1" s="333"/>
      <c r="B1" s="372" t="str">
        <f>CONCATENATE("1.3. melléklet ",ALAPADATOK!A7," ",ALAPADATOK!B7," ",ALAPADATOK!C7," ",ALAPADATOK!D7," ",ALAPADATOK!E7," ",ALAPADATOK!F7," ",ALAPADATOK!G7," ",ALAPADATOK!H7)</f>
        <v>1.3. melléklet a 2 / 2019 ( III.07. ) számú önkormányzati rendelethez</v>
      </c>
      <c r="C1" s="373"/>
    </row>
    <row r="2" spans="1:3" ht="21.75" customHeight="1">
      <c r="A2" s="334"/>
      <c r="B2" s="335" t="str">
        <f>CONCATENATE(ALAPADATOK!A3)</f>
        <v>Mezőzombor Község ÖNKORMÁNYZATA</v>
      </c>
      <c r="C2" s="336"/>
    </row>
    <row r="3" spans="1:3" ht="21.75" customHeight="1">
      <c r="A3" s="336"/>
      <c r="B3" s="335" t="s">
        <v>457</v>
      </c>
      <c r="C3" s="336"/>
    </row>
    <row r="4" spans="1:3" ht="21.75" customHeight="1">
      <c r="A4" s="336"/>
      <c r="B4" s="335" t="s">
        <v>460</v>
      </c>
      <c r="C4" s="336"/>
    </row>
    <row r="5" spans="1:3" ht="21.75" customHeight="1">
      <c r="A5" s="333"/>
      <c r="B5" s="333"/>
      <c r="C5" s="337"/>
    </row>
    <row r="6" spans="1:3" ht="15" customHeight="1">
      <c r="A6" s="374" t="s">
        <v>5</v>
      </c>
      <c r="B6" s="374"/>
      <c r="C6" s="374"/>
    </row>
    <row r="7" spans="1:3" ht="15" customHeight="1" thickBot="1">
      <c r="A7" s="375" t="s">
        <v>89</v>
      </c>
      <c r="B7" s="375"/>
      <c r="C7" s="284" t="str">
        <f>CONCATENATE('KV_1.1.sz.mell.'!C7)</f>
        <v>Forintban!</v>
      </c>
    </row>
    <row r="8" spans="1:3" ht="24" customHeight="1" thickBot="1">
      <c r="A8" s="338" t="s">
        <v>53</v>
      </c>
      <c r="B8" s="339" t="s">
        <v>7</v>
      </c>
      <c r="C8" s="340" t="str">
        <f>+CONCATENATE(LEFT(KV_ÖSSZEFÜGGÉSEK!A5,4),". évi előirányzat")</f>
        <v>2019. évi előirányzat</v>
      </c>
    </row>
    <row r="9" spans="1:3" s="31" customFormat="1" ht="12" customHeight="1" thickBot="1">
      <c r="A9" s="268"/>
      <c r="B9" s="269" t="s">
        <v>389</v>
      </c>
      <c r="C9" s="270" t="s">
        <v>390</v>
      </c>
    </row>
    <row r="10" spans="1:3" s="1" customFormat="1" ht="12" customHeight="1" thickBot="1">
      <c r="A10" s="20" t="s">
        <v>8</v>
      </c>
      <c r="B10" s="21" t="s">
        <v>154</v>
      </c>
      <c r="C10" s="118">
        <f>+C11+C12+C13+C14+C15+C16</f>
        <v>701120277</v>
      </c>
    </row>
    <row r="11" spans="1:3" s="1" customFormat="1" ht="12" customHeight="1">
      <c r="A11" s="15" t="s">
        <v>65</v>
      </c>
      <c r="B11" s="206" t="s">
        <v>155</v>
      </c>
      <c r="C11" s="121"/>
    </row>
    <row r="12" spans="1:3" s="1" customFormat="1" ht="12" customHeight="1">
      <c r="A12" s="14" t="s">
        <v>66</v>
      </c>
      <c r="B12" s="207" t="s">
        <v>156</v>
      </c>
      <c r="C12" s="120"/>
    </row>
    <row r="13" spans="1:3" s="1" customFormat="1" ht="12" customHeight="1">
      <c r="A13" s="14" t="s">
        <v>67</v>
      </c>
      <c r="B13" s="207" t="s">
        <v>429</v>
      </c>
      <c r="C13" s="120"/>
    </row>
    <row r="14" spans="1:3" s="1" customFormat="1" ht="12" customHeight="1">
      <c r="A14" s="14" t="s">
        <v>68</v>
      </c>
      <c r="B14" s="207" t="s">
        <v>157</v>
      </c>
      <c r="C14" s="120">
        <v>2981070</v>
      </c>
    </row>
    <row r="15" spans="1:3" s="1" customFormat="1" ht="12" customHeight="1">
      <c r="A15" s="14" t="s">
        <v>85</v>
      </c>
      <c r="B15" s="114" t="s">
        <v>329</v>
      </c>
      <c r="C15" s="120">
        <v>698139207</v>
      </c>
    </row>
    <row r="16" spans="1:3" s="1" customFormat="1" ht="12" customHeight="1" thickBot="1">
      <c r="A16" s="16" t="s">
        <v>69</v>
      </c>
      <c r="B16" s="115" t="s">
        <v>330</v>
      </c>
      <c r="C16" s="120"/>
    </row>
    <row r="17" spans="1:3" s="1" customFormat="1" ht="12" customHeight="1" thickBot="1">
      <c r="A17" s="20" t="s">
        <v>9</v>
      </c>
      <c r="B17" s="113" t="s">
        <v>158</v>
      </c>
      <c r="C17" s="118">
        <f>+C18+C19+C20+C21+C22</f>
        <v>24500000</v>
      </c>
    </row>
    <row r="18" spans="1:3" s="1" customFormat="1" ht="12" customHeight="1">
      <c r="A18" s="15" t="s">
        <v>71</v>
      </c>
      <c r="B18" s="206" t="s">
        <v>159</v>
      </c>
      <c r="C18" s="121"/>
    </row>
    <row r="19" spans="1:3" s="1" customFormat="1" ht="12" customHeight="1">
      <c r="A19" s="14" t="s">
        <v>72</v>
      </c>
      <c r="B19" s="207" t="s">
        <v>160</v>
      </c>
      <c r="C19" s="120"/>
    </row>
    <row r="20" spans="1:3" s="1" customFormat="1" ht="12" customHeight="1">
      <c r="A20" s="14" t="s">
        <v>73</v>
      </c>
      <c r="B20" s="207" t="s">
        <v>319</v>
      </c>
      <c r="C20" s="120"/>
    </row>
    <row r="21" spans="1:3" s="1" customFormat="1" ht="12" customHeight="1">
      <c r="A21" s="14" t="s">
        <v>74</v>
      </c>
      <c r="B21" s="207" t="s">
        <v>320</v>
      </c>
      <c r="C21" s="120"/>
    </row>
    <row r="22" spans="1:3" s="1" customFormat="1" ht="12" customHeight="1">
      <c r="A22" s="14" t="s">
        <v>75</v>
      </c>
      <c r="B22" s="207" t="s">
        <v>451</v>
      </c>
      <c r="C22" s="120">
        <v>24500000</v>
      </c>
    </row>
    <row r="23" spans="1:3" s="1" customFormat="1" ht="12" customHeight="1" thickBot="1">
      <c r="A23" s="16" t="s">
        <v>81</v>
      </c>
      <c r="B23" s="115" t="s">
        <v>162</v>
      </c>
      <c r="C23" s="122"/>
    </row>
    <row r="24" spans="1:3" s="1" customFormat="1" ht="12" customHeight="1" thickBot="1">
      <c r="A24" s="20" t="s">
        <v>10</v>
      </c>
      <c r="B24" s="21" t="s">
        <v>163</v>
      </c>
      <c r="C24" s="118">
        <f>+C25+C26+C27+C28+C29</f>
        <v>142033160</v>
      </c>
    </row>
    <row r="25" spans="1:3" s="1" customFormat="1" ht="12" customHeight="1">
      <c r="A25" s="15" t="s">
        <v>54</v>
      </c>
      <c r="B25" s="206" t="s">
        <v>164</v>
      </c>
      <c r="C25" s="121">
        <v>142033160</v>
      </c>
    </row>
    <row r="26" spans="1:3" s="1" customFormat="1" ht="12" customHeight="1">
      <c r="A26" s="14" t="s">
        <v>55</v>
      </c>
      <c r="B26" s="207" t="s">
        <v>165</v>
      </c>
      <c r="C26" s="120"/>
    </row>
    <row r="27" spans="1:3" s="1" customFormat="1" ht="12" customHeight="1">
      <c r="A27" s="14" t="s">
        <v>56</v>
      </c>
      <c r="B27" s="207" t="s">
        <v>321</v>
      </c>
      <c r="C27" s="120"/>
    </row>
    <row r="28" spans="1:3" s="1" customFormat="1" ht="12" customHeight="1">
      <c r="A28" s="14" t="s">
        <v>57</v>
      </c>
      <c r="B28" s="207" t="s">
        <v>322</v>
      </c>
      <c r="C28" s="120"/>
    </row>
    <row r="29" spans="1:3" s="1" customFormat="1" ht="12" customHeight="1">
      <c r="A29" s="14" t="s">
        <v>99</v>
      </c>
      <c r="B29" s="207" t="s">
        <v>166</v>
      </c>
      <c r="C29" s="120"/>
    </row>
    <row r="30" spans="1:3" s="263" customFormat="1" ht="12" customHeight="1" thickBot="1">
      <c r="A30" s="271" t="s">
        <v>100</v>
      </c>
      <c r="B30" s="261" t="s">
        <v>446</v>
      </c>
      <c r="C30" s="262"/>
    </row>
    <row r="31" spans="1:3" s="1" customFormat="1" ht="12" customHeight="1" thickBot="1">
      <c r="A31" s="20" t="s">
        <v>101</v>
      </c>
      <c r="B31" s="21" t="s">
        <v>430</v>
      </c>
      <c r="C31" s="124">
        <f>SUM(C32:C38)</f>
        <v>0</v>
      </c>
    </row>
    <row r="32" spans="1:3" s="1" customFormat="1" ht="12" customHeight="1">
      <c r="A32" s="15" t="s">
        <v>169</v>
      </c>
      <c r="B32" s="206" t="s">
        <v>434</v>
      </c>
      <c r="C32" s="121"/>
    </row>
    <row r="33" spans="1:3" s="1" customFormat="1" ht="12" customHeight="1">
      <c r="A33" s="14" t="s">
        <v>170</v>
      </c>
      <c r="B33" s="207" t="s">
        <v>435</v>
      </c>
      <c r="C33" s="120"/>
    </row>
    <row r="34" spans="1:3" s="1" customFormat="1" ht="12" customHeight="1">
      <c r="A34" s="14" t="s">
        <v>171</v>
      </c>
      <c r="B34" s="207" t="s">
        <v>436</v>
      </c>
      <c r="C34" s="120"/>
    </row>
    <row r="35" spans="1:3" s="1" customFormat="1" ht="12" customHeight="1">
      <c r="A35" s="14" t="s">
        <v>172</v>
      </c>
      <c r="B35" s="207" t="s">
        <v>437</v>
      </c>
      <c r="C35" s="120"/>
    </row>
    <row r="36" spans="1:3" s="1" customFormat="1" ht="12" customHeight="1">
      <c r="A36" s="14" t="s">
        <v>431</v>
      </c>
      <c r="B36" s="207" t="s">
        <v>173</v>
      </c>
      <c r="C36" s="120"/>
    </row>
    <row r="37" spans="1:3" s="1" customFormat="1" ht="12" customHeight="1">
      <c r="A37" s="14" t="s">
        <v>432</v>
      </c>
      <c r="B37" s="207" t="s">
        <v>174</v>
      </c>
      <c r="C37" s="120"/>
    </row>
    <row r="38" spans="1:3" s="1" customFormat="1" ht="12" customHeight="1" thickBot="1">
      <c r="A38" s="16" t="s">
        <v>433</v>
      </c>
      <c r="B38" s="256" t="s">
        <v>175</v>
      </c>
      <c r="C38" s="122"/>
    </row>
    <row r="39" spans="1:3" s="1" customFormat="1" ht="12" customHeight="1" thickBot="1">
      <c r="A39" s="20" t="s">
        <v>12</v>
      </c>
      <c r="B39" s="21" t="s">
        <v>331</v>
      </c>
      <c r="C39" s="118">
        <f>SUM(C40:C50)</f>
        <v>30503105</v>
      </c>
    </row>
    <row r="40" spans="1:3" s="1" customFormat="1" ht="12" customHeight="1">
      <c r="A40" s="15" t="s">
        <v>58</v>
      </c>
      <c r="B40" s="206" t="s">
        <v>178</v>
      </c>
      <c r="C40" s="121"/>
    </row>
    <row r="41" spans="1:3" s="1" customFormat="1" ht="12" customHeight="1">
      <c r="A41" s="14" t="s">
        <v>59</v>
      </c>
      <c r="B41" s="207" t="s">
        <v>179</v>
      </c>
      <c r="C41" s="120"/>
    </row>
    <row r="42" spans="1:3" s="1" customFormat="1" ht="12" customHeight="1">
      <c r="A42" s="14" t="s">
        <v>60</v>
      </c>
      <c r="B42" s="207" t="s">
        <v>180</v>
      </c>
      <c r="C42" s="120">
        <v>11500000</v>
      </c>
    </row>
    <row r="43" spans="1:3" s="1" customFormat="1" ht="12" customHeight="1">
      <c r="A43" s="14" t="s">
        <v>103</v>
      </c>
      <c r="B43" s="207" t="s">
        <v>181</v>
      </c>
      <c r="C43" s="120"/>
    </row>
    <row r="44" spans="1:3" s="1" customFormat="1" ht="12" customHeight="1">
      <c r="A44" s="14" t="s">
        <v>104</v>
      </c>
      <c r="B44" s="207" t="s">
        <v>182</v>
      </c>
      <c r="C44" s="120"/>
    </row>
    <row r="45" spans="1:3" s="1" customFormat="1" ht="12" customHeight="1">
      <c r="A45" s="14" t="s">
        <v>105</v>
      </c>
      <c r="B45" s="207" t="s">
        <v>183</v>
      </c>
      <c r="C45" s="120">
        <v>3105</v>
      </c>
    </row>
    <row r="46" spans="1:3" s="1" customFormat="1" ht="12" customHeight="1">
      <c r="A46" s="14" t="s">
        <v>106</v>
      </c>
      <c r="B46" s="207" t="s">
        <v>184</v>
      </c>
      <c r="C46" s="120"/>
    </row>
    <row r="47" spans="1:3" s="1" customFormat="1" ht="12" customHeight="1">
      <c r="A47" s="14" t="s">
        <v>107</v>
      </c>
      <c r="B47" s="207" t="s">
        <v>438</v>
      </c>
      <c r="C47" s="120"/>
    </row>
    <row r="48" spans="1:3" s="1" customFormat="1" ht="12" customHeight="1">
      <c r="A48" s="14" t="s">
        <v>176</v>
      </c>
      <c r="B48" s="207" t="s">
        <v>186</v>
      </c>
      <c r="C48" s="123"/>
    </row>
    <row r="49" spans="1:3" s="1" customFormat="1" ht="12" customHeight="1">
      <c r="A49" s="16" t="s">
        <v>177</v>
      </c>
      <c r="B49" s="208" t="s">
        <v>333</v>
      </c>
      <c r="C49" s="200"/>
    </row>
    <row r="50" spans="1:3" s="1" customFormat="1" ht="12" customHeight="1" thickBot="1">
      <c r="A50" s="16" t="s">
        <v>332</v>
      </c>
      <c r="B50" s="115" t="s">
        <v>187</v>
      </c>
      <c r="C50" s="200">
        <v>19000000</v>
      </c>
    </row>
    <row r="51" spans="1:3" s="1" customFormat="1" ht="12" customHeight="1" thickBot="1">
      <c r="A51" s="20" t="s">
        <v>13</v>
      </c>
      <c r="B51" s="21" t="s">
        <v>188</v>
      </c>
      <c r="C51" s="118">
        <f>SUM(C52:C56)</f>
        <v>0</v>
      </c>
    </row>
    <row r="52" spans="1:3" s="1" customFormat="1" ht="12" customHeight="1">
      <c r="A52" s="15" t="s">
        <v>61</v>
      </c>
      <c r="B52" s="206" t="s">
        <v>192</v>
      </c>
      <c r="C52" s="239"/>
    </row>
    <row r="53" spans="1:3" s="1" customFormat="1" ht="12" customHeight="1">
      <c r="A53" s="14" t="s">
        <v>62</v>
      </c>
      <c r="B53" s="207" t="s">
        <v>193</v>
      </c>
      <c r="C53" s="123"/>
    </row>
    <row r="54" spans="1:3" s="1" customFormat="1" ht="12" customHeight="1">
      <c r="A54" s="14" t="s">
        <v>189</v>
      </c>
      <c r="B54" s="207" t="s">
        <v>194</v>
      </c>
      <c r="C54" s="123"/>
    </row>
    <row r="55" spans="1:3" s="1" customFormat="1" ht="12" customHeight="1">
      <c r="A55" s="14" t="s">
        <v>190</v>
      </c>
      <c r="B55" s="207" t="s">
        <v>195</v>
      </c>
      <c r="C55" s="123"/>
    </row>
    <row r="56" spans="1:3" s="1" customFormat="1" ht="12" customHeight="1" thickBot="1">
      <c r="A56" s="16" t="s">
        <v>191</v>
      </c>
      <c r="B56" s="115" t="s">
        <v>196</v>
      </c>
      <c r="C56" s="200"/>
    </row>
    <row r="57" spans="1:3" s="1" customFormat="1" ht="12" customHeight="1" thickBot="1">
      <c r="A57" s="20" t="s">
        <v>108</v>
      </c>
      <c r="B57" s="21" t="s">
        <v>197</v>
      </c>
      <c r="C57" s="118">
        <f>SUM(C58:C60)</f>
        <v>0</v>
      </c>
    </row>
    <row r="58" spans="1:3" s="1" customFormat="1" ht="12" customHeight="1">
      <c r="A58" s="15" t="s">
        <v>63</v>
      </c>
      <c r="B58" s="206" t="s">
        <v>198</v>
      </c>
      <c r="C58" s="121"/>
    </row>
    <row r="59" spans="1:3" s="1" customFormat="1" ht="12" customHeight="1">
      <c r="A59" s="14" t="s">
        <v>64</v>
      </c>
      <c r="B59" s="207" t="s">
        <v>323</v>
      </c>
      <c r="C59" s="120"/>
    </row>
    <row r="60" spans="1:3" s="1" customFormat="1" ht="12" customHeight="1">
      <c r="A60" s="14" t="s">
        <v>201</v>
      </c>
      <c r="B60" s="207" t="s">
        <v>199</v>
      </c>
      <c r="C60" s="120"/>
    </row>
    <row r="61" spans="1:3" s="1" customFormat="1" ht="12" customHeight="1" thickBot="1">
      <c r="A61" s="16" t="s">
        <v>202</v>
      </c>
      <c r="B61" s="115" t="s">
        <v>200</v>
      </c>
      <c r="C61" s="122"/>
    </row>
    <row r="62" spans="1:3" s="1" customFormat="1" ht="12" customHeight="1" thickBot="1">
      <c r="A62" s="20" t="s">
        <v>15</v>
      </c>
      <c r="B62" s="113" t="s">
        <v>203</v>
      </c>
      <c r="C62" s="118">
        <f>SUM(C63:C65)</f>
        <v>0</v>
      </c>
    </row>
    <row r="63" spans="1:3" s="1" customFormat="1" ht="12" customHeight="1">
      <c r="A63" s="15" t="s">
        <v>109</v>
      </c>
      <c r="B63" s="206" t="s">
        <v>205</v>
      </c>
      <c r="C63" s="123"/>
    </row>
    <row r="64" spans="1:3" s="1" customFormat="1" ht="12" customHeight="1">
      <c r="A64" s="14" t="s">
        <v>110</v>
      </c>
      <c r="B64" s="207" t="s">
        <v>324</v>
      </c>
      <c r="C64" s="123"/>
    </row>
    <row r="65" spans="1:3" s="1" customFormat="1" ht="12" customHeight="1">
      <c r="A65" s="14" t="s">
        <v>134</v>
      </c>
      <c r="B65" s="207" t="s">
        <v>206</v>
      </c>
      <c r="C65" s="123"/>
    </row>
    <row r="66" spans="1:3" s="1" customFormat="1" ht="12" customHeight="1" thickBot="1">
      <c r="A66" s="16" t="s">
        <v>204</v>
      </c>
      <c r="B66" s="115" t="s">
        <v>207</v>
      </c>
      <c r="C66" s="123"/>
    </row>
    <row r="67" spans="1:3" s="1" customFormat="1" ht="12" customHeight="1" thickBot="1">
      <c r="A67" s="253" t="s">
        <v>372</v>
      </c>
      <c r="B67" s="21" t="s">
        <v>208</v>
      </c>
      <c r="C67" s="124">
        <f>+C10+C17+C24+C31+C39+C51+C57+C62</f>
        <v>898156542</v>
      </c>
    </row>
    <row r="68" spans="1:3" s="1" customFormat="1" ht="12" customHeight="1" thickBot="1">
      <c r="A68" s="241" t="s">
        <v>209</v>
      </c>
      <c r="B68" s="113" t="s">
        <v>210</v>
      </c>
      <c r="C68" s="118">
        <f>SUM(C69:C71)</f>
        <v>27000000</v>
      </c>
    </row>
    <row r="69" spans="1:3" s="1" customFormat="1" ht="12" customHeight="1">
      <c r="A69" s="15" t="s">
        <v>238</v>
      </c>
      <c r="B69" s="206" t="s">
        <v>211</v>
      </c>
      <c r="C69" s="123"/>
    </row>
    <row r="70" spans="1:3" s="1" customFormat="1" ht="12" customHeight="1">
      <c r="A70" s="14" t="s">
        <v>247</v>
      </c>
      <c r="B70" s="207" t="s">
        <v>212</v>
      </c>
      <c r="C70" s="123">
        <v>27000000</v>
      </c>
    </row>
    <row r="71" spans="1:3" s="1" customFormat="1" ht="12" customHeight="1" thickBot="1">
      <c r="A71" s="16" t="s">
        <v>248</v>
      </c>
      <c r="B71" s="247" t="s">
        <v>447</v>
      </c>
      <c r="C71" s="123"/>
    </row>
    <row r="72" spans="1:3" s="1" customFormat="1" ht="12" customHeight="1" thickBot="1">
      <c r="A72" s="241" t="s">
        <v>214</v>
      </c>
      <c r="B72" s="113" t="s">
        <v>215</v>
      </c>
      <c r="C72" s="118">
        <f>SUM(C73:C76)</f>
        <v>0</v>
      </c>
    </row>
    <row r="73" spans="1:3" s="1" customFormat="1" ht="12" customHeight="1">
      <c r="A73" s="15" t="s">
        <v>86</v>
      </c>
      <c r="B73" s="206" t="s">
        <v>216</v>
      </c>
      <c r="C73" s="123"/>
    </row>
    <row r="74" spans="1:3" s="1" customFormat="1" ht="12" customHeight="1">
      <c r="A74" s="14" t="s">
        <v>87</v>
      </c>
      <c r="B74" s="207" t="s">
        <v>448</v>
      </c>
      <c r="C74" s="123"/>
    </row>
    <row r="75" spans="1:3" s="1" customFormat="1" ht="12" customHeight="1" thickBot="1">
      <c r="A75" s="16" t="s">
        <v>239</v>
      </c>
      <c r="B75" s="208" t="s">
        <v>217</v>
      </c>
      <c r="C75" s="200"/>
    </row>
    <row r="76" spans="1:3" s="1" customFormat="1" ht="12" customHeight="1" thickBot="1">
      <c r="A76" s="273" t="s">
        <v>240</v>
      </c>
      <c r="B76" s="274" t="s">
        <v>449</v>
      </c>
      <c r="C76" s="275"/>
    </row>
    <row r="77" spans="1:3" s="1" customFormat="1" ht="12" customHeight="1" thickBot="1">
      <c r="A77" s="241" t="s">
        <v>218</v>
      </c>
      <c r="B77" s="113" t="s">
        <v>219</v>
      </c>
      <c r="C77" s="118">
        <f>SUM(C78:C79)</f>
        <v>0</v>
      </c>
    </row>
    <row r="78" spans="1:3" s="1" customFormat="1" ht="12" customHeight="1" thickBot="1">
      <c r="A78" s="13" t="s">
        <v>241</v>
      </c>
      <c r="B78" s="272" t="s">
        <v>220</v>
      </c>
      <c r="C78" s="200"/>
    </row>
    <row r="79" spans="1:3" s="1" customFormat="1" ht="12" customHeight="1" thickBot="1">
      <c r="A79" s="273" t="s">
        <v>242</v>
      </c>
      <c r="B79" s="274" t="s">
        <v>221</v>
      </c>
      <c r="C79" s="275"/>
    </row>
    <row r="80" spans="1:3" s="1" customFormat="1" ht="12" customHeight="1" thickBot="1">
      <c r="A80" s="241" t="s">
        <v>222</v>
      </c>
      <c r="B80" s="113" t="s">
        <v>223</v>
      </c>
      <c r="C80" s="118">
        <f>SUM(C81:C83)</f>
        <v>0</v>
      </c>
    </row>
    <row r="81" spans="1:3" s="1" customFormat="1" ht="12" customHeight="1">
      <c r="A81" s="15" t="s">
        <v>243</v>
      </c>
      <c r="B81" s="206" t="s">
        <v>224</v>
      </c>
      <c r="C81" s="123"/>
    </row>
    <row r="82" spans="1:3" s="1" customFormat="1" ht="12" customHeight="1">
      <c r="A82" s="14" t="s">
        <v>244</v>
      </c>
      <c r="B82" s="207" t="s">
        <v>225</v>
      </c>
      <c r="C82" s="123"/>
    </row>
    <row r="83" spans="1:3" s="1" customFormat="1" ht="12" customHeight="1" thickBot="1">
      <c r="A83" s="18" t="s">
        <v>245</v>
      </c>
      <c r="B83" s="276" t="s">
        <v>450</v>
      </c>
      <c r="C83" s="277"/>
    </row>
    <row r="84" spans="1:3" s="1" customFormat="1" ht="12" customHeight="1" thickBot="1">
      <c r="A84" s="241" t="s">
        <v>226</v>
      </c>
      <c r="B84" s="113" t="s">
        <v>246</v>
      </c>
      <c r="C84" s="118">
        <f>SUM(C85:C88)</f>
        <v>0</v>
      </c>
    </row>
    <row r="85" spans="1:3" s="1" customFormat="1" ht="12" customHeight="1">
      <c r="A85" s="210" t="s">
        <v>227</v>
      </c>
      <c r="B85" s="206" t="s">
        <v>228</v>
      </c>
      <c r="C85" s="123"/>
    </row>
    <row r="86" spans="1:3" s="1" customFormat="1" ht="12" customHeight="1">
      <c r="A86" s="211" t="s">
        <v>229</v>
      </c>
      <c r="B86" s="207" t="s">
        <v>230</v>
      </c>
      <c r="C86" s="123"/>
    </row>
    <row r="87" spans="1:3" s="1" customFormat="1" ht="12" customHeight="1">
      <c r="A87" s="211" t="s">
        <v>231</v>
      </c>
      <c r="B87" s="207" t="s">
        <v>232</v>
      </c>
      <c r="C87" s="123"/>
    </row>
    <row r="88" spans="1:3" s="1" customFormat="1" ht="12" customHeight="1" thickBot="1">
      <c r="A88" s="212" t="s">
        <v>233</v>
      </c>
      <c r="B88" s="115" t="s">
        <v>234</v>
      </c>
      <c r="C88" s="123"/>
    </row>
    <row r="89" spans="1:3" s="1" customFormat="1" ht="12" customHeight="1" thickBot="1">
      <c r="A89" s="241" t="s">
        <v>235</v>
      </c>
      <c r="B89" s="113" t="s">
        <v>371</v>
      </c>
      <c r="C89" s="240"/>
    </row>
    <row r="90" spans="1:3" s="1" customFormat="1" ht="13.5" customHeight="1" thickBot="1">
      <c r="A90" s="241" t="s">
        <v>237</v>
      </c>
      <c r="B90" s="113" t="s">
        <v>236</v>
      </c>
      <c r="C90" s="240"/>
    </row>
    <row r="91" spans="1:3" s="1" customFormat="1" ht="15.75" customHeight="1" thickBot="1">
      <c r="A91" s="241" t="s">
        <v>249</v>
      </c>
      <c r="B91" s="213" t="s">
        <v>374</v>
      </c>
      <c r="C91" s="124">
        <f>+C68+C72+C77+C80+C84+C90+C89</f>
        <v>27000000</v>
      </c>
    </row>
    <row r="92" spans="1:3" s="1" customFormat="1" ht="16.5" customHeight="1" thickBot="1">
      <c r="A92" s="242" t="s">
        <v>373</v>
      </c>
      <c r="B92" s="214" t="s">
        <v>375</v>
      </c>
      <c r="C92" s="124">
        <f>+C67+C91</f>
        <v>925156542</v>
      </c>
    </row>
    <row r="93" spans="1:3" s="1" customFormat="1" ht="10.5" customHeight="1">
      <c r="A93" s="5"/>
      <c r="B93" s="6"/>
      <c r="C93" s="125"/>
    </row>
    <row r="94" spans="1:3" ht="16.5" customHeight="1">
      <c r="A94" s="379" t="s">
        <v>36</v>
      </c>
      <c r="B94" s="379"/>
      <c r="C94" s="379"/>
    </row>
    <row r="95" spans="1:3" ht="16.5" customHeight="1" thickBot="1">
      <c r="A95" s="376" t="s">
        <v>90</v>
      </c>
      <c r="B95" s="376"/>
      <c r="C95" s="285" t="str">
        <f>C7</f>
        <v>Forintban!</v>
      </c>
    </row>
    <row r="96" spans="1:3" ht="37.5" customHeight="1" thickBot="1">
      <c r="A96" s="265" t="s">
        <v>53</v>
      </c>
      <c r="B96" s="266" t="s">
        <v>37</v>
      </c>
      <c r="C96" s="267" t="str">
        <f>+C8</f>
        <v>2019. évi előirányzat</v>
      </c>
    </row>
    <row r="97" spans="1:3" s="31" customFormat="1" ht="12" customHeight="1" thickBot="1">
      <c r="A97" s="265"/>
      <c r="B97" s="266" t="s">
        <v>389</v>
      </c>
      <c r="C97" s="267" t="s">
        <v>390</v>
      </c>
    </row>
    <row r="98" spans="1:3" ht="12" customHeight="1" thickBot="1">
      <c r="A98" s="22" t="s">
        <v>8</v>
      </c>
      <c r="B98" s="26" t="s">
        <v>334</v>
      </c>
      <c r="C98" s="117">
        <f>C99+C100+C101+C102+C103+C116</f>
        <v>121368548</v>
      </c>
    </row>
    <row r="99" spans="1:3" ht="12" customHeight="1">
      <c r="A99" s="17" t="s">
        <v>65</v>
      </c>
      <c r="B99" s="10" t="s">
        <v>38</v>
      </c>
      <c r="C99" s="119">
        <v>12237660</v>
      </c>
    </row>
    <row r="100" spans="1:3" ht="12" customHeight="1">
      <c r="A100" s="14" t="s">
        <v>66</v>
      </c>
      <c r="B100" s="8" t="s">
        <v>111</v>
      </c>
      <c r="C100" s="120">
        <v>2217698</v>
      </c>
    </row>
    <row r="101" spans="1:3" ht="12" customHeight="1">
      <c r="A101" s="14" t="s">
        <v>67</v>
      </c>
      <c r="B101" s="8" t="s">
        <v>84</v>
      </c>
      <c r="C101" s="122">
        <v>104963190</v>
      </c>
    </row>
    <row r="102" spans="1:3" ht="12" customHeight="1">
      <c r="A102" s="14" t="s">
        <v>68</v>
      </c>
      <c r="B102" s="11" t="s">
        <v>112</v>
      </c>
      <c r="C102" s="122"/>
    </row>
    <row r="103" spans="1:3" ht="12" customHeight="1">
      <c r="A103" s="14" t="s">
        <v>76</v>
      </c>
      <c r="B103" s="19" t="s">
        <v>113</v>
      </c>
      <c r="C103" s="122">
        <v>1950000</v>
      </c>
    </row>
    <row r="104" spans="1:3" ht="12" customHeight="1">
      <c r="A104" s="14" t="s">
        <v>69</v>
      </c>
      <c r="B104" s="8" t="s">
        <v>339</v>
      </c>
      <c r="C104" s="122"/>
    </row>
    <row r="105" spans="1:3" ht="12" customHeight="1">
      <c r="A105" s="14" t="s">
        <v>70</v>
      </c>
      <c r="B105" s="72" t="s">
        <v>338</v>
      </c>
      <c r="C105" s="122"/>
    </row>
    <row r="106" spans="1:3" ht="12" customHeight="1">
      <c r="A106" s="14" t="s">
        <v>77</v>
      </c>
      <c r="B106" s="72" t="s">
        <v>337</v>
      </c>
      <c r="C106" s="122"/>
    </row>
    <row r="107" spans="1:3" ht="12" customHeight="1">
      <c r="A107" s="14" t="s">
        <v>78</v>
      </c>
      <c r="B107" s="70" t="s">
        <v>252</v>
      </c>
      <c r="C107" s="122"/>
    </row>
    <row r="108" spans="1:3" ht="12" customHeight="1">
      <c r="A108" s="14" t="s">
        <v>79</v>
      </c>
      <c r="B108" s="71" t="s">
        <v>253</v>
      </c>
      <c r="C108" s="122"/>
    </row>
    <row r="109" spans="1:3" ht="12" customHeight="1">
      <c r="A109" s="14" t="s">
        <v>80</v>
      </c>
      <c r="B109" s="71" t="s">
        <v>254</v>
      </c>
      <c r="C109" s="122"/>
    </row>
    <row r="110" spans="1:3" ht="12" customHeight="1">
      <c r="A110" s="14" t="s">
        <v>82</v>
      </c>
      <c r="B110" s="70" t="s">
        <v>255</v>
      </c>
      <c r="C110" s="122"/>
    </row>
    <row r="111" spans="1:3" ht="12" customHeight="1">
      <c r="A111" s="14" t="s">
        <v>114</v>
      </c>
      <c r="B111" s="70" t="s">
        <v>256</v>
      </c>
      <c r="C111" s="122"/>
    </row>
    <row r="112" spans="1:3" ht="12" customHeight="1">
      <c r="A112" s="14" t="s">
        <v>250</v>
      </c>
      <c r="B112" s="71" t="s">
        <v>257</v>
      </c>
      <c r="C112" s="122"/>
    </row>
    <row r="113" spans="1:3" ht="12" customHeight="1">
      <c r="A113" s="13" t="s">
        <v>251</v>
      </c>
      <c r="B113" s="72" t="s">
        <v>258</v>
      </c>
      <c r="C113" s="122"/>
    </row>
    <row r="114" spans="1:3" ht="12" customHeight="1">
      <c r="A114" s="14" t="s">
        <v>335</v>
      </c>
      <c r="B114" s="72" t="s">
        <v>259</v>
      </c>
      <c r="C114" s="122"/>
    </row>
    <row r="115" spans="1:3" ht="12" customHeight="1">
      <c r="A115" s="16" t="s">
        <v>336</v>
      </c>
      <c r="B115" s="72" t="s">
        <v>260</v>
      </c>
      <c r="C115" s="122"/>
    </row>
    <row r="116" spans="1:3" ht="12" customHeight="1">
      <c r="A116" s="14" t="s">
        <v>340</v>
      </c>
      <c r="B116" s="11" t="s">
        <v>39</v>
      </c>
      <c r="C116" s="120"/>
    </row>
    <row r="117" spans="1:3" ht="12" customHeight="1">
      <c r="A117" s="14" t="s">
        <v>341</v>
      </c>
      <c r="B117" s="8" t="s">
        <v>343</v>
      </c>
      <c r="C117" s="120"/>
    </row>
    <row r="118" spans="1:3" ht="12" customHeight="1" thickBot="1">
      <c r="A118" s="18" t="s">
        <v>342</v>
      </c>
      <c r="B118" s="251" t="s">
        <v>344</v>
      </c>
      <c r="C118" s="126"/>
    </row>
    <row r="119" spans="1:3" ht="12" customHeight="1" thickBot="1">
      <c r="A119" s="248" t="s">
        <v>9</v>
      </c>
      <c r="B119" s="249" t="s">
        <v>261</v>
      </c>
      <c r="C119" s="250">
        <f>+C120+C122+C124</f>
        <v>776787994</v>
      </c>
    </row>
    <row r="120" spans="1:3" ht="12" customHeight="1">
      <c r="A120" s="15" t="s">
        <v>71</v>
      </c>
      <c r="B120" s="8" t="s">
        <v>133</v>
      </c>
      <c r="C120" s="121">
        <v>776787994</v>
      </c>
    </row>
    <row r="121" spans="1:3" ht="12" customHeight="1">
      <c r="A121" s="15" t="s">
        <v>72</v>
      </c>
      <c r="B121" s="12" t="s">
        <v>265</v>
      </c>
      <c r="C121" s="121"/>
    </row>
    <row r="122" spans="1:3" ht="12" customHeight="1">
      <c r="A122" s="15" t="s">
        <v>73</v>
      </c>
      <c r="B122" s="12" t="s">
        <v>115</v>
      </c>
      <c r="C122" s="120"/>
    </row>
    <row r="123" spans="1:3" ht="12" customHeight="1">
      <c r="A123" s="15" t="s">
        <v>74</v>
      </c>
      <c r="B123" s="12" t="s">
        <v>266</v>
      </c>
      <c r="C123" s="111"/>
    </row>
    <row r="124" spans="1:3" ht="12" customHeight="1">
      <c r="A124" s="15" t="s">
        <v>75</v>
      </c>
      <c r="B124" s="115" t="s">
        <v>452</v>
      </c>
      <c r="C124" s="111"/>
    </row>
    <row r="125" spans="1:3" ht="12" customHeight="1">
      <c r="A125" s="15" t="s">
        <v>81</v>
      </c>
      <c r="B125" s="114" t="s">
        <v>325</v>
      </c>
      <c r="C125" s="111"/>
    </row>
    <row r="126" spans="1:3" ht="12" customHeight="1">
      <c r="A126" s="15" t="s">
        <v>83</v>
      </c>
      <c r="B126" s="205" t="s">
        <v>271</v>
      </c>
      <c r="C126" s="111"/>
    </row>
    <row r="127" spans="1:3" ht="15.75">
      <c r="A127" s="15" t="s">
        <v>116</v>
      </c>
      <c r="B127" s="71" t="s">
        <v>254</v>
      </c>
      <c r="C127" s="111"/>
    </row>
    <row r="128" spans="1:3" ht="12" customHeight="1">
      <c r="A128" s="15" t="s">
        <v>117</v>
      </c>
      <c r="B128" s="71" t="s">
        <v>270</v>
      </c>
      <c r="C128" s="111"/>
    </row>
    <row r="129" spans="1:3" ht="12" customHeight="1">
      <c r="A129" s="15" t="s">
        <v>118</v>
      </c>
      <c r="B129" s="71" t="s">
        <v>269</v>
      </c>
      <c r="C129" s="111"/>
    </row>
    <row r="130" spans="1:3" ht="12" customHeight="1">
      <c r="A130" s="15" t="s">
        <v>262</v>
      </c>
      <c r="B130" s="71" t="s">
        <v>257</v>
      </c>
      <c r="C130" s="111"/>
    </row>
    <row r="131" spans="1:3" ht="12" customHeight="1">
      <c r="A131" s="15" t="s">
        <v>263</v>
      </c>
      <c r="B131" s="71" t="s">
        <v>268</v>
      </c>
      <c r="C131" s="111"/>
    </row>
    <row r="132" spans="1:3" ht="16.5" thickBot="1">
      <c r="A132" s="13" t="s">
        <v>264</v>
      </c>
      <c r="B132" s="71" t="s">
        <v>267</v>
      </c>
      <c r="C132" s="112"/>
    </row>
    <row r="133" spans="1:3" ht="12" customHeight="1" thickBot="1">
      <c r="A133" s="20" t="s">
        <v>10</v>
      </c>
      <c r="B133" s="60" t="s">
        <v>345</v>
      </c>
      <c r="C133" s="118">
        <f>+C98+C119</f>
        <v>898156542</v>
      </c>
    </row>
    <row r="134" spans="1:3" ht="12" customHeight="1" thickBot="1">
      <c r="A134" s="20" t="s">
        <v>11</v>
      </c>
      <c r="B134" s="60" t="s">
        <v>346</v>
      </c>
      <c r="C134" s="118">
        <f>+C135+C136+C137</f>
        <v>27000000</v>
      </c>
    </row>
    <row r="135" spans="1:3" ht="12" customHeight="1">
      <c r="A135" s="15" t="s">
        <v>169</v>
      </c>
      <c r="B135" s="12" t="s">
        <v>353</v>
      </c>
      <c r="C135" s="111"/>
    </row>
    <row r="136" spans="1:3" ht="12" customHeight="1">
      <c r="A136" s="15" t="s">
        <v>170</v>
      </c>
      <c r="B136" s="12" t="s">
        <v>354</v>
      </c>
      <c r="C136" s="111">
        <v>27000000</v>
      </c>
    </row>
    <row r="137" spans="1:3" ht="12" customHeight="1" thickBot="1">
      <c r="A137" s="13" t="s">
        <v>171</v>
      </c>
      <c r="B137" s="12" t="s">
        <v>355</v>
      </c>
      <c r="C137" s="111"/>
    </row>
    <row r="138" spans="1:3" ht="12" customHeight="1" thickBot="1">
      <c r="A138" s="20" t="s">
        <v>12</v>
      </c>
      <c r="B138" s="60" t="s">
        <v>347</v>
      </c>
      <c r="C138" s="118">
        <f>SUM(C139:C144)</f>
        <v>0</v>
      </c>
    </row>
    <row r="139" spans="1:3" ht="12" customHeight="1">
      <c r="A139" s="15" t="s">
        <v>58</v>
      </c>
      <c r="B139" s="9" t="s">
        <v>356</v>
      </c>
      <c r="C139" s="111"/>
    </row>
    <row r="140" spans="1:3" ht="12" customHeight="1">
      <c r="A140" s="15" t="s">
        <v>59</v>
      </c>
      <c r="B140" s="9" t="s">
        <v>348</v>
      </c>
      <c r="C140" s="111"/>
    </row>
    <row r="141" spans="1:3" ht="12" customHeight="1">
      <c r="A141" s="15" t="s">
        <v>60</v>
      </c>
      <c r="B141" s="9" t="s">
        <v>349</v>
      </c>
      <c r="C141" s="111"/>
    </row>
    <row r="142" spans="1:3" ht="12" customHeight="1">
      <c r="A142" s="15" t="s">
        <v>103</v>
      </c>
      <c r="B142" s="9" t="s">
        <v>350</v>
      </c>
      <c r="C142" s="111"/>
    </row>
    <row r="143" spans="1:3" ht="12" customHeight="1" thickBot="1">
      <c r="A143" s="13" t="s">
        <v>104</v>
      </c>
      <c r="B143" s="7" t="s">
        <v>351</v>
      </c>
      <c r="C143" s="112"/>
    </row>
    <row r="144" spans="1:3" ht="12" customHeight="1" thickBot="1">
      <c r="A144" s="273" t="s">
        <v>105</v>
      </c>
      <c r="B144" s="278" t="s">
        <v>352</v>
      </c>
      <c r="C144" s="279"/>
    </row>
    <row r="145" spans="1:3" ht="12" customHeight="1" thickBot="1">
      <c r="A145" s="20" t="s">
        <v>13</v>
      </c>
      <c r="B145" s="60" t="s">
        <v>360</v>
      </c>
      <c r="C145" s="124">
        <f>+C146+C147+C148+C149</f>
        <v>0</v>
      </c>
    </row>
    <row r="146" spans="1:3" ht="12" customHeight="1">
      <c r="A146" s="15" t="s">
        <v>61</v>
      </c>
      <c r="B146" s="9" t="s">
        <v>272</v>
      </c>
      <c r="C146" s="111"/>
    </row>
    <row r="147" spans="1:3" ht="12" customHeight="1">
      <c r="A147" s="15" t="s">
        <v>62</v>
      </c>
      <c r="B147" s="9" t="s">
        <v>273</v>
      </c>
      <c r="C147" s="111"/>
    </row>
    <row r="148" spans="1:3" ht="12" customHeight="1" thickBot="1">
      <c r="A148" s="13" t="s">
        <v>189</v>
      </c>
      <c r="B148" s="7" t="s">
        <v>361</v>
      </c>
      <c r="C148" s="112"/>
    </row>
    <row r="149" spans="1:3" ht="12" customHeight="1" thickBot="1">
      <c r="A149" s="273" t="s">
        <v>190</v>
      </c>
      <c r="B149" s="278" t="s">
        <v>291</v>
      </c>
      <c r="C149" s="279"/>
    </row>
    <row r="150" spans="1:3" ht="12" customHeight="1" thickBot="1">
      <c r="A150" s="20" t="s">
        <v>14</v>
      </c>
      <c r="B150" s="60" t="s">
        <v>362</v>
      </c>
      <c r="C150" s="127">
        <f>SUM(C151:C155)</f>
        <v>0</v>
      </c>
    </row>
    <row r="151" spans="1:3" ht="12" customHeight="1">
      <c r="A151" s="15" t="s">
        <v>63</v>
      </c>
      <c r="B151" s="9" t="s">
        <v>357</v>
      </c>
      <c r="C151" s="111"/>
    </row>
    <row r="152" spans="1:3" ht="12" customHeight="1">
      <c r="A152" s="15" t="s">
        <v>64</v>
      </c>
      <c r="B152" s="9" t="s">
        <v>364</v>
      </c>
      <c r="C152" s="111"/>
    </row>
    <row r="153" spans="1:3" ht="12" customHeight="1">
      <c r="A153" s="15" t="s">
        <v>201</v>
      </c>
      <c r="B153" s="9" t="s">
        <v>359</v>
      </c>
      <c r="C153" s="111"/>
    </row>
    <row r="154" spans="1:3" ht="12" customHeight="1">
      <c r="A154" s="15" t="s">
        <v>202</v>
      </c>
      <c r="B154" s="9" t="s">
        <v>409</v>
      </c>
      <c r="C154" s="111"/>
    </row>
    <row r="155" spans="1:3" ht="12" customHeight="1" thickBot="1">
      <c r="A155" s="15" t="s">
        <v>363</v>
      </c>
      <c r="B155" s="9" t="s">
        <v>365</v>
      </c>
      <c r="C155" s="111"/>
    </row>
    <row r="156" spans="1:3" ht="12" customHeight="1" thickBot="1">
      <c r="A156" s="20" t="s">
        <v>15</v>
      </c>
      <c r="B156" s="60" t="s">
        <v>366</v>
      </c>
      <c r="C156" s="252"/>
    </row>
    <row r="157" spans="1:3" ht="12" customHeight="1" thickBot="1">
      <c r="A157" s="20" t="s">
        <v>16</v>
      </c>
      <c r="B157" s="60" t="s">
        <v>367</v>
      </c>
      <c r="C157" s="252"/>
    </row>
    <row r="158" spans="1:9" ht="15" customHeight="1" thickBot="1">
      <c r="A158" s="20" t="s">
        <v>17</v>
      </c>
      <c r="B158" s="60" t="s">
        <v>369</v>
      </c>
      <c r="C158" s="280">
        <f>+C134+C138+C145+C150+C156+C157</f>
        <v>27000000</v>
      </c>
      <c r="F158" s="32"/>
      <c r="G158" s="61"/>
      <c r="H158" s="61"/>
      <c r="I158" s="61"/>
    </row>
    <row r="159" spans="1:3" s="1" customFormat="1" ht="17.25" customHeight="1" thickBot="1">
      <c r="A159" s="116" t="s">
        <v>18</v>
      </c>
      <c r="B159" s="281" t="s">
        <v>368</v>
      </c>
      <c r="C159" s="280">
        <f>+C133+C158</f>
        <v>925156542</v>
      </c>
    </row>
    <row r="160" spans="1:3" ht="15.75" customHeight="1">
      <c r="A160" s="282"/>
      <c r="B160" s="282"/>
      <c r="C160" s="342">
        <f>C92-C159</f>
        <v>0</v>
      </c>
    </row>
    <row r="161" spans="1:3" ht="15.75">
      <c r="A161" s="377" t="s">
        <v>274</v>
      </c>
      <c r="B161" s="377"/>
      <c r="C161" s="377"/>
    </row>
    <row r="162" spans="1:3" ht="15" customHeight="1" thickBot="1">
      <c r="A162" s="378" t="s">
        <v>91</v>
      </c>
      <c r="B162" s="378"/>
      <c r="C162" s="286" t="str">
        <f>C95</f>
        <v>Forintban!</v>
      </c>
    </row>
    <row r="163" spans="1:3" ht="13.5" customHeight="1" thickBot="1">
      <c r="A163" s="20">
        <v>1</v>
      </c>
      <c r="B163" s="25" t="s">
        <v>370</v>
      </c>
      <c r="C163" s="118">
        <f>+C67-C133</f>
        <v>0</v>
      </c>
    </row>
    <row r="164" spans="1:3" ht="27.75" customHeight="1" thickBot="1">
      <c r="A164" s="20" t="s">
        <v>9</v>
      </c>
      <c r="B164" s="25" t="s">
        <v>376</v>
      </c>
      <c r="C164" s="118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C114" sqref="C114"/>
    </sheetView>
  </sheetViews>
  <sheetFormatPr defaultColWidth="9.00390625" defaultRowHeight="12.75"/>
  <cols>
    <col min="1" max="1" width="9.50390625" style="30" customWidth="1"/>
    <col min="2" max="2" width="99.375" style="30" customWidth="1"/>
    <col min="3" max="3" width="21.625" style="188" customWidth="1"/>
    <col min="4" max="4" width="9.00390625" style="30" customWidth="1"/>
    <col min="5" max="16384" width="9.375" style="30" customWidth="1"/>
  </cols>
  <sheetData>
    <row r="1" spans="1:3" ht="18.75" customHeight="1">
      <c r="A1" s="333"/>
      <c r="B1" s="372" t="str">
        <f>CONCATENATE("1.4. melléklet ",ALAPADATOK!A7," ",ALAPADATOK!B7," ",ALAPADATOK!C7," ",ALAPADATOK!D7," ",ALAPADATOK!E7," ",ALAPADATOK!F7," ",ALAPADATOK!G7," ",ALAPADATOK!H7)</f>
        <v>1.4. melléklet a 2 / 2019 ( III.07. ) számú önkormányzati rendelethez</v>
      </c>
      <c r="C1" s="373"/>
    </row>
    <row r="2" spans="1:3" ht="21.75" customHeight="1">
      <c r="A2" s="334"/>
      <c r="B2" s="335" t="str">
        <f>CONCATENATE(ALAPADATOK!A3)</f>
        <v>Mezőzombor Község ÖNKORMÁNYZATA</v>
      </c>
      <c r="C2" s="336"/>
    </row>
    <row r="3" spans="1:3" ht="21.75" customHeight="1">
      <c r="A3" s="336"/>
      <c r="B3" s="335" t="s">
        <v>457</v>
      </c>
      <c r="C3" s="336"/>
    </row>
    <row r="4" spans="1:3" ht="21.75" customHeight="1">
      <c r="A4" s="336"/>
      <c r="B4" s="335" t="s">
        <v>461</v>
      </c>
      <c r="C4" s="336"/>
    </row>
    <row r="5" spans="1:3" ht="21.75" customHeight="1">
      <c r="A5" s="333"/>
      <c r="B5" s="333"/>
      <c r="C5" s="337"/>
    </row>
    <row r="6" spans="1:3" ht="15" customHeight="1">
      <c r="A6" s="374" t="s">
        <v>5</v>
      </c>
      <c r="B6" s="374"/>
      <c r="C6" s="374"/>
    </row>
    <row r="7" spans="1:3" ht="15" customHeight="1" thickBot="1">
      <c r="A7" s="375" t="s">
        <v>89</v>
      </c>
      <c r="B7" s="375"/>
      <c r="C7" s="284" t="str">
        <f>CONCATENATE('KV_1.1.sz.mell.'!C7)</f>
        <v>Forintban!</v>
      </c>
    </row>
    <row r="8" spans="1:3" ht="24" customHeight="1" thickBot="1">
      <c r="A8" s="338" t="s">
        <v>53</v>
      </c>
      <c r="B8" s="339" t="s">
        <v>7</v>
      </c>
      <c r="C8" s="340" t="str">
        <f>+CONCATENATE(LEFT(KV_ÖSSZEFÜGGÉSEK!A5,4),". évi előirányzat")</f>
        <v>2019. évi előirányzat</v>
      </c>
    </row>
    <row r="9" spans="1:3" s="31" customFormat="1" ht="12" customHeight="1" thickBot="1">
      <c r="A9" s="268"/>
      <c r="B9" s="269" t="s">
        <v>389</v>
      </c>
      <c r="C9" s="270" t="s">
        <v>390</v>
      </c>
    </row>
    <row r="10" spans="1:3" s="1" customFormat="1" ht="12" customHeight="1" thickBot="1">
      <c r="A10" s="20" t="s">
        <v>8</v>
      </c>
      <c r="B10" s="21" t="s">
        <v>154</v>
      </c>
      <c r="C10" s="118">
        <f>+C11+C12+C13+C14+C15+C16</f>
        <v>47679973</v>
      </c>
    </row>
    <row r="11" spans="1:3" s="1" customFormat="1" ht="12" customHeight="1">
      <c r="A11" s="15" t="s">
        <v>65</v>
      </c>
      <c r="B11" s="206" t="s">
        <v>155</v>
      </c>
      <c r="C11" s="121">
        <v>30971790</v>
      </c>
    </row>
    <row r="12" spans="1:3" s="1" customFormat="1" ht="12" customHeight="1">
      <c r="A12" s="14" t="s">
        <v>66</v>
      </c>
      <c r="B12" s="207" t="s">
        <v>156</v>
      </c>
      <c r="C12" s="120"/>
    </row>
    <row r="13" spans="1:3" s="1" customFormat="1" ht="12" customHeight="1">
      <c r="A13" s="14" t="s">
        <v>67</v>
      </c>
      <c r="B13" s="207" t="s">
        <v>429</v>
      </c>
      <c r="C13" s="120"/>
    </row>
    <row r="14" spans="1:3" s="1" customFormat="1" ht="12" customHeight="1">
      <c r="A14" s="14" t="s">
        <v>68</v>
      </c>
      <c r="B14" s="207" t="s">
        <v>157</v>
      </c>
      <c r="C14" s="120"/>
    </row>
    <row r="15" spans="1:3" s="1" customFormat="1" ht="12" customHeight="1">
      <c r="A15" s="14" t="s">
        <v>85</v>
      </c>
      <c r="B15" s="114" t="s">
        <v>329</v>
      </c>
      <c r="C15" s="120">
        <v>16708183</v>
      </c>
    </row>
    <row r="16" spans="1:3" s="1" customFormat="1" ht="12" customHeight="1" thickBot="1">
      <c r="A16" s="16" t="s">
        <v>69</v>
      </c>
      <c r="B16" s="115" t="s">
        <v>330</v>
      </c>
      <c r="C16" s="120"/>
    </row>
    <row r="17" spans="1:3" s="1" customFormat="1" ht="12" customHeight="1" thickBot="1">
      <c r="A17" s="20" t="s">
        <v>9</v>
      </c>
      <c r="B17" s="113" t="s">
        <v>158</v>
      </c>
      <c r="C17" s="118">
        <f>+C18+C19+C20+C21+C22</f>
        <v>0</v>
      </c>
    </row>
    <row r="18" spans="1:3" s="1" customFormat="1" ht="12" customHeight="1">
      <c r="A18" s="15" t="s">
        <v>71</v>
      </c>
      <c r="B18" s="206" t="s">
        <v>159</v>
      </c>
      <c r="C18" s="121"/>
    </row>
    <row r="19" spans="1:3" s="1" customFormat="1" ht="12" customHeight="1">
      <c r="A19" s="14" t="s">
        <v>72</v>
      </c>
      <c r="B19" s="207" t="s">
        <v>160</v>
      </c>
      <c r="C19" s="120"/>
    </row>
    <row r="20" spans="1:3" s="1" customFormat="1" ht="12" customHeight="1">
      <c r="A20" s="14" t="s">
        <v>73</v>
      </c>
      <c r="B20" s="207" t="s">
        <v>319</v>
      </c>
      <c r="C20" s="120"/>
    </row>
    <row r="21" spans="1:3" s="1" customFormat="1" ht="12" customHeight="1">
      <c r="A21" s="14" t="s">
        <v>74</v>
      </c>
      <c r="B21" s="207" t="s">
        <v>320</v>
      </c>
      <c r="C21" s="120"/>
    </row>
    <row r="22" spans="1:3" s="1" customFormat="1" ht="12" customHeight="1">
      <c r="A22" s="14" t="s">
        <v>75</v>
      </c>
      <c r="B22" s="207" t="s">
        <v>451</v>
      </c>
      <c r="C22" s="120"/>
    </row>
    <row r="23" spans="1:3" s="1" customFormat="1" ht="12" customHeight="1" thickBot="1">
      <c r="A23" s="16" t="s">
        <v>81</v>
      </c>
      <c r="B23" s="115" t="s">
        <v>162</v>
      </c>
      <c r="C23" s="122"/>
    </row>
    <row r="24" spans="1:3" s="1" customFormat="1" ht="12" customHeight="1" thickBot="1">
      <c r="A24" s="20" t="s">
        <v>10</v>
      </c>
      <c r="B24" s="21" t="s">
        <v>163</v>
      </c>
      <c r="C24" s="118">
        <f>+C25+C26+C27+C28+C29</f>
        <v>0</v>
      </c>
    </row>
    <row r="25" spans="1:3" s="1" customFormat="1" ht="12" customHeight="1">
      <c r="A25" s="15" t="s">
        <v>54</v>
      </c>
      <c r="B25" s="206" t="s">
        <v>164</v>
      </c>
      <c r="C25" s="121"/>
    </row>
    <row r="26" spans="1:3" s="1" customFormat="1" ht="12" customHeight="1">
      <c r="A26" s="14" t="s">
        <v>55</v>
      </c>
      <c r="B26" s="207" t="s">
        <v>165</v>
      </c>
      <c r="C26" s="120"/>
    </row>
    <row r="27" spans="1:3" s="1" customFormat="1" ht="12" customHeight="1">
      <c r="A27" s="14" t="s">
        <v>56</v>
      </c>
      <c r="B27" s="207" t="s">
        <v>321</v>
      </c>
      <c r="C27" s="120"/>
    </row>
    <row r="28" spans="1:3" s="1" customFormat="1" ht="12" customHeight="1">
      <c r="A28" s="14" t="s">
        <v>57</v>
      </c>
      <c r="B28" s="207" t="s">
        <v>322</v>
      </c>
      <c r="C28" s="120"/>
    </row>
    <row r="29" spans="1:3" s="1" customFormat="1" ht="12" customHeight="1">
      <c r="A29" s="14" t="s">
        <v>99</v>
      </c>
      <c r="B29" s="207" t="s">
        <v>166</v>
      </c>
      <c r="C29" s="120"/>
    </row>
    <row r="30" spans="1:3" s="263" customFormat="1" ht="12" customHeight="1" thickBot="1">
      <c r="A30" s="271" t="s">
        <v>100</v>
      </c>
      <c r="B30" s="261" t="s">
        <v>446</v>
      </c>
      <c r="C30" s="262"/>
    </row>
    <row r="31" spans="1:3" s="1" customFormat="1" ht="12" customHeight="1" thickBot="1">
      <c r="A31" s="20" t="s">
        <v>101</v>
      </c>
      <c r="B31" s="21" t="s">
        <v>430</v>
      </c>
      <c r="C31" s="124">
        <f>SUM(C32:C38)</f>
        <v>40040000</v>
      </c>
    </row>
    <row r="32" spans="1:3" s="1" customFormat="1" ht="12" customHeight="1">
      <c r="A32" s="15" t="s">
        <v>169</v>
      </c>
      <c r="B32" s="206" t="s">
        <v>434</v>
      </c>
      <c r="C32" s="121">
        <v>4000000</v>
      </c>
    </row>
    <row r="33" spans="1:3" s="1" customFormat="1" ht="12" customHeight="1">
      <c r="A33" s="14" t="s">
        <v>170</v>
      </c>
      <c r="B33" s="207" t="s">
        <v>435</v>
      </c>
      <c r="C33" s="120">
        <v>100000</v>
      </c>
    </row>
    <row r="34" spans="1:3" s="1" customFormat="1" ht="12" customHeight="1">
      <c r="A34" s="14" t="s">
        <v>171</v>
      </c>
      <c r="B34" s="207" t="s">
        <v>436</v>
      </c>
      <c r="C34" s="120">
        <v>25000000</v>
      </c>
    </row>
    <row r="35" spans="1:3" s="1" customFormat="1" ht="12" customHeight="1">
      <c r="A35" s="14" t="s">
        <v>172</v>
      </c>
      <c r="B35" s="207" t="s">
        <v>437</v>
      </c>
      <c r="C35" s="120">
        <v>300000</v>
      </c>
    </row>
    <row r="36" spans="1:3" s="1" customFormat="1" ht="12" customHeight="1">
      <c r="A36" s="14" t="s">
        <v>431</v>
      </c>
      <c r="B36" s="207" t="s">
        <v>173</v>
      </c>
      <c r="C36" s="120">
        <v>6000000</v>
      </c>
    </row>
    <row r="37" spans="1:3" s="1" customFormat="1" ht="12" customHeight="1">
      <c r="A37" s="14" t="s">
        <v>432</v>
      </c>
      <c r="B37" s="207" t="s">
        <v>174</v>
      </c>
      <c r="C37" s="120">
        <v>4640000</v>
      </c>
    </row>
    <row r="38" spans="1:3" s="1" customFormat="1" ht="12" customHeight="1" thickBot="1">
      <c r="A38" s="16" t="s">
        <v>433</v>
      </c>
      <c r="B38" s="256" t="s">
        <v>175</v>
      </c>
      <c r="C38" s="122"/>
    </row>
    <row r="39" spans="1:3" s="1" customFormat="1" ht="12" customHeight="1" thickBot="1">
      <c r="A39" s="20" t="s">
        <v>12</v>
      </c>
      <c r="B39" s="21" t="s">
        <v>331</v>
      </c>
      <c r="C39" s="118">
        <f>SUM(C40:C50)</f>
        <v>0</v>
      </c>
    </row>
    <row r="40" spans="1:3" s="1" customFormat="1" ht="12" customHeight="1">
      <c r="A40" s="15" t="s">
        <v>58</v>
      </c>
      <c r="B40" s="206" t="s">
        <v>178</v>
      </c>
      <c r="C40" s="121"/>
    </row>
    <row r="41" spans="1:3" s="1" customFormat="1" ht="12" customHeight="1">
      <c r="A41" s="14" t="s">
        <v>59</v>
      </c>
      <c r="B41" s="207" t="s">
        <v>179</v>
      </c>
      <c r="C41" s="120"/>
    </row>
    <row r="42" spans="1:3" s="1" customFormat="1" ht="12" customHeight="1">
      <c r="A42" s="14" t="s">
        <v>60</v>
      </c>
      <c r="B42" s="207" t="s">
        <v>180</v>
      </c>
      <c r="C42" s="120"/>
    </row>
    <row r="43" spans="1:3" s="1" customFormat="1" ht="12" customHeight="1">
      <c r="A43" s="14" t="s">
        <v>103</v>
      </c>
      <c r="B43" s="207" t="s">
        <v>181</v>
      </c>
      <c r="C43" s="120"/>
    </row>
    <row r="44" spans="1:3" s="1" customFormat="1" ht="12" customHeight="1">
      <c r="A44" s="14" t="s">
        <v>104</v>
      </c>
      <c r="B44" s="207" t="s">
        <v>182</v>
      </c>
      <c r="C44" s="120"/>
    </row>
    <row r="45" spans="1:3" s="1" customFormat="1" ht="12" customHeight="1">
      <c r="A45" s="14" t="s">
        <v>105</v>
      </c>
      <c r="B45" s="207" t="s">
        <v>183</v>
      </c>
      <c r="C45" s="120"/>
    </row>
    <row r="46" spans="1:3" s="1" customFormat="1" ht="12" customHeight="1">
      <c r="A46" s="14" t="s">
        <v>106</v>
      </c>
      <c r="B46" s="207" t="s">
        <v>184</v>
      </c>
      <c r="C46" s="120"/>
    </row>
    <row r="47" spans="1:3" s="1" customFormat="1" ht="12" customHeight="1">
      <c r="A47" s="14" t="s">
        <v>107</v>
      </c>
      <c r="B47" s="207" t="s">
        <v>438</v>
      </c>
      <c r="C47" s="120"/>
    </row>
    <row r="48" spans="1:3" s="1" customFormat="1" ht="12" customHeight="1">
      <c r="A48" s="14" t="s">
        <v>176</v>
      </c>
      <c r="B48" s="207" t="s">
        <v>186</v>
      </c>
      <c r="C48" s="123"/>
    </row>
    <row r="49" spans="1:3" s="1" customFormat="1" ht="12" customHeight="1">
      <c r="A49" s="16" t="s">
        <v>177</v>
      </c>
      <c r="B49" s="208" t="s">
        <v>333</v>
      </c>
      <c r="C49" s="200"/>
    </row>
    <row r="50" spans="1:3" s="1" customFormat="1" ht="12" customHeight="1" thickBot="1">
      <c r="A50" s="16" t="s">
        <v>332</v>
      </c>
      <c r="B50" s="115" t="s">
        <v>187</v>
      </c>
      <c r="C50" s="200"/>
    </row>
    <row r="51" spans="1:3" s="1" customFormat="1" ht="12" customHeight="1" thickBot="1">
      <c r="A51" s="20" t="s">
        <v>13</v>
      </c>
      <c r="B51" s="21" t="s">
        <v>188</v>
      </c>
      <c r="C51" s="118">
        <f>SUM(C52:C56)</f>
        <v>0</v>
      </c>
    </row>
    <row r="52" spans="1:3" s="1" customFormat="1" ht="12" customHeight="1">
      <c r="A52" s="15" t="s">
        <v>61</v>
      </c>
      <c r="B52" s="206" t="s">
        <v>192</v>
      </c>
      <c r="C52" s="239"/>
    </row>
    <row r="53" spans="1:3" s="1" customFormat="1" ht="12" customHeight="1">
      <c r="A53" s="14" t="s">
        <v>62</v>
      </c>
      <c r="B53" s="207" t="s">
        <v>193</v>
      </c>
      <c r="C53" s="123"/>
    </row>
    <row r="54" spans="1:3" s="1" customFormat="1" ht="12" customHeight="1">
      <c r="A54" s="14" t="s">
        <v>189</v>
      </c>
      <c r="B54" s="207" t="s">
        <v>194</v>
      </c>
      <c r="C54" s="123"/>
    </row>
    <row r="55" spans="1:3" s="1" customFormat="1" ht="12" customHeight="1">
      <c r="A55" s="14" t="s">
        <v>190</v>
      </c>
      <c r="B55" s="207" t="s">
        <v>195</v>
      </c>
      <c r="C55" s="123"/>
    </row>
    <row r="56" spans="1:3" s="1" customFormat="1" ht="12" customHeight="1" thickBot="1">
      <c r="A56" s="16" t="s">
        <v>191</v>
      </c>
      <c r="B56" s="115" t="s">
        <v>196</v>
      </c>
      <c r="C56" s="200"/>
    </row>
    <row r="57" spans="1:3" s="1" customFormat="1" ht="12" customHeight="1" thickBot="1">
      <c r="A57" s="20" t="s">
        <v>108</v>
      </c>
      <c r="B57" s="21" t="s">
        <v>197</v>
      </c>
      <c r="C57" s="118">
        <f>SUM(C58:C60)</f>
        <v>0</v>
      </c>
    </row>
    <row r="58" spans="1:3" s="1" customFormat="1" ht="12" customHeight="1">
      <c r="A58" s="15" t="s">
        <v>63</v>
      </c>
      <c r="B58" s="206" t="s">
        <v>198</v>
      </c>
      <c r="C58" s="121"/>
    </row>
    <row r="59" spans="1:3" s="1" customFormat="1" ht="12" customHeight="1">
      <c r="A59" s="14" t="s">
        <v>64</v>
      </c>
      <c r="B59" s="207" t="s">
        <v>323</v>
      </c>
      <c r="C59" s="120"/>
    </row>
    <row r="60" spans="1:3" s="1" customFormat="1" ht="12" customHeight="1">
      <c r="A60" s="14" t="s">
        <v>201</v>
      </c>
      <c r="B60" s="207" t="s">
        <v>199</v>
      </c>
      <c r="C60" s="120"/>
    </row>
    <row r="61" spans="1:3" s="1" customFormat="1" ht="12" customHeight="1" thickBot="1">
      <c r="A61" s="16" t="s">
        <v>202</v>
      </c>
      <c r="B61" s="115" t="s">
        <v>200</v>
      </c>
      <c r="C61" s="122"/>
    </row>
    <row r="62" spans="1:3" s="1" customFormat="1" ht="12" customHeight="1" thickBot="1">
      <c r="A62" s="20" t="s">
        <v>15</v>
      </c>
      <c r="B62" s="113" t="s">
        <v>203</v>
      </c>
      <c r="C62" s="118">
        <f>SUM(C63:C65)</f>
        <v>0</v>
      </c>
    </row>
    <row r="63" spans="1:3" s="1" customFormat="1" ht="12" customHeight="1">
      <c r="A63" s="15" t="s">
        <v>109</v>
      </c>
      <c r="B63" s="206" t="s">
        <v>205</v>
      </c>
      <c r="C63" s="123"/>
    </row>
    <row r="64" spans="1:3" s="1" customFormat="1" ht="12" customHeight="1">
      <c r="A64" s="14" t="s">
        <v>110</v>
      </c>
      <c r="B64" s="207" t="s">
        <v>324</v>
      </c>
      <c r="C64" s="123"/>
    </row>
    <row r="65" spans="1:3" s="1" customFormat="1" ht="12" customHeight="1">
      <c r="A65" s="14" t="s">
        <v>134</v>
      </c>
      <c r="B65" s="207" t="s">
        <v>206</v>
      </c>
      <c r="C65" s="123"/>
    </row>
    <row r="66" spans="1:3" s="1" customFormat="1" ht="12" customHeight="1" thickBot="1">
      <c r="A66" s="16" t="s">
        <v>204</v>
      </c>
      <c r="B66" s="115" t="s">
        <v>207</v>
      </c>
      <c r="C66" s="123"/>
    </row>
    <row r="67" spans="1:3" s="1" customFormat="1" ht="12" customHeight="1" thickBot="1">
      <c r="A67" s="253" t="s">
        <v>372</v>
      </c>
      <c r="B67" s="21" t="s">
        <v>208</v>
      </c>
      <c r="C67" s="124">
        <f>+C10+C17+C24+C31+C39+C51+C57+C62</f>
        <v>87719973</v>
      </c>
    </row>
    <row r="68" spans="1:3" s="1" customFormat="1" ht="12" customHeight="1" thickBot="1">
      <c r="A68" s="241" t="s">
        <v>209</v>
      </c>
      <c r="B68" s="113" t="s">
        <v>210</v>
      </c>
      <c r="C68" s="118">
        <f>SUM(C69:C71)</f>
        <v>0</v>
      </c>
    </row>
    <row r="69" spans="1:3" s="1" customFormat="1" ht="12" customHeight="1">
      <c r="A69" s="15" t="s">
        <v>238</v>
      </c>
      <c r="B69" s="206" t="s">
        <v>211</v>
      </c>
      <c r="C69" s="123"/>
    </row>
    <row r="70" spans="1:3" s="1" customFormat="1" ht="12" customHeight="1">
      <c r="A70" s="14" t="s">
        <v>247</v>
      </c>
      <c r="B70" s="207" t="s">
        <v>212</v>
      </c>
      <c r="C70" s="123"/>
    </row>
    <row r="71" spans="1:3" s="1" customFormat="1" ht="12" customHeight="1" thickBot="1">
      <c r="A71" s="16" t="s">
        <v>248</v>
      </c>
      <c r="B71" s="247" t="s">
        <v>447</v>
      </c>
      <c r="C71" s="123"/>
    </row>
    <row r="72" spans="1:3" s="1" customFormat="1" ht="12" customHeight="1" thickBot="1">
      <c r="A72" s="241" t="s">
        <v>214</v>
      </c>
      <c r="B72" s="113" t="s">
        <v>215</v>
      </c>
      <c r="C72" s="118">
        <f>SUM(C73:C76)</f>
        <v>0</v>
      </c>
    </row>
    <row r="73" spans="1:3" s="1" customFormat="1" ht="12" customHeight="1">
      <c r="A73" s="15" t="s">
        <v>86</v>
      </c>
      <c r="B73" s="206" t="s">
        <v>216</v>
      </c>
      <c r="C73" s="123"/>
    </row>
    <row r="74" spans="1:3" s="1" customFormat="1" ht="12" customHeight="1">
      <c r="A74" s="14" t="s">
        <v>87</v>
      </c>
      <c r="B74" s="207" t="s">
        <v>448</v>
      </c>
      <c r="C74" s="123"/>
    </row>
    <row r="75" spans="1:3" s="1" customFormat="1" ht="12" customHeight="1" thickBot="1">
      <c r="A75" s="16" t="s">
        <v>239</v>
      </c>
      <c r="B75" s="208" t="s">
        <v>217</v>
      </c>
      <c r="C75" s="200"/>
    </row>
    <row r="76" spans="1:3" s="1" customFormat="1" ht="12" customHeight="1" thickBot="1">
      <c r="A76" s="273" t="s">
        <v>240</v>
      </c>
      <c r="B76" s="274" t="s">
        <v>449</v>
      </c>
      <c r="C76" s="275"/>
    </row>
    <row r="77" spans="1:3" s="1" customFormat="1" ht="12" customHeight="1" thickBot="1">
      <c r="A77" s="241" t="s">
        <v>218</v>
      </c>
      <c r="B77" s="113" t="s">
        <v>219</v>
      </c>
      <c r="C77" s="118">
        <f>SUM(C78:C79)</f>
        <v>0</v>
      </c>
    </row>
    <row r="78" spans="1:3" s="1" customFormat="1" ht="12" customHeight="1" thickBot="1">
      <c r="A78" s="13" t="s">
        <v>241</v>
      </c>
      <c r="B78" s="272" t="s">
        <v>220</v>
      </c>
      <c r="C78" s="200"/>
    </row>
    <row r="79" spans="1:3" s="1" customFormat="1" ht="12" customHeight="1" thickBot="1">
      <c r="A79" s="273" t="s">
        <v>242</v>
      </c>
      <c r="B79" s="274" t="s">
        <v>221</v>
      </c>
      <c r="C79" s="275"/>
    </row>
    <row r="80" spans="1:3" s="1" customFormat="1" ht="12" customHeight="1" thickBot="1">
      <c r="A80" s="241" t="s">
        <v>222</v>
      </c>
      <c r="B80" s="113" t="s">
        <v>223</v>
      </c>
      <c r="C80" s="118">
        <f>SUM(C81:C83)</f>
        <v>0</v>
      </c>
    </row>
    <row r="81" spans="1:3" s="1" customFormat="1" ht="12" customHeight="1">
      <c r="A81" s="15" t="s">
        <v>243</v>
      </c>
      <c r="B81" s="206" t="s">
        <v>224</v>
      </c>
      <c r="C81" s="123"/>
    </row>
    <row r="82" spans="1:3" s="1" customFormat="1" ht="12" customHeight="1">
      <c r="A82" s="14" t="s">
        <v>244</v>
      </c>
      <c r="B82" s="207" t="s">
        <v>225</v>
      </c>
      <c r="C82" s="123"/>
    </row>
    <row r="83" spans="1:3" s="1" customFormat="1" ht="12" customHeight="1" thickBot="1">
      <c r="A83" s="18" t="s">
        <v>245</v>
      </c>
      <c r="B83" s="276" t="s">
        <v>450</v>
      </c>
      <c r="C83" s="277"/>
    </row>
    <row r="84" spans="1:3" s="1" customFormat="1" ht="12" customHeight="1" thickBot="1">
      <c r="A84" s="241" t="s">
        <v>226</v>
      </c>
      <c r="B84" s="113" t="s">
        <v>246</v>
      </c>
      <c r="C84" s="118">
        <f>SUM(C85:C88)</f>
        <v>0</v>
      </c>
    </row>
    <row r="85" spans="1:3" s="1" customFormat="1" ht="12" customHeight="1">
      <c r="A85" s="210" t="s">
        <v>227</v>
      </c>
      <c r="B85" s="206" t="s">
        <v>228</v>
      </c>
      <c r="C85" s="123"/>
    </row>
    <row r="86" spans="1:3" s="1" customFormat="1" ht="12" customHeight="1">
      <c r="A86" s="211" t="s">
        <v>229</v>
      </c>
      <c r="B86" s="207" t="s">
        <v>230</v>
      </c>
      <c r="C86" s="123"/>
    </row>
    <row r="87" spans="1:3" s="1" customFormat="1" ht="12" customHeight="1">
      <c r="A87" s="211" t="s">
        <v>231</v>
      </c>
      <c r="B87" s="207" t="s">
        <v>232</v>
      </c>
      <c r="C87" s="123"/>
    </row>
    <row r="88" spans="1:3" s="1" customFormat="1" ht="12" customHeight="1" thickBot="1">
      <c r="A88" s="212" t="s">
        <v>233</v>
      </c>
      <c r="B88" s="115" t="s">
        <v>234</v>
      </c>
      <c r="C88" s="123"/>
    </row>
    <row r="89" spans="1:3" s="1" customFormat="1" ht="12" customHeight="1" thickBot="1">
      <c r="A89" s="241" t="s">
        <v>235</v>
      </c>
      <c r="B89" s="113" t="s">
        <v>371</v>
      </c>
      <c r="C89" s="240"/>
    </row>
    <row r="90" spans="1:3" s="1" customFormat="1" ht="13.5" customHeight="1" thickBot="1">
      <c r="A90" s="241" t="s">
        <v>237</v>
      </c>
      <c r="B90" s="113" t="s">
        <v>236</v>
      </c>
      <c r="C90" s="240"/>
    </row>
    <row r="91" spans="1:3" s="1" customFormat="1" ht="15.75" customHeight="1" thickBot="1">
      <c r="A91" s="241" t="s">
        <v>249</v>
      </c>
      <c r="B91" s="213" t="s">
        <v>374</v>
      </c>
      <c r="C91" s="124">
        <f>+C68+C72+C77+C80+C84+C90+C89</f>
        <v>0</v>
      </c>
    </row>
    <row r="92" spans="1:3" s="1" customFormat="1" ht="16.5" customHeight="1" thickBot="1">
      <c r="A92" s="242" t="s">
        <v>373</v>
      </c>
      <c r="B92" s="214" t="s">
        <v>375</v>
      </c>
      <c r="C92" s="124">
        <f>+C67+C91</f>
        <v>87719973</v>
      </c>
    </row>
    <row r="93" spans="1:3" s="1" customFormat="1" ht="10.5" customHeight="1">
      <c r="A93" s="5"/>
      <c r="B93" s="6"/>
      <c r="C93" s="125"/>
    </row>
    <row r="94" spans="1:3" ht="16.5" customHeight="1">
      <c r="A94" s="379" t="s">
        <v>36</v>
      </c>
      <c r="B94" s="379"/>
      <c r="C94" s="379"/>
    </row>
    <row r="95" spans="1:3" ht="16.5" customHeight="1" thickBot="1">
      <c r="A95" s="376" t="s">
        <v>90</v>
      </c>
      <c r="B95" s="376"/>
      <c r="C95" s="285" t="str">
        <f>C7</f>
        <v>Forintban!</v>
      </c>
    </row>
    <row r="96" spans="1:3" ht="37.5" customHeight="1" thickBot="1">
      <c r="A96" s="265" t="s">
        <v>53</v>
      </c>
      <c r="B96" s="266" t="s">
        <v>37</v>
      </c>
      <c r="C96" s="267" t="str">
        <f>+C8</f>
        <v>2019. évi előirányzat</v>
      </c>
    </row>
    <row r="97" spans="1:3" s="31" customFormat="1" ht="12" customHeight="1" thickBot="1">
      <c r="A97" s="265"/>
      <c r="B97" s="266" t="s">
        <v>389</v>
      </c>
      <c r="C97" s="267" t="s">
        <v>390</v>
      </c>
    </row>
    <row r="98" spans="1:3" ht="12" customHeight="1" thickBot="1">
      <c r="A98" s="22" t="s">
        <v>8</v>
      </c>
      <c r="B98" s="26" t="s">
        <v>334</v>
      </c>
      <c r="C98" s="117">
        <f>C99+C100+C101+C102+C103+C116</f>
        <v>87719973</v>
      </c>
    </row>
    <row r="99" spans="1:3" ht="12" customHeight="1">
      <c r="A99" s="17" t="s">
        <v>65</v>
      </c>
      <c r="B99" s="10" t="s">
        <v>38</v>
      </c>
      <c r="C99" s="119">
        <v>61983623</v>
      </c>
    </row>
    <row r="100" spans="1:3" ht="12" customHeight="1">
      <c r="A100" s="14" t="s">
        <v>66</v>
      </c>
      <c r="B100" s="8" t="s">
        <v>111</v>
      </c>
      <c r="C100" s="120">
        <v>11776888</v>
      </c>
    </row>
    <row r="101" spans="1:3" ht="12" customHeight="1">
      <c r="A101" s="14" t="s">
        <v>67</v>
      </c>
      <c r="B101" s="8" t="s">
        <v>84</v>
      </c>
      <c r="C101" s="122">
        <v>8546500</v>
      </c>
    </row>
    <row r="102" spans="1:3" ht="12" customHeight="1">
      <c r="A102" s="14" t="s">
        <v>68</v>
      </c>
      <c r="B102" s="11" t="s">
        <v>112</v>
      </c>
      <c r="C102" s="122"/>
    </row>
    <row r="103" spans="1:3" ht="12" customHeight="1">
      <c r="A103" s="14" t="s">
        <v>76</v>
      </c>
      <c r="B103" s="19" t="s">
        <v>113</v>
      </c>
      <c r="C103" s="122">
        <v>5412962</v>
      </c>
    </row>
    <row r="104" spans="1:3" ht="12" customHeight="1">
      <c r="A104" s="14" t="s">
        <v>69</v>
      </c>
      <c r="B104" s="8" t="s">
        <v>339</v>
      </c>
      <c r="C104" s="122"/>
    </row>
    <row r="105" spans="1:3" ht="12" customHeight="1">
      <c r="A105" s="14" t="s">
        <v>70</v>
      </c>
      <c r="B105" s="72" t="s">
        <v>338</v>
      </c>
      <c r="C105" s="122"/>
    </row>
    <row r="106" spans="1:3" ht="12" customHeight="1">
      <c r="A106" s="14" t="s">
        <v>77</v>
      </c>
      <c r="B106" s="72" t="s">
        <v>337</v>
      </c>
      <c r="C106" s="122"/>
    </row>
    <row r="107" spans="1:3" ht="12" customHeight="1">
      <c r="A107" s="14" t="s">
        <v>78</v>
      </c>
      <c r="B107" s="70" t="s">
        <v>252</v>
      </c>
      <c r="C107" s="122"/>
    </row>
    <row r="108" spans="1:3" ht="12" customHeight="1">
      <c r="A108" s="14" t="s">
        <v>79</v>
      </c>
      <c r="B108" s="71" t="s">
        <v>253</v>
      </c>
      <c r="C108" s="122"/>
    </row>
    <row r="109" spans="1:3" ht="12" customHeight="1">
      <c r="A109" s="14" t="s">
        <v>80</v>
      </c>
      <c r="B109" s="71" t="s">
        <v>254</v>
      </c>
      <c r="C109" s="122"/>
    </row>
    <row r="110" spans="1:3" ht="12" customHeight="1">
      <c r="A110" s="14" t="s">
        <v>82</v>
      </c>
      <c r="B110" s="70" t="s">
        <v>255</v>
      </c>
      <c r="C110" s="122">
        <v>5412962</v>
      </c>
    </row>
    <row r="111" spans="1:3" ht="12" customHeight="1">
      <c r="A111" s="14" t="s">
        <v>114</v>
      </c>
      <c r="B111" s="70" t="s">
        <v>256</v>
      </c>
      <c r="C111" s="122"/>
    </row>
    <row r="112" spans="1:3" ht="12" customHeight="1">
      <c r="A112" s="14" t="s">
        <v>250</v>
      </c>
      <c r="B112" s="71" t="s">
        <v>257</v>
      </c>
      <c r="C112" s="122"/>
    </row>
    <row r="113" spans="1:3" ht="12" customHeight="1">
      <c r="A113" s="13" t="s">
        <v>251</v>
      </c>
      <c r="B113" s="72" t="s">
        <v>258</v>
      </c>
      <c r="C113" s="122"/>
    </row>
    <row r="114" spans="1:3" ht="12" customHeight="1">
      <c r="A114" s="14" t="s">
        <v>335</v>
      </c>
      <c r="B114" s="72" t="s">
        <v>259</v>
      </c>
      <c r="C114" s="122"/>
    </row>
    <row r="115" spans="1:3" ht="12" customHeight="1">
      <c r="A115" s="16" t="s">
        <v>336</v>
      </c>
      <c r="B115" s="72" t="s">
        <v>260</v>
      </c>
      <c r="C115" s="122"/>
    </row>
    <row r="116" spans="1:3" ht="12" customHeight="1">
      <c r="A116" s="14" t="s">
        <v>340</v>
      </c>
      <c r="B116" s="11" t="s">
        <v>39</v>
      </c>
      <c r="C116" s="120"/>
    </row>
    <row r="117" spans="1:3" ht="12" customHeight="1">
      <c r="A117" s="14" t="s">
        <v>341</v>
      </c>
      <c r="B117" s="8" t="s">
        <v>343</v>
      </c>
      <c r="C117" s="120"/>
    </row>
    <row r="118" spans="1:3" ht="12" customHeight="1" thickBot="1">
      <c r="A118" s="18" t="s">
        <v>342</v>
      </c>
      <c r="B118" s="251" t="s">
        <v>344</v>
      </c>
      <c r="C118" s="126"/>
    </row>
    <row r="119" spans="1:3" ht="12" customHeight="1" thickBot="1">
      <c r="A119" s="248" t="s">
        <v>9</v>
      </c>
      <c r="B119" s="249" t="s">
        <v>261</v>
      </c>
      <c r="C119" s="250">
        <f>+C120+C122+C124</f>
        <v>0</v>
      </c>
    </row>
    <row r="120" spans="1:3" ht="12" customHeight="1">
      <c r="A120" s="15" t="s">
        <v>71</v>
      </c>
      <c r="B120" s="8" t="s">
        <v>133</v>
      </c>
      <c r="C120" s="121"/>
    </row>
    <row r="121" spans="1:3" ht="12" customHeight="1">
      <c r="A121" s="15" t="s">
        <v>72</v>
      </c>
      <c r="B121" s="12" t="s">
        <v>265</v>
      </c>
      <c r="C121" s="121"/>
    </row>
    <row r="122" spans="1:3" ht="12" customHeight="1">
      <c r="A122" s="15" t="s">
        <v>73</v>
      </c>
      <c r="B122" s="12" t="s">
        <v>115</v>
      </c>
      <c r="C122" s="120"/>
    </row>
    <row r="123" spans="1:3" ht="12" customHeight="1">
      <c r="A123" s="15" t="s">
        <v>74</v>
      </c>
      <c r="B123" s="12" t="s">
        <v>266</v>
      </c>
      <c r="C123" s="111"/>
    </row>
    <row r="124" spans="1:3" ht="12" customHeight="1">
      <c r="A124" s="15" t="s">
        <v>75</v>
      </c>
      <c r="B124" s="115" t="s">
        <v>452</v>
      </c>
      <c r="C124" s="111"/>
    </row>
    <row r="125" spans="1:3" ht="12" customHeight="1">
      <c r="A125" s="15" t="s">
        <v>81</v>
      </c>
      <c r="B125" s="114" t="s">
        <v>325</v>
      </c>
      <c r="C125" s="111"/>
    </row>
    <row r="126" spans="1:3" ht="12" customHeight="1">
      <c r="A126" s="15" t="s">
        <v>83</v>
      </c>
      <c r="B126" s="205" t="s">
        <v>271</v>
      </c>
      <c r="C126" s="111"/>
    </row>
    <row r="127" spans="1:3" ht="15.75">
      <c r="A127" s="15" t="s">
        <v>116</v>
      </c>
      <c r="B127" s="71" t="s">
        <v>254</v>
      </c>
      <c r="C127" s="111"/>
    </row>
    <row r="128" spans="1:3" ht="12" customHeight="1">
      <c r="A128" s="15" t="s">
        <v>117</v>
      </c>
      <c r="B128" s="71" t="s">
        <v>270</v>
      </c>
      <c r="C128" s="111"/>
    </row>
    <row r="129" spans="1:3" ht="12" customHeight="1">
      <c r="A129" s="15" t="s">
        <v>118</v>
      </c>
      <c r="B129" s="71" t="s">
        <v>269</v>
      </c>
      <c r="C129" s="111"/>
    </row>
    <row r="130" spans="1:3" ht="12" customHeight="1">
      <c r="A130" s="15" t="s">
        <v>262</v>
      </c>
      <c r="B130" s="71" t="s">
        <v>257</v>
      </c>
      <c r="C130" s="111"/>
    </row>
    <row r="131" spans="1:3" ht="12" customHeight="1">
      <c r="A131" s="15" t="s">
        <v>263</v>
      </c>
      <c r="B131" s="71" t="s">
        <v>268</v>
      </c>
      <c r="C131" s="111"/>
    </row>
    <row r="132" spans="1:3" ht="16.5" thickBot="1">
      <c r="A132" s="13" t="s">
        <v>264</v>
      </c>
      <c r="B132" s="71" t="s">
        <v>267</v>
      </c>
      <c r="C132" s="112"/>
    </row>
    <row r="133" spans="1:3" ht="12" customHeight="1" thickBot="1">
      <c r="A133" s="20" t="s">
        <v>10</v>
      </c>
      <c r="B133" s="60" t="s">
        <v>345</v>
      </c>
      <c r="C133" s="118">
        <f>+C98+C119</f>
        <v>87719973</v>
      </c>
    </row>
    <row r="134" spans="1:3" ht="12" customHeight="1" thickBot="1">
      <c r="A134" s="20" t="s">
        <v>11</v>
      </c>
      <c r="B134" s="60" t="s">
        <v>346</v>
      </c>
      <c r="C134" s="118">
        <f>+C135+C136+C137</f>
        <v>0</v>
      </c>
    </row>
    <row r="135" spans="1:3" ht="12" customHeight="1">
      <c r="A135" s="15" t="s">
        <v>169</v>
      </c>
      <c r="B135" s="12" t="s">
        <v>353</v>
      </c>
      <c r="C135" s="111"/>
    </row>
    <row r="136" spans="1:3" ht="12" customHeight="1">
      <c r="A136" s="15" t="s">
        <v>170</v>
      </c>
      <c r="B136" s="12" t="s">
        <v>354</v>
      </c>
      <c r="C136" s="111"/>
    </row>
    <row r="137" spans="1:3" ht="12" customHeight="1" thickBot="1">
      <c r="A137" s="13" t="s">
        <v>171</v>
      </c>
      <c r="B137" s="12" t="s">
        <v>355</v>
      </c>
      <c r="C137" s="111"/>
    </row>
    <row r="138" spans="1:3" ht="12" customHeight="1" thickBot="1">
      <c r="A138" s="20" t="s">
        <v>12</v>
      </c>
      <c r="B138" s="60" t="s">
        <v>347</v>
      </c>
      <c r="C138" s="118">
        <f>SUM(C139:C144)</f>
        <v>0</v>
      </c>
    </row>
    <row r="139" spans="1:3" ht="12" customHeight="1">
      <c r="A139" s="15" t="s">
        <v>58</v>
      </c>
      <c r="B139" s="9" t="s">
        <v>356</v>
      </c>
      <c r="C139" s="111"/>
    </row>
    <row r="140" spans="1:3" ht="12" customHeight="1">
      <c r="A140" s="15" t="s">
        <v>59</v>
      </c>
      <c r="B140" s="9" t="s">
        <v>348</v>
      </c>
      <c r="C140" s="111"/>
    </row>
    <row r="141" spans="1:3" ht="12" customHeight="1">
      <c r="A141" s="15" t="s">
        <v>60</v>
      </c>
      <c r="B141" s="9" t="s">
        <v>349</v>
      </c>
      <c r="C141" s="111"/>
    </row>
    <row r="142" spans="1:3" ht="12" customHeight="1">
      <c r="A142" s="15" t="s">
        <v>103</v>
      </c>
      <c r="B142" s="9" t="s">
        <v>350</v>
      </c>
      <c r="C142" s="111"/>
    </row>
    <row r="143" spans="1:3" ht="12" customHeight="1" thickBot="1">
      <c r="A143" s="13" t="s">
        <v>104</v>
      </c>
      <c r="B143" s="7" t="s">
        <v>351</v>
      </c>
      <c r="C143" s="112"/>
    </row>
    <row r="144" spans="1:3" ht="12" customHeight="1" thickBot="1">
      <c r="A144" s="273" t="s">
        <v>105</v>
      </c>
      <c r="B144" s="278" t="s">
        <v>352</v>
      </c>
      <c r="C144" s="279"/>
    </row>
    <row r="145" spans="1:3" ht="12" customHeight="1" thickBot="1">
      <c r="A145" s="20" t="s">
        <v>13</v>
      </c>
      <c r="B145" s="60" t="s">
        <v>360</v>
      </c>
      <c r="C145" s="124">
        <f>+C146+C147+C148+C149</f>
        <v>0</v>
      </c>
    </row>
    <row r="146" spans="1:3" ht="12" customHeight="1">
      <c r="A146" s="15" t="s">
        <v>61</v>
      </c>
      <c r="B146" s="9" t="s">
        <v>272</v>
      </c>
      <c r="C146" s="111"/>
    </row>
    <row r="147" spans="1:3" ht="12" customHeight="1">
      <c r="A147" s="15" t="s">
        <v>62</v>
      </c>
      <c r="B147" s="9" t="s">
        <v>273</v>
      </c>
      <c r="C147" s="111"/>
    </row>
    <row r="148" spans="1:3" ht="12" customHeight="1" thickBot="1">
      <c r="A148" s="13" t="s">
        <v>189</v>
      </c>
      <c r="B148" s="7" t="s">
        <v>361</v>
      </c>
      <c r="C148" s="112"/>
    </row>
    <row r="149" spans="1:3" ht="12" customHeight="1" thickBot="1">
      <c r="A149" s="273" t="s">
        <v>190</v>
      </c>
      <c r="B149" s="278" t="s">
        <v>291</v>
      </c>
      <c r="C149" s="279"/>
    </row>
    <row r="150" spans="1:3" ht="12" customHeight="1" thickBot="1">
      <c r="A150" s="20" t="s">
        <v>14</v>
      </c>
      <c r="B150" s="60" t="s">
        <v>362</v>
      </c>
      <c r="C150" s="127">
        <f>SUM(C151:C155)</f>
        <v>0</v>
      </c>
    </row>
    <row r="151" spans="1:3" ht="12" customHeight="1">
      <c r="A151" s="15" t="s">
        <v>63</v>
      </c>
      <c r="B151" s="9" t="s">
        <v>357</v>
      </c>
      <c r="C151" s="111"/>
    </row>
    <row r="152" spans="1:3" ht="12" customHeight="1">
      <c r="A152" s="15" t="s">
        <v>64</v>
      </c>
      <c r="B152" s="9" t="s">
        <v>364</v>
      </c>
      <c r="C152" s="111"/>
    </row>
    <row r="153" spans="1:3" ht="12" customHeight="1">
      <c r="A153" s="15" t="s">
        <v>201</v>
      </c>
      <c r="B153" s="9" t="s">
        <v>359</v>
      </c>
      <c r="C153" s="111"/>
    </row>
    <row r="154" spans="1:3" ht="12" customHeight="1">
      <c r="A154" s="15" t="s">
        <v>202</v>
      </c>
      <c r="B154" s="9" t="s">
        <v>409</v>
      </c>
      <c r="C154" s="111"/>
    </row>
    <row r="155" spans="1:3" ht="12" customHeight="1" thickBot="1">
      <c r="A155" s="15" t="s">
        <v>363</v>
      </c>
      <c r="B155" s="9" t="s">
        <v>365</v>
      </c>
      <c r="C155" s="111"/>
    </row>
    <row r="156" spans="1:3" ht="12" customHeight="1" thickBot="1">
      <c r="A156" s="20" t="s">
        <v>15</v>
      </c>
      <c r="B156" s="60" t="s">
        <v>366</v>
      </c>
      <c r="C156" s="252"/>
    </row>
    <row r="157" spans="1:3" ht="12" customHeight="1" thickBot="1">
      <c r="A157" s="20" t="s">
        <v>16</v>
      </c>
      <c r="B157" s="60" t="s">
        <v>367</v>
      </c>
      <c r="C157" s="252"/>
    </row>
    <row r="158" spans="1:9" ht="15" customHeight="1" thickBot="1">
      <c r="A158" s="20" t="s">
        <v>17</v>
      </c>
      <c r="B158" s="60" t="s">
        <v>369</v>
      </c>
      <c r="C158" s="280">
        <f>+C134+C138+C145+C150+C156+C157</f>
        <v>0</v>
      </c>
      <c r="F158" s="32"/>
      <c r="G158" s="61"/>
      <c r="H158" s="61"/>
      <c r="I158" s="61"/>
    </row>
    <row r="159" spans="1:3" s="1" customFormat="1" ht="17.25" customHeight="1" thickBot="1">
      <c r="A159" s="116" t="s">
        <v>18</v>
      </c>
      <c r="B159" s="281" t="s">
        <v>368</v>
      </c>
      <c r="C159" s="280">
        <f>+C133+C158</f>
        <v>87719973</v>
      </c>
    </row>
    <row r="160" spans="1:3" ht="15.75" customHeight="1">
      <c r="A160" s="282"/>
      <c r="B160" s="282"/>
      <c r="C160" s="342">
        <f>C92-C159</f>
        <v>0</v>
      </c>
    </row>
    <row r="161" spans="1:3" ht="15.75">
      <c r="A161" s="377" t="s">
        <v>274</v>
      </c>
      <c r="B161" s="377"/>
      <c r="C161" s="377"/>
    </row>
    <row r="162" spans="1:3" ht="15" customHeight="1" thickBot="1">
      <c r="A162" s="378" t="s">
        <v>91</v>
      </c>
      <c r="B162" s="378"/>
      <c r="C162" s="286" t="str">
        <f>C95</f>
        <v>Forintban!</v>
      </c>
    </row>
    <row r="163" spans="1:3" ht="13.5" customHeight="1" thickBot="1">
      <c r="A163" s="20">
        <v>1</v>
      </c>
      <c r="B163" s="25" t="s">
        <v>370</v>
      </c>
      <c r="C163" s="118">
        <f>+C67-C133</f>
        <v>0</v>
      </c>
    </row>
    <row r="164" spans="1:3" ht="27.75" customHeight="1" thickBot="1">
      <c r="A164" s="20" t="s">
        <v>9</v>
      </c>
      <c r="B164" s="25" t="s">
        <v>376</v>
      </c>
      <c r="C164" s="118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1">
      <selection activeCell="E22" sqref="E22"/>
    </sheetView>
  </sheetViews>
  <sheetFormatPr defaultColWidth="9.00390625" defaultRowHeight="12.75"/>
  <cols>
    <col min="1" max="1" width="6.875" style="33" customWidth="1"/>
    <col min="2" max="2" width="55.125" style="34" customWidth="1"/>
    <col min="3" max="3" width="16.375" style="33" customWidth="1"/>
    <col min="4" max="4" width="55.125" style="33" customWidth="1"/>
    <col min="5" max="5" width="16.375" style="33" customWidth="1"/>
    <col min="6" max="6" width="4.875" style="33" customWidth="1"/>
    <col min="7" max="16384" width="9.375" style="33" customWidth="1"/>
  </cols>
  <sheetData>
    <row r="1" spans="2:6" ht="39.75" customHeight="1">
      <c r="B1" s="139" t="s">
        <v>95</v>
      </c>
      <c r="C1" s="140"/>
      <c r="D1" s="140"/>
      <c r="E1" s="140"/>
      <c r="F1" s="382" t="str">
        <f>CONCATENATE("2.1. melléklet ",ALAPADATOK!A7," ",ALAPADATOK!B7," ",ALAPADATOK!C7," ",ALAPADATOK!D7," ",ALAPADATOK!E7," ",ALAPADATOK!F7," ",ALAPADATOK!G7," ",ALAPADATOK!H7)</f>
        <v>2.1. melléklet a 2 / 2019 ( III.07. ) számú önkormányzati rendelethez</v>
      </c>
    </row>
    <row r="2" spans="5:6" ht="13.5" thickBot="1">
      <c r="E2" s="288" t="str">
        <f>CONCATENATE('KV_1.1.sz.mell.'!C7)</f>
        <v>Forintban!</v>
      </c>
      <c r="F2" s="382"/>
    </row>
    <row r="3" spans="1:6" ht="18" customHeight="1" thickBot="1">
      <c r="A3" s="380" t="s">
        <v>53</v>
      </c>
      <c r="B3" s="141" t="s">
        <v>42</v>
      </c>
      <c r="C3" s="142"/>
      <c r="D3" s="141" t="s">
        <v>43</v>
      </c>
      <c r="E3" s="143"/>
      <c r="F3" s="382"/>
    </row>
    <row r="4" spans="1:6" s="35" customFormat="1" ht="35.25" customHeight="1" thickBot="1">
      <c r="A4" s="381"/>
      <c r="B4" s="84" t="s">
        <v>47</v>
      </c>
      <c r="C4" s="85" t="str">
        <f>+'KV_1.1.sz.mell.'!C8</f>
        <v>2019. évi előirányzat</v>
      </c>
      <c r="D4" s="84" t="s">
        <v>47</v>
      </c>
      <c r="E4" s="37" t="str">
        <f>+C4</f>
        <v>2019. évi előirányzat</v>
      </c>
      <c r="F4" s="382"/>
    </row>
    <row r="5" spans="1:6" s="148" customFormat="1" ht="12" customHeight="1" thickBot="1">
      <c r="A5" s="144"/>
      <c r="B5" s="145" t="s">
        <v>389</v>
      </c>
      <c r="C5" s="146" t="s">
        <v>390</v>
      </c>
      <c r="D5" s="145" t="s">
        <v>391</v>
      </c>
      <c r="E5" s="147" t="s">
        <v>393</v>
      </c>
      <c r="F5" s="382"/>
    </row>
    <row r="6" spans="1:6" ht="12.75" customHeight="1">
      <c r="A6" s="149" t="s">
        <v>8</v>
      </c>
      <c r="B6" s="150" t="s">
        <v>275</v>
      </c>
      <c r="C6" s="128">
        <v>286510855</v>
      </c>
      <c r="D6" s="150" t="s">
        <v>48</v>
      </c>
      <c r="E6" s="134">
        <v>286806873</v>
      </c>
      <c r="F6" s="382"/>
    </row>
    <row r="7" spans="1:6" ht="12.75" customHeight="1">
      <c r="A7" s="151" t="s">
        <v>9</v>
      </c>
      <c r="B7" s="152" t="s">
        <v>276</v>
      </c>
      <c r="C7" s="129">
        <v>257426589</v>
      </c>
      <c r="D7" s="152" t="s">
        <v>111</v>
      </c>
      <c r="E7" s="135">
        <v>67275686</v>
      </c>
      <c r="F7" s="382"/>
    </row>
    <row r="8" spans="1:6" ht="12.75" customHeight="1">
      <c r="A8" s="151" t="s">
        <v>10</v>
      </c>
      <c r="B8" s="152" t="s">
        <v>296</v>
      </c>
      <c r="C8" s="129"/>
      <c r="D8" s="152" t="s">
        <v>137</v>
      </c>
      <c r="E8" s="135">
        <v>230660826</v>
      </c>
      <c r="F8" s="382"/>
    </row>
    <row r="9" spans="1:6" ht="12.75" customHeight="1">
      <c r="A9" s="151" t="s">
        <v>11</v>
      </c>
      <c r="B9" s="152" t="s">
        <v>102</v>
      </c>
      <c r="C9" s="129">
        <v>40040000</v>
      </c>
      <c r="D9" s="152" t="s">
        <v>112</v>
      </c>
      <c r="E9" s="135">
        <v>20000000</v>
      </c>
      <c r="F9" s="382"/>
    </row>
    <row r="10" spans="1:6" ht="12.75" customHeight="1">
      <c r="A10" s="151" t="s">
        <v>12</v>
      </c>
      <c r="B10" s="153" t="s">
        <v>318</v>
      </c>
      <c r="C10" s="129">
        <v>47505350</v>
      </c>
      <c r="D10" s="152" t="s">
        <v>113</v>
      </c>
      <c r="E10" s="135">
        <v>6950000</v>
      </c>
      <c r="F10" s="382"/>
    </row>
    <row r="11" spans="1:6" ht="12.75" customHeight="1">
      <c r="A11" s="151" t="s">
        <v>13</v>
      </c>
      <c r="B11" s="152" t="s">
        <v>277</v>
      </c>
      <c r="C11" s="130"/>
      <c r="D11" s="152" t="s">
        <v>39</v>
      </c>
      <c r="E11" s="135"/>
      <c r="F11" s="382"/>
    </row>
    <row r="12" spans="1:6" ht="12.75" customHeight="1">
      <c r="A12" s="151" t="s">
        <v>14</v>
      </c>
      <c r="B12" s="152" t="s">
        <v>377</v>
      </c>
      <c r="C12" s="129"/>
      <c r="D12" s="36"/>
      <c r="E12" s="135"/>
      <c r="F12" s="382"/>
    </row>
    <row r="13" spans="1:6" ht="12.75" customHeight="1">
      <c r="A13" s="151" t="s">
        <v>15</v>
      </c>
      <c r="B13" s="36"/>
      <c r="C13" s="129"/>
      <c r="D13" s="36"/>
      <c r="E13" s="135"/>
      <c r="F13" s="382"/>
    </row>
    <row r="14" spans="1:6" ht="12.75" customHeight="1">
      <c r="A14" s="151" t="s">
        <v>16</v>
      </c>
      <c r="B14" s="216"/>
      <c r="C14" s="130"/>
      <c r="D14" s="36"/>
      <c r="E14" s="135"/>
      <c r="F14" s="382"/>
    </row>
    <row r="15" spans="1:6" ht="12.75" customHeight="1">
      <c r="A15" s="151" t="s">
        <v>17</v>
      </c>
      <c r="B15" s="36"/>
      <c r="C15" s="129"/>
      <c r="D15" s="36"/>
      <c r="E15" s="135"/>
      <c r="F15" s="382"/>
    </row>
    <row r="16" spans="1:6" ht="12.75" customHeight="1">
      <c r="A16" s="151" t="s">
        <v>18</v>
      </c>
      <c r="B16" s="36"/>
      <c r="C16" s="129"/>
      <c r="D16" s="36"/>
      <c r="E16" s="135"/>
      <c r="F16" s="382"/>
    </row>
    <row r="17" spans="1:6" ht="12.75" customHeight="1" thickBot="1">
      <c r="A17" s="151" t="s">
        <v>19</v>
      </c>
      <c r="B17" s="41"/>
      <c r="C17" s="131"/>
      <c r="D17" s="36"/>
      <c r="E17" s="136"/>
      <c r="F17" s="382"/>
    </row>
    <row r="18" spans="1:6" ht="15.75" customHeight="1" thickBot="1">
      <c r="A18" s="154" t="s">
        <v>20</v>
      </c>
      <c r="B18" s="62" t="s">
        <v>378</v>
      </c>
      <c r="C18" s="132">
        <f>C6+C7+C9+C10+C11+C13+C14+C15+C16+C17</f>
        <v>631482794</v>
      </c>
      <c r="D18" s="62" t="s">
        <v>282</v>
      </c>
      <c r="E18" s="137">
        <f>SUM(E6:E17)</f>
        <v>611693385</v>
      </c>
      <c r="F18" s="382"/>
    </row>
    <row r="19" spans="1:6" ht="12.75" customHeight="1">
      <c r="A19" s="155" t="s">
        <v>21</v>
      </c>
      <c r="B19" s="156" t="s">
        <v>279</v>
      </c>
      <c r="C19" s="254">
        <f>+C20+C21+C22+C23</f>
        <v>614965425</v>
      </c>
      <c r="D19" s="157" t="s">
        <v>119</v>
      </c>
      <c r="E19" s="138"/>
      <c r="F19" s="382"/>
    </row>
    <row r="20" spans="1:6" ht="12.75" customHeight="1">
      <c r="A20" s="158" t="s">
        <v>22</v>
      </c>
      <c r="B20" s="157" t="s">
        <v>131</v>
      </c>
      <c r="C20" s="48">
        <v>614965425</v>
      </c>
      <c r="D20" s="157" t="s">
        <v>281</v>
      </c>
      <c r="E20" s="49">
        <v>27000000</v>
      </c>
      <c r="F20" s="382"/>
    </row>
    <row r="21" spans="1:6" ht="12.75" customHeight="1">
      <c r="A21" s="158" t="s">
        <v>23</v>
      </c>
      <c r="B21" s="157" t="s">
        <v>132</v>
      </c>
      <c r="C21" s="48"/>
      <c r="D21" s="157" t="s">
        <v>93</v>
      </c>
      <c r="E21" s="49"/>
      <c r="F21" s="382"/>
    </row>
    <row r="22" spans="1:6" ht="12.75" customHeight="1">
      <c r="A22" s="158" t="s">
        <v>24</v>
      </c>
      <c r="B22" s="157" t="s">
        <v>136</v>
      </c>
      <c r="C22" s="48"/>
      <c r="D22" s="157" t="s">
        <v>94</v>
      </c>
      <c r="E22" s="49"/>
      <c r="F22" s="382"/>
    </row>
    <row r="23" spans="1:6" ht="12.75" customHeight="1">
      <c r="A23" s="158" t="s">
        <v>25</v>
      </c>
      <c r="B23" s="165" t="s">
        <v>142</v>
      </c>
      <c r="C23" s="48"/>
      <c r="D23" s="156" t="s">
        <v>138</v>
      </c>
      <c r="E23" s="49"/>
      <c r="F23" s="382"/>
    </row>
    <row r="24" spans="1:6" ht="12.75" customHeight="1">
      <c r="A24" s="158" t="s">
        <v>26</v>
      </c>
      <c r="B24" s="157" t="s">
        <v>280</v>
      </c>
      <c r="C24" s="159">
        <f>+C25+C26</f>
        <v>27000000</v>
      </c>
      <c r="D24" s="157" t="s">
        <v>120</v>
      </c>
      <c r="E24" s="49"/>
      <c r="F24" s="382"/>
    </row>
    <row r="25" spans="1:6" ht="12.75" customHeight="1">
      <c r="A25" s="155" t="s">
        <v>27</v>
      </c>
      <c r="B25" s="156" t="s">
        <v>278</v>
      </c>
      <c r="C25" s="133">
        <v>27000000</v>
      </c>
      <c r="D25" s="150" t="s">
        <v>361</v>
      </c>
      <c r="E25" s="138"/>
      <c r="F25" s="382"/>
    </row>
    <row r="26" spans="1:6" ht="12.75" customHeight="1">
      <c r="A26" s="158" t="s">
        <v>28</v>
      </c>
      <c r="B26" s="165" t="s">
        <v>555</v>
      </c>
      <c r="C26" s="48"/>
      <c r="D26" s="152" t="s">
        <v>366</v>
      </c>
      <c r="E26" s="49"/>
      <c r="F26" s="382"/>
    </row>
    <row r="27" spans="1:6" ht="12.75" customHeight="1">
      <c r="A27" s="151" t="s">
        <v>29</v>
      </c>
      <c r="B27" s="157" t="s">
        <v>371</v>
      </c>
      <c r="C27" s="48"/>
      <c r="D27" s="152" t="s">
        <v>367</v>
      </c>
      <c r="E27" s="49"/>
      <c r="F27" s="382"/>
    </row>
    <row r="28" spans="1:6" ht="12.75" customHeight="1" thickBot="1">
      <c r="A28" s="197" t="s">
        <v>30</v>
      </c>
      <c r="B28" s="156" t="s">
        <v>236</v>
      </c>
      <c r="C28" s="133"/>
      <c r="D28" s="218"/>
      <c r="E28" s="138"/>
      <c r="F28" s="382"/>
    </row>
    <row r="29" spans="1:6" ht="15.75" customHeight="1" thickBot="1">
      <c r="A29" s="154" t="s">
        <v>31</v>
      </c>
      <c r="B29" s="62" t="s">
        <v>379</v>
      </c>
      <c r="C29" s="132">
        <f>+C19+C24+C27+C28</f>
        <v>641965425</v>
      </c>
      <c r="D29" s="62" t="s">
        <v>381</v>
      </c>
      <c r="E29" s="137">
        <f>SUM(E19:E28)</f>
        <v>27000000</v>
      </c>
      <c r="F29" s="382"/>
    </row>
    <row r="30" spans="1:6" ht="13.5" thickBot="1">
      <c r="A30" s="154" t="s">
        <v>32</v>
      </c>
      <c r="B30" s="160" t="s">
        <v>380</v>
      </c>
      <c r="C30" s="161">
        <f>+C18+C29</f>
        <v>1273448219</v>
      </c>
      <c r="D30" s="160" t="s">
        <v>382</v>
      </c>
      <c r="E30" s="161">
        <f>+E18+E29</f>
        <v>638693385</v>
      </c>
      <c r="F30" s="382"/>
    </row>
    <row r="31" spans="1:6" ht="13.5" thickBot="1">
      <c r="A31" s="154" t="s">
        <v>33</v>
      </c>
      <c r="B31" s="160" t="s">
        <v>97</v>
      </c>
      <c r="C31" s="161" t="str">
        <f>IF(C18-E18&lt;0,E18-C18,"-")</f>
        <v>-</v>
      </c>
      <c r="D31" s="160" t="s">
        <v>98</v>
      </c>
      <c r="E31" s="161">
        <f>IF(C18-E18&gt;0,C18-E18,"-")</f>
        <v>19789409</v>
      </c>
      <c r="F31" s="382"/>
    </row>
    <row r="32" spans="1:6" ht="13.5" thickBot="1">
      <c r="A32" s="154" t="s">
        <v>34</v>
      </c>
      <c r="B32" s="160" t="s">
        <v>444</v>
      </c>
      <c r="C32" s="161" t="str">
        <f>IF(C30-E30&lt;0,E30-C30,"-")</f>
        <v>-</v>
      </c>
      <c r="D32" s="160" t="s">
        <v>445</v>
      </c>
      <c r="E32" s="161">
        <f>IF(C30-E30&gt;0,C30-E30,"-")</f>
        <v>634754834</v>
      </c>
      <c r="F32" s="382"/>
    </row>
    <row r="33" spans="2:4" ht="18.75">
      <c r="B33" s="383"/>
      <c r="C33" s="383"/>
      <c r="D33" s="383"/>
    </row>
  </sheetData>
  <sheetProtection sheet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1">
      <selection activeCell="E20" sqref="E20"/>
    </sheetView>
  </sheetViews>
  <sheetFormatPr defaultColWidth="9.00390625" defaultRowHeight="12.75"/>
  <cols>
    <col min="1" max="1" width="6.875" style="33" customWidth="1"/>
    <col min="2" max="2" width="55.125" style="34" customWidth="1"/>
    <col min="3" max="3" width="16.375" style="33" customWidth="1"/>
    <col min="4" max="4" width="55.125" style="33" customWidth="1"/>
    <col min="5" max="5" width="16.375" style="33" customWidth="1"/>
    <col min="6" max="6" width="4.875" style="33" customWidth="1"/>
    <col min="7" max="16384" width="9.375" style="33" customWidth="1"/>
  </cols>
  <sheetData>
    <row r="1" spans="2:6" ht="31.5">
      <c r="B1" s="139" t="s">
        <v>96</v>
      </c>
      <c r="C1" s="140"/>
      <c r="D1" s="140"/>
      <c r="E1" s="140"/>
      <c r="F1" s="382" t="str">
        <f>CONCATENATE("2.2. melléklet ",ALAPADATOK!A7," ",ALAPADATOK!B7," ",ALAPADATOK!C7," ",ALAPADATOK!D7," ",ALAPADATOK!E7," ",ALAPADATOK!F7," ",ALAPADATOK!G7," ",ALAPADATOK!H7)</f>
        <v>2.2. melléklet a 2 / 2019 ( III.07. ) számú önkormányzati rendelethez</v>
      </c>
    </row>
    <row r="2" spans="5:6" ht="13.5" thickBot="1">
      <c r="E2" s="287" t="str">
        <f>CONCATENATE('KV_1.1.sz.mell.'!C7)</f>
        <v>Forintban!</v>
      </c>
      <c r="F2" s="382"/>
    </row>
    <row r="3" spans="1:6" ht="13.5" thickBot="1">
      <c r="A3" s="384" t="s">
        <v>53</v>
      </c>
      <c r="B3" s="141" t="s">
        <v>42</v>
      </c>
      <c r="C3" s="142"/>
      <c r="D3" s="141" t="s">
        <v>43</v>
      </c>
      <c r="E3" s="143"/>
      <c r="F3" s="382"/>
    </row>
    <row r="4" spans="1:6" s="35" customFormat="1" ht="24.75" thickBot="1">
      <c r="A4" s="385"/>
      <c r="B4" s="84" t="s">
        <v>47</v>
      </c>
      <c r="C4" s="85" t="str">
        <f>+'KV_2.1.sz.mell.'!C4</f>
        <v>2019. évi előirányzat</v>
      </c>
      <c r="D4" s="84" t="s">
        <v>47</v>
      </c>
      <c r="E4" s="37" t="str">
        <f>+'KV_2.1.sz.mell.'!C4</f>
        <v>2019. évi előirányzat</v>
      </c>
      <c r="F4" s="382"/>
    </row>
    <row r="5" spans="1:6" s="35" customFormat="1" ht="13.5" thickBot="1">
      <c r="A5" s="144"/>
      <c r="B5" s="145" t="s">
        <v>389</v>
      </c>
      <c r="C5" s="146" t="s">
        <v>390</v>
      </c>
      <c r="D5" s="145" t="s">
        <v>391</v>
      </c>
      <c r="E5" s="147" t="s">
        <v>393</v>
      </c>
      <c r="F5" s="382"/>
    </row>
    <row r="6" spans="1:6" ht="12.75" customHeight="1">
      <c r="A6" s="149" t="s">
        <v>8</v>
      </c>
      <c r="B6" s="150" t="s">
        <v>283</v>
      </c>
      <c r="C6" s="128">
        <v>142033160</v>
      </c>
      <c r="D6" s="150" t="s">
        <v>133</v>
      </c>
      <c r="E6" s="134">
        <v>776787994</v>
      </c>
      <c r="F6" s="382"/>
    </row>
    <row r="7" spans="1:6" ht="12.75">
      <c r="A7" s="151" t="s">
        <v>9</v>
      </c>
      <c r="B7" s="152" t="s">
        <v>284</v>
      </c>
      <c r="C7" s="129"/>
      <c r="D7" s="152" t="s">
        <v>289</v>
      </c>
      <c r="E7" s="135"/>
      <c r="F7" s="382"/>
    </row>
    <row r="8" spans="1:6" ht="12.75" customHeight="1">
      <c r="A8" s="151" t="s">
        <v>10</v>
      </c>
      <c r="B8" s="152" t="s">
        <v>3</v>
      </c>
      <c r="C8" s="129"/>
      <c r="D8" s="152" t="s">
        <v>115</v>
      </c>
      <c r="E8" s="135"/>
      <c r="F8" s="382"/>
    </row>
    <row r="9" spans="1:6" ht="12.75" customHeight="1">
      <c r="A9" s="151" t="s">
        <v>11</v>
      </c>
      <c r="B9" s="152" t="s">
        <v>285</v>
      </c>
      <c r="C9" s="129"/>
      <c r="D9" s="152" t="s">
        <v>290</v>
      </c>
      <c r="E9" s="135"/>
      <c r="F9" s="382"/>
    </row>
    <row r="10" spans="1:6" ht="12.75" customHeight="1">
      <c r="A10" s="151" t="s">
        <v>12</v>
      </c>
      <c r="B10" s="152" t="s">
        <v>286</v>
      </c>
      <c r="C10" s="129"/>
      <c r="D10" s="152" t="s">
        <v>135</v>
      </c>
      <c r="E10" s="135"/>
      <c r="F10" s="382"/>
    </row>
    <row r="11" spans="1:6" ht="12.75" customHeight="1">
      <c r="A11" s="151" t="s">
        <v>13</v>
      </c>
      <c r="B11" s="152" t="s">
        <v>287</v>
      </c>
      <c r="C11" s="130"/>
      <c r="D11" s="219"/>
      <c r="E11" s="135"/>
      <c r="F11" s="382"/>
    </row>
    <row r="12" spans="1:6" ht="12.75" customHeight="1">
      <c r="A12" s="151" t="s">
        <v>14</v>
      </c>
      <c r="B12" s="36"/>
      <c r="C12" s="129"/>
      <c r="D12" s="219"/>
      <c r="E12" s="135"/>
      <c r="F12" s="382"/>
    </row>
    <row r="13" spans="1:6" ht="12.75" customHeight="1">
      <c r="A13" s="151" t="s">
        <v>15</v>
      </c>
      <c r="B13" s="36"/>
      <c r="C13" s="129"/>
      <c r="D13" s="220"/>
      <c r="E13" s="135"/>
      <c r="F13" s="382"/>
    </row>
    <row r="14" spans="1:6" ht="12.75" customHeight="1">
      <c r="A14" s="151" t="s">
        <v>16</v>
      </c>
      <c r="B14" s="217"/>
      <c r="C14" s="130"/>
      <c r="D14" s="219"/>
      <c r="E14" s="135"/>
      <c r="F14" s="382"/>
    </row>
    <row r="15" spans="1:6" ht="12.75">
      <c r="A15" s="151" t="s">
        <v>17</v>
      </c>
      <c r="B15" s="36"/>
      <c r="C15" s="130"/>
      <c r="D15" s="219"/>
      <c r="E15" s="135"/>
      <c r="F15" s="382"/>
    </row>
    <row r="16" spans="1:6" ht="12.75" customHeight="1" thickBot="1">
      <c r="A16" s="197" t="s">
        <v>18</v>
      </c>
      <c r="B16" s="218"/>
      <c r="C16" s="199"/>
      <c r="D16" s="198" t="s">
        <v>39</v>
      </c>
      <c r="E16" s="178"/>
      <c r="F16" s="382"/>
    </row>
    <row r="17" spans="1:6" ht="15.75" customHeight="1" thickBot="1">
      <c r="A17" s="154" t="s">
        <v>19</v>
      </c>
      <c r="B17" s="62" t="s">
        <v>297</v>
      </c>
      <c r="C17" s="132">
        <f>+C6+C8+C9+C11+C12+C13+C14+C15+C16</f>
        <v>142033160</v>
      </c>
      <c r="D17" s="62" t="s">
        <v>298</v>
      </c>
      <c r="E17" s="137">
        <f>+E6+E8+E10+E11+E12+E13+E14+E15+E16</f>
        <v>776787994</v>
      </c>
      <c r="F17" s="382"/>
    </row>
    <row r="18" spans="1:6" ht="12.75" customHeight="1">
      <c r="A18" s="149" t="s">
        <v>20</v>
      </c>
      <c r="B18" s="164" t="s">
        <v>150</v>
      </c>
      <c r="C18" s="171">
        <f>SUM(C19:C23)</f>
        <v>0</v>
      </c>
      <c r="D18" s="157" t="s">
        <v>119</v>
      </c>
      <c r="E18" s="47"/>
      <c r="F18" s="382"/>
    </row>
    <row r="19" spans="1:6" ht="12.75" customHeight="1">
      <c r="A19" s="151" t="s">
        <v>21</v>
      </c>
      <c r="B19" s="165" t="s">
        <v>139</v>
      </c>
      <c r="C19" s="48"/>
      <c r="D19" s="157" t="s">
        <v>122</v>
      </c>
      <c r="E19" s="49"/>
      <c r="F19" s="382"/>
    </row>
    <row r="20" spans="1:6" ht="12.75" customHeight="1">
      <c r="A20" s="149" t="s">
        <v>22</v>
      </c>
      <c r="B20" s="165" t="s">
        <v>140</v>
      </c>
      <c r="C20" s="48"/>
      <c r="D20" s="157" t="s">
        <v>93</v>
      </c>
      <c r="E20" s="49"/>
      <c r="F20" s="382"/>
    </row>
    <row r="21" spans="1:6" ht="12.75" customHeight="1">
      <c r="A21" s="151" t="s">
        <v>23</v>
      </c>
      <c r="B21" s="165" t="s">
        <v>141</v>
      </c>
      <c r="C21" s="48"/>
      <c r="D21" s="157" t="s">
        <v>94</v>
      </c>
      <c r="E21" s="49"/>
      <c r="F21" s="382"/>
    </row>
    <row r="22" spans="1:6" ht="12.75" customHeight="1">
      <c r="A22" s="149" t="s">
        <v>24</v>
      </c>
      <c r="B22" s="165" t="s">
        <v>142</v>
      </c>
      <c r="C22" s="48"/>
      <c r="D22" s="156" t="s">
        <v>138</v>
      </c>
      <c r="E22" s="49"/>
      <c r="F22" s="382"/>
    </row>
    <row r="23" spans="1:6" ht="12.75" customHeight="1">
      <c r="A23" s="151" t="s">
        <v>25</v>
      </c>
      <c r="B23" s="166" t="s">
        <v>143</v>
      </c>
      <c r="C23" s="48"/>
      <c r="D23" s="157" t="s">
        <v>123</v>
      </c>
      <c r="E23" s="49"/>
      <c r="F23" s="382"/>
    </row>
    <row r="24" spans="1:6" ht="12.75" customHeight="1">
      <c r="A24" s="149" t="s">
        <v>26</v>
      </c>
      <c r="B24" s="167" t="s">
        <v>144</v>
      </c>
      <c r="C24" s="159">
        <f>+C25+C26+C27+C28+C29</f>
        <v>0</v>
      </c>
      <c r="D24" s="168" t="s">
        <v>121</v>
      </c>
      <c r="E24" s="49"/>
      <c r="F24" s="382"/>
    </row>
    <row r="25" spans="1:6" ht="12.75" customHeight="1">
      <c r="A25" s="151" t="s">
        <v>27</v>
      </c>
      <c r="B25" s="166" t="s">
        <v>145</v>
      </c>
      <c r="C25" s="48"/>
      <c r="D25" s="168" t="s">
        <v>291</v>
      </c>
      <c r="E25" s="49"/>
      <c r="F25" s="382"/>
    </row>
    <row r="26" spans="1:6" ht="12.75" customHeight="1">
      <c r="A26" s="149" t="s">
        <v>28</v>
      </c>
      <c r="B26" s="166" t="s">
        <v>146</v>
      </c>
      <c r="C26" s="48"/>
      <c r="D26" s="163"/>
      <c r="E26" s="49"/>
      <c r="F26" s="382"/>
    </row>
    <row r="27" spans="1:6" ht="12.75" customHeight="1">
      <c r="A27" s="151" t="s">
        <v>29</v>
      </c>
      <c r="B27" s="165" t="s">
        <v>147</v>
      </c>
      <c r="C27" s="48"/>
      <c r="D27" s="59"/>
      <c r="E27" s="49"/>
      <c r="F27" s="382"/>
    </row>
    <row r="28" spans="1:6" ht="12.75" customHeight="1">
      <c r="A28" s="149" t="s">
        <v>30</v>
      </c>
      <c r="B28" s="169" t="s">
        <v>148</v>
      </c>
      <c r="C28" s="48"/>
      <c r="D28" s="36"/>
      <c r="E28" s="49"/>
      <c r="F28" s="382"/>
    </row>
    <row r="29" spans="1:6" ht="12.75" customHeight="1" thickBot="1">
      <c r="A29" s="151" t="s">
        <v>31</v>
      </c>
      <c r="B29" s="170" t="s">
        <v>149</v>
      </c>
      <c r="C29" s="48"/>
      <c r="D29" s="59"/>
      <c r="E29" s="49"/>
      <c r="F29" s="382"/>
    </row>
    <row r="30" spans="1:6" ht="21.75" customHeight="1" thickBot="1">
      <c r="A30" s="154" t="s">
        <v>32</v>
      </c>
      <c r="B30" s="62" t="s">
        <v>288</v>
      </c>
      <c r="C30" s="132">
        <f>+C18+C24</f>
        <v>0</v>
      </c>
      <c r="D30" s="62" t="s">
        <v>292</v>
      </c>
      <c r="E30" s="137">
        <f>SUM(E18:E29)</f>
        <v>0</v>
      </c>
      <c r="F30" s="382"/>
    </row>
    <row r="31" spans="1:6" ht="13.5" thickBot="1">
      <c r="A31" s="154" t="s">
        <v>33</v>
      </c>
      <c r="B31" s="160" t="s">
        <v>293</v>
      </c>
      <c r="C31" s="161">
        <f>+C17+C30</f>
        <v>142033160</v>
      </c>
      <c r="D31" s="160" t="s">
        <v>294</v>
      </c>
      <c r="E31" s="161">
        <f>+E17+E30</f>
        <v>776787994</v>
      </c>
      <c r="F31" s="382"/>
    </row>
    <row r="32" spans="1:6" ht="13.5" thickBot="1">
      <c r="A32" s="154" t="s">
        <v>34</v>
      </c>
      <c r="B32" s="160" t="s">
        <v>97</v>
      </c>
      <c r="C32" s="161">
        <f>IF(C17-E17&lt;0,E17-C17,"-")</f>
        <v>634754834</v>
      </c>
      <c r="D32" s="160" t="s">
        <v>98</v>
      </c>
      <c r="E32" s="161" t="str">
        <f>IF(C17-E17&gt;0,C17-E17,"-")</f>
        <v>-</v>
      </c>
      <c r="F32" s="382"/>
    </row>
    <row r="33" spans="1:6" ht="13.5" thickBot="1">
      <c r="A33" s="154" t="s">
        <v>35</v>
      </c>
      <c r="B33" s="160" t="s">
        <v>444</v>
      </c>
      <c r="C33" s="161">
        <f>IF(C31-E31&lt;0,E31-C31,"-")</f>
        <v>634754834</v>
      </c>
      <c r="D33" s="160" t="s">
        <v>445</v>
      </c>
      <c r="E33" s="161" t="str">
        <f>IF(C31-E31&gt;0,C31-E31,"-")</f>
        <v>-</v>
      </c>
      <c r="F33" s="382"/>
    </row>
  </sheetData>
  <sheetProtection sheet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2019-02-14T12:14:37Z</cp:lastPrinted>
  <dcterms:created xsi:type="dcterms:W3CDTF">1999-10-30T10:30:45Z</dcterms:created>
  <dcterms:modified xsi:type="dcterms:W3CDTF">2019-02-27T08:56:00Z</dcterms:modified>
  <cp:category/>
  <cp:version/>
  <cp:contentType/>
  <cp:contentStatus/>
</cp:coreProperties>
</file>