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updateLinks="never" defaultThemeVersion="124226"/>
  <bookViews>
    <workbookView xWindow="0" yWindow="0" windowWidth="17020" windowHeight="10720" firstSheet="25" activeTab="30"/>
  </bookViews>
  <sheets>
    <sheet name="Címrend" sheetId="33" r:id="rId1"/>
    <sheet name="1.sz.mell." sheetId="1" r:id="rId2"/>
    <sheet name="2.1.sz.mell  " sheetId="5" r:id="rId3"/>
    <sheet name="2.2.sz.mell  " sheetId="6" r:id="rId4"/>
    <sheet name="3.sz.mell" sheetId="7" r:id="rId5"/>
    <sheet name="4. sz.mell" sheetId="34" r:id="rId6"/>
    <sheet name="5.sz.mell" sheetId="9" r:id="rId7"/>
    <sheet name="6.sz.mell" sheetId="32" r:id="rId8"/>
    <sheet name="7.sz.mell." sheetId="11" r:id="rId9"/>
    <sheet name="8.sz.mell. " sheetId="13" r:id="rId10"/>
    <sheet name="9.sz.mell." sheetId="14" r:id="rId11"/>
    <sheet name="9.1-2 mell.össz" sheetId="36" r:id="rId12"/>
    <sheet name="10.sz.mell" sheetId="17" r:id="rId13"/>
    <sheet name="10.1.sz.mell" sheetId="21" r:id="rId14"/>
    <sheet name="10.2.sz.mell" sheetId="19" r:id="rId15"/>
    <sheet name="11.sz.mell" sheetId="18" r:id="rId16"/>
    <sheet name="11.1.sz.mell" sheetId="22" r:id="rId17"/>
    <sheet name="11.2.sz.mell" sheetId="20" r:id="rId18"/>
    <sheet name="12.sz.mell" sheetId="23" r:id="rId19"/>
    <sheet name="13.sz.mell" sheetId="26" r:id="rId20"/>
    <sheet name="14.sz.mell" sheetId="29" r:id="rId21"/>
    <sheet name="15.sz.mell" sheetId="25" r:id="rId22"/>
    <sheet name="16.sz.mell" sheetId="28" r:id="rId23"/>
    <sheet name="17.sz.mell" sheetId="24" r:id="rId24"/>
    <sheet name="18.sz.mell" sheetId="30" r:id="rId25"/>
    <sheet name="19. sz.mell" sheetId="31" r:id="rId26"/>
    <sheet name="20.sz.mell" sheetId="35" r:id="rId27"/>
    <sheet name="20-1.sz.mell" sheetId="44" r:id="rId28"/>
    <sheet name="21.sz.mell" sheetId="42" r:id="rId29"/>
    <sheet name="22.sz.mell" sheetId="39" r:id="rId30"/>
    <sheet name="23.szmell" sheetId="40" r:id="rId31"/>
    <sheet name="24.sz.mell" sheetId="41" r:id="rId32"/>
    <sheet name="Munka1" sheetId="43" r:id="rId33"/>
  </sheets>
  <externalReferences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</externalReferences>
  <definedNames>
    <definedName name="_1Excel_BuiltIn_Print_Area_1_1" localSheetId="13">#REF!</definedName>
    <definedName name="_1Excel_BuiltIn_Print_Area_1_1" localSheetId="14">#REF!</definedName>
    <definedName name="_1Excel_BuiltIn_Print_Area_1_1" localSheetId="16">#REF!</definedName>
    <definedName name="_1Excel_BuiltIn_Print_Area_1_1" localSheetId="17">#REF!</definedName>
    <definedName name="_1Excel_BuiltIn_Print_Area_1_1" localSheetId="15">#REF!</definedName>
    <definedName name="_1Excel_BuiltIn_Print_Area_1_1" localSheetId="5">#REF!</definedName>
    <definedName name="_1Excel_BuiltIn_Print_Area_1_1" localSheetId="10">#REF!</definedName>
    <definedName name="_1Excel_BuiltIn_Print_Area_1_1">#REF!</definedName>
    <definedName name="a">[1]Háttéradatok!$C$29:$AG$32</definedName>
    <definedName name="Állami" localSheetId="13">#REF!,#REF!</definedName>
    <definedName name="Állami" localSheetId="14">#REF!,#REF!</definedName>
    <definedName name="Állami" localSheetId="16">#REF!,#REF!</definedName>
    <definedName name="Állami" localSheetId="17">#REF!,#REF!</definedName>
    <definedName name="Állami" localSheetId="15">#REF!,#REF!</definedName>
    <definedName name="Állami" localSheetId="5">#REF!,#REF!</definedName>
    <definedName name="Állami" localSheetId="10">#REF!,#REF!</definedName>
    <definedName name="Állami">#REF!,#REF!</definedName>
    <definedName name="anyád" localSheetId="13">#REF!</definedName>
    <definedName name="anyád" localSheetId="14">#REF!</definedName>
    <definedName name="anyád" localSheetId="16">#REF!</definedName>
    <definedName name="anyád" localSheetId="17">#REF!</definedName>
    <definedName name="anyád" localSheetId="15">#REF!</definedName>
    <definedName name="anyád" localSheetId="5">#REF!</definedName>
    <definedName name="anyád" localSheetId="10">#REF!</definedName>
    <definedName name="anyád">#REF!</definedName>
    <definedName name="apád" localSheetId="13">#REF!</definedName>
    <definedName name="apád" localSheetId="14">#REF!</definedName>
    <definedName name="apád" localSheetId="16">#REF!</definedName>
    <definedName name="apád" localSheetId="17">#REF!</definedName>
    <definedName name="apád" localSheetId="15">#REF!</definedName>
    <definedName name="apád" localSheetId="5">#REF!</definedName>
    <definedName name="apád" localSheetId="10">#REF!</definedName>
    <definedName name="apád">#REF!</definedName>
    <definedName name="b" localSheetId="13">#REF!</definedName>
    <definedName name="b" localSheetId="14">#REF!</definedName>
    <definedName name="b" localSheetId="16">#REF!</definedName>
    <definedName name="b" localSheetId="17">#REF!</definedName>
    <definedName name="b" localSheetId="15">#REF!</definedName>
    <definedName name="b" localSheetId="5">#REF!</definedName>
    <definedName name="b" localSheetId="10">#REF!</definedName>
    <definedName name="b">#REF!</definedName>
    <definedName name="bbbbbb" localSheetId="13">#REF!</definedName>
    <definedName name="bbbbbb" localSheetId="14">#REF!</definedName>
    <definedName name="bbbbbb" localSheetId="16">#REF!</definedName>
    <definedName name="bbbbbb" localSheetId="17">#REF!</definedName>
    <definedName name="bbbbbb" localSheetId="15">#REF!</definedName>
    <definedName name="bbbbbb" localSheetId="5">#REF!</definedName>
    <definedName name="bbbbbb" localSheetId="10">#REF!</definedName>
    <definedName name="bbbbbb">#REF!</definedName>
    <definedName name="bbbbbbbbbbbbbbbbbb" localSheetId="13">#REF!</definedName>
    <definedName name="bbbbbbbbbbbbbbbbbb" localSheetId="14">#REF!</definedName>
    <definedName name="bbbbbbbbbbbbbbbbbb" localSheetId="16">#REF!</definedName>
    <definedName name="bbbbbbbbbbbbbbbbbb" localSheetId="17">#REF!</definedName>
    <definedName name="bbbbbbbbbbbbbbbbbb" localSheetId="15">#REF!</definedName>
    <definedName name="bbbbbbbbbbbbbbbbbb" localSheetId="5">#REF!</definedName>
    <definedName name="bbbbbbbbbbbbbbbbbb" localSheetId="10">#REF!</definedName>
    <definedName name="bbbbbbbbbbbbbbbbbb">#REF!</definedName>
    <definedName name="bhgtz" localSheetId="13">#REF!</definedName>
    <definedName name="bhgtz" localSheetId="14">#REF!</definedName>
    <definedName name="bhgtz" localSheetId="16">#REF!</definedName>
    <definedName name="bhgtz" localSheetId="17">#REF!</definedName>
    <definedName name="bhgtz" localSheetId="15">#REF!</definedName>
    <definedName name="bhgtz" localSheetId="5">#REF!</definedName>
    <definedName name="bhgtz" localSheetId="10">#REF!</definedName>
    <definedName name="bhgtz">#REF!</definedName>
    <definedName name="cccc" localSheetId="13">#REF!</definedName>
    <definedName name="cccc" localSheetId="14">#REF!</definedName>
    <definedName name="cccc" localSheetId="16">#REF!</definedName>
    <definedName name="cccc" localSheetId="17">#REF!</definedName>
    <definedName name="cccc" localSheetId="15">#REF!</definedName>
    <definedName name="cccc" localSheetId="5">#REF!</definedName>
    <definedName name="cccc" localSheetId="10">#REF!</definedName>
    <definedName name="cccc">#REF!</definedName>
    <definedName name="css" localSheetId="13">#REF!</definedName>
    <definedName name="css" localSheetId="14">#REF!</definedName>
    <definedName name="css" localSheetId="16">#REF!</definedName>
    <definedName name="css" localSheetId="17">#REF!</definedName>
    <definedName name="css" localSheetId="15">#REF!</definedName>
    <definedName name="css" localSheetId="5">#REF!</definedName>
    <definedName name="css" localSheetId="10">#REF!</definedName>
    <definedName name="css">#REF!</definedName>
    <definedName name="css_k">[2]Családsegítés!$C$27:$C$86</definedName>
    <definedName name="css_k_" localSheetId="13">#REF!</definedName>
    <definedName name="css_k_" localSheetId="14">#REF!</definedName>
    <definedName name="css_k_" localSheetId="16">#REF!</definedName>
    <definedName name="css_k_" localSheetId="17">#REF!</definedName>
    <definedName name="css_k_" localSheetId="15">#REF!</definedName>
    <definedName name="css_k_" localSheetId="5">#REF!</definedName>
    <definedName name="css_k_" localSheetId="10">#REF!</definedName>
    <definedName name="css_k_">#REF!</definedName>
    <definedName name="dddd" localSheetId="13">#REF!</definedName>
    <definedName name="dddd" localSheetId="14">#REF!</definedName>
    <definedName name="dddd" localSheetId="16">#REF!</definedName>
    <definedName name="dddd" localSheetId="17">#REF!</definedName>
    <definedName name="dddd" localSheetId="15">#REF!</definedName>
    <definedName name="dddd" localSheetId="5">#REF!</definedName>
    <definedName name="dddd" localSheetId="10">#REF!</definedName>
    <definedName name="dddd">#REF!</definedName>
    <definedName name="ddddd" localSheetId="13">#REF!,#REF!</definedName>
    <definedName name="ddddd" localSheetId="14">#REF!,#REF!</definedName>
    <definedName name="ddddd" localSheetId="16">#REF!,#REF!</definedName>
    <definedName name="ddddd" localSheetId="17">#REF!,#REF!</definedName>
    <definedName name="ddddd" localSheetId="15">#REF!,#REF!</definedName>
    <definedName name="ddddd" localSheetId="5">#REF!,#REF!</definedName>
    <definedName name="ddddd" localSheetId="10">#REF!,#REF!</definedName>
    <definedName name="ddddd">#REF!,#REF!</definedName>
    <definedName name="dddddd" localSheetId="13">#REF!</definedName>
    <definedName name="dddddd" localSheetId="14">#REF!</definedName>
    <definedName name="dddddd" localSheetId="16">#REF!</definedName>
    <definedName name="dddddd" localSheetId="17">#REF!</definedName>
    <definedName name="dddddd" localSheetId="15">#REF!</definedName>
    <definedName name="dddddd" localSheetId="5">#REF!</definedName>
    <definedName name="dddddd" localSheetId="10">#REF!</definedName>
    <definedName name="dddddd">#REF!</definedName>
    <definedName name="ddddddd" localSheetId="13">#REF!</definedName>
    <definedName name="ddddddd" localSheetId="14">#REF!</definedName>
    <definedName name="ddddddd" localSheetId="16">#REF!</definedName>
    <definedName name="ddddddd" localSheetId="17">#REF!</definedName>
    <definedName name="ddddddd" localSheetId="15">#REF!</definedName>
    <definedName name="ddddddd" localSheetId="5">#REF!</definedName>
    <definedName name="ddddddd" localSheetId="10">#REF!</definedName>
    <definedName name="ddddddd">#REF!</definedName>
    <definedName name="dfghhhhhjjdjertje" localSheetId="13">#REF!,#REF!</definedName>
    <definedName name="dfghhhhhjjdjertje" localSheetId="14">#REF!,#REF!</definedName>
    <definedName name="dfghhhhhjjdjertje" localSheetId="16">#REF!,#REF!</definedName>
    <definedName name="dfghhhhhjjdjertje" localSheetId="17">#REF!,#REF!</definedName>
    <definedName name="dfghhhhhjjdjertje" localSheetId="15">#REF!,#REF!</definedName>
    <definedName name="dfghhhhhjjdjertje" localSheetId="5">#REF!,#REF!</definedName>
    <definedName name="dfghhhhhjjdjertje" localSheetId="10">#REF!,#REF!</definedName>
    <definedName name="dfghhhhhjjdjertje">#REF!,#REF!</definedName>
    <definedName name="dsgjsg" localSheetId="13">#REF!</definedName>
    <definedName name="dsgjsg" localSheetId="14">#REF!</definedName>
    <definedName name="dsgjsg" localSheetId="16">#REF!</definedName>
    <definedName name="dsgjsg" localSheetId="17">#REF!</definedName>
    <definedName name="dsgjsg" localSheetId="15">#REF!</definedName>
    <definedName name="dsgjsg" localSheetId="5">#REF!</definedName>
    <definedName name="dsgjsg" localSheetId="10">#REF!</definedName>
    <definedName name="dsgjsg">#REF!</definedName>
    <definedName name="edba" localSheetId="13">#REF!</definedName>
    <definedName name="edba" localSheetId="14">#REF!</definedName>
    <definedName name="edba" localSheetId="16">#REF!</definedName>
    <definedName name="edba" localSheetId="17">#REF!</definedName>
    <definedName name="edba" localSheetId="15">#REF!</definedName>
    <definedName name="edba" localSheetId="5">#REF!</definedName>
    <definedName name="edba" localSheetId="10">#REF!</definedName>
    <definedName name="edba">#REF!</definedName>
    <definedName name="edcvfrtgb" localSheetId="13">#REF!</definedName>
    <definedName name="edcvfrtgb" localSheetId="14">#REF!</definedName>
    <definedName name="edcvfrtgb" localSheetId="16">#REF!</definedName>
    <definedName name="edcvfrtgb" localSheetId="17">#REF!</definedName>
    <definedName name="edcvfrtgb" localSheetId="15">#REF!</definedName>
    <definedName name="edcvfrtgb" localSheetId="5">#REF!</definedName>
    <definedName name="edcvfrtgb" localSheetId="10">#REF!</definedName>
    <definedName name="edcvfrtgb">#REF!</definedName>
    <definedName name="EDSE" localSheetId="13">#REF!</definedName>
    <definedName name="EDSE" localSheetId="14">#REF!</definedName>
    <definedName name="EDSE" localSheetId="16">#REF!</definedName>
    <definedName name="EDSE" localSheetId="17">#REF!</definedName>
    <definedName name="EDSE" localSheetId="15">#REF!</definedName>
    <definedName name="EDSE" localSheetId="5">#REF!</definedName>
    <definedName name="EDSE" localSheetId="10">#REF!</definedName>
    <definedName name="EDSE">#REF!</definedName>
    <definedName name="ee" localSheetId="13">#REF!</definedName>
    <definedName name="ee" localSheetId="14">#REF!</definedName>
    <definedName name="ee" localSheetId="16">#REF!</definedName>
    <definedName name="ee" localSheetId="17">#REF!</definedName>
    <definedName name="ee" localSheetId="15">#REF!</definedName>
    <definedName name="ee" localSheetId="5">#REF!</definedName>
    <definedName name="ee" localSheetId="10">#REF!</definedName>
    <definedName name="ee">#REF!</definedName>
    <definedName name="eee" localSheetId="13">#REF!</definedName>
    <definedName name="eee" localSheetId="14">#REF!</definedName>
    <definedName name="eee" localSheetId="16">#REF!</definedName>
    <definedName name="eee" localSheetId="17">#REF!</definedName>
    <definedName name="eee" localSheetId="15">#REF!</definedName>
    <definedName name="eee" localSheetId="5">#REF!</definedName>
    <definedName name="eee" localSheetId="10">#REF!</definedName>
    <definedName name="eee">#REF!</definedName>
    <definedName name="ééééééééé" localSheetId="13">#REF!</definedName>
    <definedName name="ééééééééé" localSheetId="14">#REF!</definedName>
    <definedName name="ééééééééé" localSheetId="16">#REF!</definedName>
    <definedName name="ééééééééé" localSheetId="17">#REF!</definedName>
    <definedName name="ééééééééé" localSheetId="15">#REF!</definedName>
    <definedName name="ééééééééé" localSheetId="5">#REF!</definedName>
    <definedName name="ééééééééé" localSheetId="10">#REF!</definedName>
    <definedName name="ééééééééé">#REF!</definedName>
    <definedName name="eu">[1]Háttéradatok!$C$29:$AG$32</definedName>
    <definedName name="eus" localSheetId="13">#REF!</definedName>
    <definedName name="eus" localSheetId="14">#REF!</definedName>
    <definedName name="eus" localSheetId="16">#REF!</definedName>
    <definedName name="eus" localSheetId="17">#REF!</definedName>
    <definedName name="eus" localSheetId="15">#REF!</definedName>
    <definedName name="eus" localSheetId="5">#REF!</definedName>
    <definedName name="eus" localSheetId="10">#REF!</definedName>
    <definedName name="eus">#REF!</definedName>
    <definedName name="excel" localSheetId="13">#REF!,#REF!</definedName>
    <definedName name="excel" localSheetId="14">#REF!,#REF!</definedName>
    <definedName name="excel" localSheetId="16">#REF!,#REF!</definedName>
    <definedName name="excel" localSheetId="17">#REF!,#REF!</definedName>
    <definedName name="excel" localSheetId="15">#REF!,#REF!</definedName>
    <definedName name="excel" localSheetId="5">#REF!,#REF!</definedName>
    <definedName name="excel" localSheetId="10">#REF!,#REF!</definedName>
    <definedName name="excel">#REF!,#REF!</definedName>
    <definedName name="Excel_BuiltIn_Print_Area_1" localSheetId="13">#REF!</definedName>
    <definedName name="Excel_BuiltIn_Print_Area_1" localSheetId="14">#REF!</definedName>
    <definedName name="Excel_BuiltIn_Print_Area_1" localSheetId="16">#REF!</definedName>
    <definedName name="Excel_BuiltIn_Print_Area_1" localSheetId="17">#REF!</definedName>
    <definedName name="Excel_BuiltIn_Print_Area_1" localSheetId="15">#REF!</definedName>
    <definedName name="Excel_BuiltIn_Print_Area_1" localSheetId="5">#REF!</definedName>
    <definedName name="Excel_BuiltIn_Print_Area_1" localSheetId="10">#REF!</definedName>
    <definedName name="Excel_BuiltIn_Print_Area_1">#REF!</definedName>
    <definedName name="Excel_BuiltIn_Print_Titles_26" localSheetId="13">#REF!,#REF!</definedName>
    <definedName name="Excel_BuiltIn_Print_Titles_26" localSheetId="14">#REF!,#REF!</definedName>
    <definedName name="Excel_BuiltIn_Print_Titles_26" localSheetId="16">#REF!,#REF!</definedName>
    <definedName name="Excel_BuiltIn_Print_Titles_26" localSheetId="17">#REF!,#REF!</definedName>
    <definedName name="Excel_BuiltIn_Print_Titles_26" localSheetId="15">#REF!,#REF!</definedName>
    <definedName name="Excel_BuiltIn_Print_Titles_26" localSheetId="5">#REF!,#REF!</definedName>
    <definedName name="Excel_BuiltIn_Print_Titles_26" localSheetId="10">#REF!,#REF!</definedName>
    <definedName name="Excel_BuiltIn_Print_Titles_26">#REF!,#REF!</definedName>
    <definedName name="ff" localSheetId="13">#REF!</definedName>
    <definedName name="ff" localSheetId="14">#REF!</definedName>
    <definedName name="ff" localSheetId="16">#REF!</definedName>
    <definedName name="ff" localSheetId="17">#REF!</definedName>
    <definedName name="ff" localSheetId="15">#REF!</definedName>
    <definedName name="ff" localSheetId="5">#REF!</definedName>
    <definedName name="ff" localSheetId="10">#REF!</definedName>
    <definedName name="ff">#REF!</definedName>
    <definedName name="ffd" localSheetId="13">#REF!,#REF!</definedName>
    <definedName name="ffd" localSheetId="14">#REF!,#REF!</definedName>
    <definedName name="ffd" localSheetId="16">#REF!,#REF!</definedName>
    <definedName name="ffd" localSheetId="17">#REF!,#REF!</definedName>
    <definedName name="ffd" localSheetId="15">#REF!,#REF!</definedName>
    <definedName name="ffd" localSheetId="5">#REF!,#REF!</definedName>
    <definedName name="ffd" localSheetId="10">#REF!,#REF!</definedName>
    <definedName name="ffd">#REF!,#REF!</definedName>
    <definedName name="ffféé">[1]Háttéradatok!$C$29:$AG$32</definedName>
    <definedName name="ffff" localSheetId="13">#REF!</definedName>
    <definedName name="ffff" localSheetId="14">#REF!</definedName>
    <definedName name="ffff" localSheetId="16">#REF!</definedName>
    <definedName name="ffff" localSheetId="17">#REF!</definedName>
    <definedName name="ffff" localSheetId="15">#REF!</definedName>
    <definedName name="ffff" localSheetId="5">#REF!</definedName>
    <definedName name="ffff" localSheetId="10">#REF!</definedName>
    <definedName name="ffff">#REF!</definedName>
    <definedName name="fffff">[1]Háttéradatok!$C$29:$AG$32</definedName>
    <definedName name="fghigh_jifj" localSheetId="13">#REF!,#REF!</definedName>
    <definedName name="fghigh_jifj" localSheetId="14">#REF!,#REF!</definedName>
    <definedName name="fghigh_jifj" localSheetId="16">#REF!,#REF!</definedName>
    <definedName name="fghigh_jifj" localSheetId="17">#REF!,#REF!</definedName>
    <definedName name="fghigh_jifj" localSheetId="15">#REF!,#REF!</definedName>
    <definedName name="fghigh_jifj" localSheetId="5">#REF!,#REF!</definedName>
    <definedName name="fghigh_jifj" localSheetId="10">#REF!,#REF!</definedName>
    <definedName name="fghigh_jifj">#REF!,#REF!</definedName>
    <definedName name="Fiumei" localSheetId="13">#REF!</definedName>
    <definedName name="Fiumei" localSheetId="14">#REF!</definedName>
    <definedName name="Fiumei" localSheetId="16">#REF!</definedName>
    <definedName name="Fiumei" localSheetId="17">#REF!</definedName>
    <definedName name="Fiumei" localSheetId="15">#REF!</definedName>
    <definedName name="Fiumei" localSheetId="5">#REF!</definedName>
    <definedName name="Fiumei" localSheetId="10">#REF!</definedName>
    <definedName name="Fiumei">#REF!</definedName>
    <definedName name="fjkfjkdhdhdghdghj" localSheetId="13">#REF!,#REF!</definedName>
    <definedName name="fjkfjkdhdhdghdghj" localSheetId="14">#REF!,#REF!</definedName>
    <definedName name="fjkfjkdhdhdghdghj" localSheetId="16">#REF!,#REF!</definedName>
    <definedName name="fjkfjkdhdhdghdghj" localSheetId="17">#REF!,#REF!</definedName>
    <definedName name="fjkfjkdhdhdghdghj" localSheetId="15">#REF!,#REF!</definedName>
    <definedName name="fjkfjkdhdhdghdghj" localSheetId="5">#REF!,#REF!</definedName>
    <definedName name="fjkfjkdhdhdghdghj" localSheetId="10">#REF!,#REF!</definedName>
    <definedName name="fjkfjkdhdhdghdghj">#REF!,#REF!</definedName>
    <definedName name="G">[3]Háttéradatok!$C$29:$AG$32</definedName>
    <definedName name="gaga" localSheetId="13">#REF!</definedName>
    <definedName name="gaga" localSheetId="14">#REF!</definedName>
    <definedName name="gaga" localSheetId="16">#REF!</definedName>
    <definedName name="gaga" localSheetId="17">#REF!</definedName>
    <definedName name="gaga" localSheetId="15">#REF!</definedName>
    <definedName name="gaga" localSheetId="5">#REF!</definedName>
    <definedName name="gaga" localSheetId="10">#REF!</definedName>
    <definedName name="gaga">#REF!</definedName>
    <definedName name="GDP">[1]Háttéradatok!$B$22:$AG$28</definedName>
    <definedName name="GDP_1">[4]Háttéradatok!$B$22:$AG$28</definedName>
    <definedName name="GDP_13">[5]Háttéradatok!$B$22:$AG$28</definedName>
    <definedName name="GDP_14">[3]Háttéradatok!$B$22:$AG$28</definedName>
    <definedName name="GDP_15">[3]Háttéradatok!$B$22:$AG$28</definedName>
    <definedName name="GDP_16">[3]Háttéradatok!$B$22:$AG$28</definedName>
    <definedName name="GDP_18">[5]Háttéradatok!$B$22:$AG$28</definedName>
    <definedName name="GDP_19">[3]Háttéradatok!$B$22:$AG$28</definedName>
    <definedName name="GDP_21">[6]Háttéradatok!$B$22:$AG$28</definedName>
    <definedName name="GDP_7">[5]Háttéradatok!$B$22:$AG$28</definedName>
    <definedName name="GDP_8">[7]Háttéradatok!$B$22:$AG$28</definedName>
    <definedName name="gdpp">[8]Háttéradatok!$B$22:$AG$28</definedName>
    <definedName name="ggg" localSheetId="13">#REF!,#REF!</definedName>
    <definedName name="ggg" localSheetId="14">#REF!,#REF!</definedName>
    <definedName name="ggg" localSheetId="16">#REF!,#REF!</definedName>
    <definedName name="ggg" localSheetId="17">#REF!,#REF!</definedName>
    <definedName name="ggg" localSheetId="15">#REF!,#REF!</definedName>
    <definedName name="ggg" localSheetId="5">#REF!,#REF!</definedName>
    <definedName name="ggg" localSheetId="10">#REF!,#REF!</definedName>
    <definedName name="ggg">#REF!,#REF!</definedName>
    <definedName name="gggg">[3]Háttéradatok!$C$29:$AG$32</definedName>
    <definedName name="ggggggggggggggg" localSheetId="13">#REF!,#REF!</definedName>
    <definedName name="ggggggggggggggg" localSheetId="14">#REF!,#REF!</definedName>
    <definedName name="ggggggggggggggg" localSheetId="16">#REF!,#REF!</definedName>
    <definedName name="ggggggggggggggg" localSheetId="17">#REF!,#REF!</definedName>
    <definedName name="ggggggggggggggg" localSheetId="15">#REF!,#REF!</definedName>
    <definedName name="ggggggggggggggg" localSheetId="5">#REF!,#REF!</definedName>
    <definedName name="ggggggggggggggg" localSheetId="10">#REF!,#REF!</definedName>
    <definedName name="ggggggggggggggg">#REF!,#REF!</definedName>
    <definedName name="gh" localSheetId="13">#REF!</definedName>
    <definedName name="gh" localSheetId="14">#REF!</definedName>
    <definedName name="gh" localSheetId="16">#REF!</definedName>
    <definedName name="gh" localSheetId="17">#REF!</definedName>
    <definedName name="gh" localSheetId="15">#REF!</definedName>
    <definedName name="gh" localSheetId="5">#REF!</definedName>
    <definedName name="gh" localSheetId="10">#REF!</definedName>
    <definedName name="gh">#REF!</definedName>
    <definedName name="gyj" localSheetId="13">#REF!</definedName>
    <definedName name="gyj" localSheetId="14">#REF!</definedName>
    <definedName name="gyj" localSheetId="16">#REF!</definedName>
    <definedName name="gyj" localSheetId="17">#REF!</definedName>
    <definedName name="gyj" localSheetId="15">#REF!</definedName>
    <definedName name="gyj" localSheetId="5">#REF!</definedName>
    <definedName name="gyj" localSheetId="10">#REF!</definedName>
    <definedName name="gyj">#REF!</definedName>
    <definedName name="gyj_k">[2]Gyermekjóléti!$C$27:$C$86</definedName>
    <definedName name="gyj_k_" localSheetId="13">#REF!</definedName>
    <definedName name="gyj_k_" localSheetId="14">#REF!</definedName>
    <definedName name="gyj_k_" localSheetId="16">#REF!</definedName>
    <definedName name="gyj_k_" localSheetId="17">#REF!</definedName>
    <definedName name="gyj_k_" localSheetId="15">#REF!</definedName>
    <definedName name="gyj_k_" localSheetId="5">#REF!</definedName>
    <definedName name="gyj_k_" localSheetId="10">#REF!</definedName>
    <definedName name="gyj_k_">#REF!</definedName>
    <definedName name="gyjk" localSheetId="13">#REF!</definedName>
    <definedName name="gyjk" localSheetId="14">#REF!</definedName>
    <definedName name="gyjk" localSheetId="16">#REF!</definedName>
    <definedName name="gyjk" localSheetId="17">#REF!</definedName>
    <definedName name="gyjk" localSheetId="15">#REF!</definedName>
    <definedName name="gyjk" localSheetId="5">#REF!</definedName>
    <definedName name="gyjk" localSheetId="10">#REF!</definedName>
    <definedName name="gyjk">#REF!</definedName>
    <definedName name="hh" localSheetId="13">#REF!</definedName>
    <definedName name="hh" localSheetId="14">#REF!</definedName>
    <definedName name="hh" localSheetId="16">#REF!</definedName>
    <definedName name="hh" localSheetId="17">#REF!</definedName>
    <definedName name="hh" localSheetId="15">#REF!</definedName>
    <definedName name="hh" localSheetId="5">#REF!</definedName>
    <definedName name="hh" localSheetId="10">#REF!</definedName>
    <definedName name="hh">#REF!</definedName>
    <definedName name="intézmény">[3]Háttéradatok!$C$29:$AG$32</definedName>
    <definedName name="intézmény_13">[5]Háttéradatok!$C$29:$AG$32</definedName>
    <definedName name="intézmény_16">[1]Háttéradatok!$C$29:$AG$32</definedName>
    <definedName name="intézmény_7">[5]Háttéradatok!$C$29:$AG$32</definedName>
    <definedName name="jj" localSheetId="13">#REF!</definedName>
    <definedName name="jj" localSheetId="14">#REF!</definedName>
    <definedName name="jj" localSheetId="16">#REF!</definedName>
    <definedName name="jj" localSheetId="17">#REF!</definedName>
    <definedName name="jj" localSheetId="15">#REF!</definedName>
    <definedName name="jj" localSheetId="5">#REF!</definedName>
    <definedName name="jj" localSheetId="10">#REF!</definedName>
    <definedName name="jj">#REF!</definedName>
    <definedName name="jjjjj" localSheetId="13">#REF!,#REF!</definedName>
    <definedName name="jjjjj" localSheetId="14">#REF!,#REF!</definedName>
    <definedName name="jjjjj" localSheetId="16">#REF!,#REF!</definedName>
    <definedName name="jjjjj" localSheetId="17">#REF!,#REF!</definedName>
    <definedName name="jjjjj" localSheetId="15">#REF!,#REF!</definedName>
    <definedName name="jjjjj" localSheetId="5">#REF!,#REF!</definedName>
    <definedName name="jjjjj" localSheetId="10">#REF!,#REF!</definedName>
    <definedName name="jjjjj">#REF!,#REF!</definedName>
    <definedName name="jjjjjjjjjjjjjjjjjjjjjj" localSheetId="13">#REF!</definedName>
    <definedName name="jjjjjjjjjjjjjjjjjjjjjj" localSheetId="14">#REF!</definedName>
    <definedName name="jjjjjjjjjjjjjjjjjjjjjj" localSheetId="16">#REF!</definedName>
    <definedName name="jjjjjjjjjjjjjjjjjjjjjj" localSheetId="17">#REF!</definedName>
    <definedName name="jjjjjjjjjjjjjjjjjjjjjj" localSheetId="15">#REF!</definedName>
    <definedName name="jjjjjjjjjjjjjjjjjjjjjj" localSheetId="5">#REF!</definedName>
    <definedName name="jjjjjjjjjjjjjjjjjjjjjj" localSheetId="10">#REF!</definedName>
    <definedName name="jjjjjjjjjjjjjjjjjjjjjj">#REF!</definedName>
    <definedName name="k" localSheetId="13">#REF!</definedName>
    <definedName name="k" localSheetId="14">#REF!</definedName>
    <definedName name="k" localSheetId="16">#REF!</definedName>
    <definedName name="k" localSheetId="17">#REF!</definedName>
    <definedName name="k" localSheetId="15">#REF!</definedName>
    <definedName name="k" localSheetId="5">#REF!</definedName>
    <definedName name="k" localSheetId="10">#REF!</definedName>
    <definedName name="k">#REF!</definedName>
    <definedName name="kill" localSheetId="13">#REF!</definedName>
    <definedName name="kill" localSheetId="14">#REF!</definedName>
    <definedName name="kill" localSheetId="16">#REF!</definedName>
    <definedName name="kill" localSheetId="17">#REF!</definedName>
    <definedName name="kill" localSheetId="15">#REF!</definedName>
    <definedName name="kill" localSheetId="5">#REF!</definedName>
    <definedName name="kill" localSheetId="10">#REF!</definedName>
    <definedName name="kill">#REF!</definedName>
    <definedName name="kiskuta" localSheetId="13">#REF!</definedName>
    <definedName name="kiskuta" localSheetId="14">#REF!</definedName>
    <definedName name="kiskuta" localSheetId="16">#REF!</definedName>
    <definedName name="kiskuta" localSheetId="17">#REF!</definedName>
    <definedName name="kiskuta" localSheetId="15">#REF!</definedName>
    <definedName name="kiskuta" localSheetId="5">#REF!</definedName>
    <definedName name="kiskuta" localSheetId="10">#REF!</definedName>
    <definedName name="kiskuta">#REF!</definedName>
    <definedName name="kistérség" localSheetId="13">#REF!</definedName>
    <definedName name="kistérség" localSheetId="14">#REF!</definedName>
    <definedName name="kistérség" localSheetId="16">#REF!</definedName>
    <definedName name="kistérség" localSheetId="17">#REF!</definedName>
    <definedName name="kistérség" localSheetId="15">#REF!</definedName>
    <definedName name="kistérség" localSheetId="5">#REF!</definedName>
    <definedName name="kistérség" localSheetId="10">#REF!</definedName>
    <definedName name="kistérség">#REF!</definedName>
    <definedName name="kjz" localSheetId="13">#REF!</definedName>
    <definedName name="kjz" localSheetId="14">#REF!</definedName>
    <definedName name="kjz" localSheetId="16">#REF!</definedName>
    <definedName name="kjz" localSheetId="17">#REF!</definedName>
    <definedName name="kjz" localSheetId="15">#REF!</definedName>
    <definedName name="kjz" localSheetId="5">#REF!</definedName>
    <definedName name="kjz" localSheetId="10">#REF!</definedName>
    <definedName name="kjz">#REF!</definedName>
    <definedName name="kjz_k">[2]körjegyzőség!$C$9:$C$28</definedName>
    <definedName name="kjz_k_" localSheetId="13">#REF!</definedName>
    <definedName name="kjz_k_" localSheetId="14">#REF!</definedName>
    <definedName name="kjz_k_" localSheetId="16">#REF!</definedName>
    <definedName name="kjz_k_" localSheetId="17">#REF!</definedName>
    <definedName name="kjz_k_" localSheetId="15">#REF!</definedName>
    <definedName name="kjz_k_" localSheetId="5">#REF!</definedName>
    <definedName name="kjz_k_" localSheetId="10">#REF!</definedName>
    <definedName name="kjz_k_">#REF!</definedName>
    <definedName name="kjz_sz">[9]kd!$Q$2:$Q$3152</definedName>
    <definedName name="klll" localSheetId="13">#REF!</definedName>
    <definedName name="klll" localSheetId="14">#REF!</definedName>
    <definedName name="klll" localSheetId="16">#REF!</definedName>
    <definedName name="klll" localSheetId="17">#REF!</definedName>
    <definedName name="klll" localSheetId="15">#REF!</definedName>
    <definedName name="klll" localSheetId="5">#REF!</definedName>
    <definedName name="klll" localSheetId="10">#REF!</definedName>
    <definedName name="klll">#REF!</definedName>
    <definedName name="Kodály" localSheetId="13">#REF!</definedName>
    <definedName name="Kodály" localSheetId="14">#REF!</definedName>
    <definedName name="Kodály" localSheetId="16">#REF!</definedName>
    <definedName name="Kodály" localSheetId="17">#REF!</definedName>
    <definedName name="Kodály" localSheetId="15">#REF!</definedName>
    <definedName name="Kodály" localSheetId="5">#REF!</definedName>
    <definedName name="Kodály" localSheetId="10">#REF!</definedName>
    <definedName name="Kodály">#REF!</definedName>
    <definedName name="l" localSheetId="13">#REF!</definedName>
    <definedName name="l" localSheetId="14">#REF!</definedName>
    <definedName name="l" localSheetId="16">#REF!</definedName>
    <definedName name="l" localSheetId="17">#REF!</definedName>
    <definedName name="l" localSheetId="15">#REF!</definedName>
    <definedName name="l" localSheetId="5">#REF!</definedName>
    <definedName name="l" localSheetId="10">#REF!</definedName>
    <definedName name="l">#REF!</definedName>
    <definedName name="lkjjghdk" localSheetId="13">#REF!</definedName>
    <definedName name="lkjjghdk" localSheetId="14">#REF!</definedName>
    <definedName name="lkjjghdk" localSheetId="16">#REF!</definedName>
    <definedName name="lkjjghdk" localSheetId="17">#REF!</definedName>
    <definedName name="lkjjghdk" localSheetId="15">#REF!</definedName>
    <definedName name="lkjjghdk" localSheetId="5">#REF!</definedName>
    <definedName name="lkjjghdk" localSheetId="10">#REF!</definedName>
    <definedName name="lkjjghdk">#REF!</definedName>
    <definedName name="llllll" localSheetId="13">#REF!</definedName>
    <definedName name="llllll" localSheetId="14">#REF!</definedName>
    <definedName name="llllll" localSheetId="16">#REF!</definedName>
    <definedName name="llllll" localSheetId="17">#REF!</definedName>
    <definedName name="llllll" localSheetId="15">#REF!</definedName>
    <definedName name="llllll" localSheetId="5">#REF!</definedName>
    <definedName name="llllll" localSheetId="10">#REF!</definedName>
    <definedName name="llllll">#REF!</definedName>
    <definedName name="llllllll" localSheetId="13">#REF!</definedName>
    <definedName name="llllllll" localSheetId="14">#REF!</definedName>
    <definedName name="llllllll" localSheetId="16">#REF!</definedName>
    <definedName name="llllllll" localSheetId="17">#REF!</definedName>
    <definedName name="llllllll" localSheetId="15">#REF!</definedName>
    <definedName name="llllllll" localSheetId="5">#REF!</definedName>
    <definedName name="llllllll" localSheetId="10">#REF!</definedName>
    <definedName name="llllllll">#REF!</definedName>
    <definedName name="lllllllllll" localSheetId="13">#REF!,#REF!</definedName>
    <definedName name="lllllllllll" localSheetId="14">#REF!,#REF!</definedName>
    <definedName name="lllllllllll" localSheetId="16">#REF!,#REF!</definedName>
    <definedName name="lllllllllll" localSheetId="17">#REF!,#REF!</definedName>
    <definedName name="lllllllllll" localSheetId="15">#REF!,#REF!</definedName>
    <definedName name="lllllllllll" localSheetId="5">#REF!,#REF!</definedName>
    <definedName name="lllllllllll" localSheetId="10">#REF!,#REF!</definedName>
    <definedName name="lllllllllll">#REF!,#REF!</definedName>
    <definedName name="llllllllllllllll" localSheetId="13">#REF!</definedName>
    <definedName name="llllllllllllllll" localSheetId="14">#REF!</definedName>
    <definedName name="llllllllllllllll" localSheetId="16">#REF!</definedName>
    <definedName name="llllllllllllllll" localSheetId="17">#REF!</definedName>
    <definedName name="llllllllllllllll" localSheetId="15">#REF!</definedName>
    <definedName name="llllllllllllllll" localSheetId="5">#REF!</definedName>
    <definedName name="llllllllllllllll" localSheetId="10">#REF!</definedName>
    <definedName name="llllllllllllllll">#REF!</definedName>
    <definedName name="m" localSheetId="13">#REF!</definedName>
    <definedName name="m" localSheetId="14">#REF!</definedName>
    <definedName name="m" localSheetId="16">#REF!</definedName>
    <definedName name="m" localSheetId="17">#REF!</definedName>
    <definedName name="m" localSheetId="15">#REF!</definedName>
    <definedName name="m" localSheetId="5">#REF!</definedName>
    <definedName name="m" localSheetId="10">#REF!</definedName>
    <definedName name="m">#REF!</definedName>
    <definedName name="más" localSheetId="13">#REF!,#REF!</definedName>
    <definedName name="más" localSheetId="14">#REF!,#REF!</definedName>
    <definedName name="más" localSheetId="16">#REF!,#REF!</definedName>
    <definedName name="más" localSheetId="17">#REF!,#REF!</definedName>
    <definedName name="más" localSheetId="15">#REF!,#REF!</definedName>
    <definedName name="más" localSheetId="5">#REF!,#REF!</definedName>
    <definedName name="más" localSheetId="10">#REF!,#REF!</definedName>
    <definedName name="más">#REF!,#REF!</definedName>
    <definedName name="másik" localSheetId="13">#REF!,#REF!</definedName>
    <definedName name="másik" localSheetId="14">#REF!,#REF!</definedName>
    <definedName name="másik" localSheetId="16">#REF!,#REF!</definedName>
    <definedName name="másik" localSheetId="17">#REF!,#REF!</definedName>
    <definedName name="másik" localSheetId="15">#REF!,#REF!</definedName>
    <definedName name="másik" localSheetId="5">#REF!,#REF!</definedName>
    <definedName name="másik" localSheetId="10">#REF!,#REF!</definedName>
    <definedName name="másik">#REF!,#REF!</definedName>
    <definedName name="mmm" localSheetId="13">#REF!</definedName>
    <definedName name="mmm" localSheetId="14">#REF!</definedName>
    <definedName name="mmm" localSheetId="16">#REF!</definedName>
    <definedName name="mmm" localSheetId="17">#REF!</definedName>
    <definedName name="mmm" localSheetId="15">#REF!</definedName>
    <definedName name="mmm" localSheetId="5">#REF!</definedName>
    <definedName name="mmm" localSheetId="10">#REF!</definedName>
    <definedName name="mmm">#REF!</definedName>
    <definedName name="mnb" localSheetId="13">#REF!</definedName>
    <definedName name="mnb" localSheetId="14">#REF!</definedName>
    <definedName name="mnb" localSheetId="16">#REF!</definedName>
    <definedName name="mnb" localSheetId="17">#REF!</definedName>
    <definedName name="mnb" localSheetId="15">#REF!</definedName>
    <definedName name="mnb" localSheetId="5">#REF!</definedName>
    <definedName name="mnb" localSheetId="10">#REF!</definedName>
    <definedName name="mnb">#REF!</definedName>
    <definedName name="mnbvc" localSheetId="13">#REF!</definedName>
    <definedName name="mnbvc" localSheetId="14">#REF!</definedName>
    <definedName name="mnbvc" localSheetId="16">#REF!</definedName>
    <definedName name="mnbvc" localSheetId="17">#REF!</definedName>
    <definedName name="mnbvc" localSheetId="15">#REF!</definedName>
    <definedName name="mnbvc" localSheetId="5">#REF!</definedName>
    <definedName name="mnbvc" localSheetId="10">#REF!</definedName>
    <definedName name="mnbvc">#REF!</definedName>
    <definedName name="mskfas" localSheetId="13">#REF!,#REF!</definedName>
    <definedName name="mskfas" localSheetId="14">#REF!,#REF!</definedName>
    <definedName name="mskfas" localSheetId="16">#REF!,#REF!</definedName>
    <definedName name="mskfas" localSheetId="17">#REF!,#REF!</definedName>
    <definedName name="mskfas" localSheetId="15">#REF!,#REF!</definedName>
    <definedName name="mskfas" localSheetId="5">#REF!,#REF!</definedName>
    <definedName name="mskfas" localSheetId="10">#REF!,#REF!</definedName>
    <definedName name="mskfas">#REF!,#REF!</definedName>
    <definedName name="n" localSheetId="13">#REF!</definedName>
    <definedName name="n" localSheetId="14">#REF!</definedName>
    <definedName name="n" localSheetId="16">#REF!</definedName>
    <definedName name="n" localSheetId="17">#REF!</definedName>
    <definedName name="n" localSheetId="15">#REF!</definedName>
    <definedName name="n" localSheetId="5">#REF!</definedName>
    <definedName name="n" localSheetId="10">#REF!</definedName>
    <definedName name="n">#REF!</definedName>
    <definedName name="nb" localSheetId="13">#REF!</definedName>
    <definedName name="nb" localSheetId="14">#REF!</definedName>
    <definedName name="nb" localSheetId="16">#REF!</definedName>
    <definedName name="nb" localSheetId="17">#REF!</definedName>
    <definedName name="nb" localSheetId="15">#REF!</definedName>
    <definedName name="nb" localSheetId="5">#REF!</definedName>
    <definedName name="nb" localSheetId="10">#REF!</definedName>
    <definedName name="nb">#REF!</definedName>
    <definedName name="nep">[3]Háttéradatok!$C$29:$AG$32</definedName>
    <definedName name="nép">[1]Háttéradatok!$C$29:$AG$32</definedName>
    <definedName name="nép_1">[4]Háttéradatok!$C$29:$AG$32</definedName>
    <definedName name="nep_13">[5]Háttéradatok!$C$29:$AG$32</definedName>
    <definedName name="nép_13">[5]Háttéradatok!$C$29:$AG$32</definedName>
    <definedName name="nep_14">[3]Háttéradatok!$C$29:$AG$32</definedName>
    <definedName name="nép_14">[3]Háttéradatok!$C$29:$AG$32</definedName>
    <definedName name="nep_15">[3]Háttéradatok!$C$29:$AG$32</definedName>
    <definedName name="nép_15">[3]Háttéradatok!$C$29:$AG$32</definedName>
    <definedName name="nep_16">[3]Háttéradatok!$C$29:$AG$32</definedName>
    <definedName name="nép_16">[3]Háttéradatok!$C$29:$AG$32</definedName>
    <definedName name="nep_18">[5]Háttéradatok!$C$29:$AG$32</definedName>
    <definedName name="nép_18">[5]Háttéradatok!$C$29:$AG$32</definedName>
    <definedName name="nép_19">[3]Háttéradatok!$C$29:$AG$32</definedName>
    <definedName name="nép_21">[6]Háttéradatok!$C$29:$AG$32</definedName>
    <definedName name="nep_7">[5]Háttéradatok!$C$29:$AG$32</definedName>
    <definedName name="nép_7">[5]Háttéradatok!$C$29:$AG$32</definedName>
    <definedName name="nép_8">[7]Háttéradatok!$C$29:$AG$32</definedName>
    <definedName name="nev_c" localSheetId="13">#REF!</definedName>
    <definedName name="nev_c" localSheetId="14">#REF!</definedName>
    <definedName name="nev_c" localSheetId="16">#REF!</definedName>
    <definedName name="nev_c" localSheetId="17">#REF!</definedName>
    <definedName name="nev_c" localSheetId="15">#REF!</definedName>
    <definedName name="nev_c" localSheetId="5">#REF!</definedName>
    <definedName name="nev_c" localSheetId="10">#REF!</definedName>
    <definedName name="nev_c">#REF!</definedName>
    <definedName name="nev_g" localSheetId="13">#REF!</definedName>
    <definedName name="nev_g" localSheetId="14">#REF!</definedName>
    <definedName name="nev_g" localSheetId="16">#REF!</definedName>
    <definedName name="nev_g" localSheetId="17">#REF!</definedName>
    <definedName name="nev_g" localSheetId="15">#REF!</definedName>
    <definedName name="nev_g" localSheetId="5">#REF!</definedName>
    <definedName name="nev_g" localSheetId="10">#REF!</definedName>
    <definedName name="nev_g">#REF!</definedName>
    <definedName name="nev_k" localSheetId="13">#REF!</definedName>
    <definedName name="nev_k" localSheetId="14">#REF!</definedName>
    <definedName name="nev_k" localSheetId="16">#REF!</definedName>
    <definedName name="nev_k" localSheetId="17">#REF!</definedName>
    <definedName name="nev_k" localSheetId="15">#REF!</definedName>
    <definedName name="nev_k" localSheetId="5">#REF!</definedName>
    <definedName name="nev_k" localSheetId="10">#REF!</definedName>
    <definedName name="nev_k">#REF!</definedName>
    <definedName name="név_k" localSheetId="13">#REF!</definedName>
    <definedName name="név_k" localSheetId="14">#REF!</definedName>
    <definedName name="név_k" localSheetId="16">#REF!</definedName>
    <definedName name="név_k" localSheetId="17">#REF!</definedName>
    <definedName name="név_k" localSheetId="15">#REF!</definedName>
    <definedName name="név_k" localSheetId="5">#REF!</definedName>
    <definedName name="név_k" localSheetId="10">#REF!</definedName>
    <definedName name="név_k">#REF!</definedName>
    <definedName name="nnn" localSheetId="13">#REF!</definedName>
    <definedName name="nnn" localSheetId="14">#REF!</definedName>
    <definedName name="nnn" localSheetId="16">#REF!</definedName>
    <definedName name="nnn" localSheetId="17">#REF!</definedName>
    <definedName name="nnn" localSheetId="15">#REF!</definedName>
    <definedName name="nnn" localSheetId="5">#REF!</definedName>
    <definedName name="nnn" localSheetId="10">#REF!</definedName>
    <definedName name="nnn">#REF!</definedName>
    <definedName name="nnnnnnnnnnnnnnnnnnnnnnnnnnnnnnnnnnnnn" localSheetId="13">#REF!</definedName>
    <definedName name="nnnnnnnnnnnnnnnnnnnnnnnnnnnnnnnnnnnnn" localSheetId="14">#REF!</definedName>
    <definedName name="nnnnnnnnnnnnnnnnnnnnnnnnnnnnnnnnnnnnn" localSheetId="16">#REF!</definedName>
    <definedName name="nnnnnnnnnnnnnnnnnnnnnnnnnnnnnnnnnnnnn" localSheetId="17">#REF!</definedName>
    <definedName name="nnnnnnnnnnnnnnnnnnnnnnnnnnnnnnnnnnnnn" localSheetId="15">#REF!</definedName>
    <definedName name="nnnnnnnnnnnnnnnnnnnnnnnnnnnnnnnnnnnnn" localSheetId="5">#REF!</definedName>
    <definedName name="nnnnnnnnnnnnnnnnnnnnnnnnnnnnnnnnnnnnn" localSheetId="10">#REF!</definedName>
    <definedName name="nnnnnnnnnnnnnnnnnnnnnnnnnnnnnnnnnnnnn">#REF!</definedName>
    <definedName name="_xlnm.Print_Titles" localSheetId="1">'1.sz.mell.'!$4:$5</definedName>
    <definedName name="_xlnm.Print_Titles" localSheetId="4">'3.sz.mell'!$3:$4</definedName>
    <definedName name="_xlnm.Print_Titles" localSheetId="10">'9.sz.mell.'!$4:$5</definedName>
    <definedName name="_xlnm.Print_Area" localSheetId="14">'10.2.sz.mell'!$A$1:$M$16</definedName>
    <definedName name="_xlnm.Print_Area" localSheetId="12">'10.sz.mell'!$A$1:$K$60</definedName>
    <definedName name="_xlnm.Print_Area" localSheetId="21">'15.sz.mell'!$A$1:$C$16</definedName>
    <definedName name="_xlnm.Print_Area" localSheetId="2">'2.1.sz.mell  '!$A$1:$M$22</definedName>
    <definedName name="_xlnm.Print_Area" localSheetId="3">'2.2.sz.mell  '!$A$1:$M$22</definedName>
    <definedName name="_xlnm.Print_Area" localSheetId="28">'21.sz.mell'!$A$1:$J$118</definedName>
    <definedName name="_xlnm.Print_Area" localSheetId="31">'24.sz.mell'!$A$1:$F$25</definedName>
    <definedName name="_xlnm.Print_Area" localSheetId="4">'3.sz.mell'!$A$1:$F$69</definedName>
    <definedName name="_xlnm.Print_Area" localSheetId="5">'4. sz.mell'!$A$1:$O$70</definedName>
    <definedName name="_xlnm.Print_Area" localSheetId="7">'6.sz.mell'!$A$1:$F$21</definedName>
    <definedName name="_xlnm.Print_Area" localSheetId="8">'7.sz.mell.'!$A$1:$L$10</definedName>
    <definedName name="_xlnm.Print_Area" localSheetId="10">'9.sz.mell.'!$A$1:$J$114</definedName>
    <definedName name="okod">[9]kd!$F$2:$I$3368</definedName>
    <definedName name="oooooooooooooooooooooo" localSheetId="13">#REF!</definedName>
    <definedName name="oooooooooooooooooooooo" localSheetId="14">#REF!</definedName>
    <definedName name="oooooooooooooooooooooo" localSheetId="16">#REF!</definedName>
    <definedName name="oooooooooooooooooooooo" localSheetId="17">#REF!</definedName>
    <definedName name="oooooooooooooooooooooo" localSheetId="15">#REF!</definedName>
    <definedName name="oooooooooooooooooooooo" localSheetId="5">#REF!</definedName>
    <definedName name="oooooooooooooooooooooo" localSheetId="10">#REF!</definedName>
    <definedName name="oooooooooooooooooooooo">#REF!</definedName>
    <definedName name="ovi" localSheetId="13">#REF!</definedName>
    <definedName name="ovi" localSheetId="14">#REF!</definedName>
    <definedName name="ovi" localSheetId="16">#REF!</definedName>
    <definedName name="ovi" localSheetId="17">#REF!</definedName>
    <definedName name="ovi" localSheetId="15">#REF!</definedName>
    <definedName name="ovi" localSheetId="5">#REF!</definedName>
    <definedName name="ovi" localSheetId="10">#REF!</definedName>
    <definedName name="ovi">#REF!</definedName>
    <definedName name="óvoda" localSheetId="5">#REF!</definedName>
    <definedName name="óvoda">#REF!</definedName>
    <definedName name="ő" localSheetId="13">#REF!</definedName>
    <definedName name="ő" localSheetId="14">#REF!</definedName>
    <definedName name="ő" localSheetId="16">#REF!</definedName>
    <definedName name="ő" localSheetId="17">#REF!</definedName>
    <definedName name="ő" localSheetId="15">#REF!</definedName>
    <definedName name="ő" localSheetId="5">#REF!</definedName>
    <definedName name="ő" localSheetId="10">#REF!</definedName>
    <definedName name="ő">#REF!</definedName>
    <definedName name="önk">[9]kd!$F$2:$F$3176</definedName>
    <definedName name="önkbercsényi" localSheetId="5">#REF!</definedName>
    <definedName name="önkbercsényi">#REF!</definedName>
    <definedName name="önkbölcsőde" localSheetId="5">#REF!</definedName>
    <definedName name="önkbölcsőde">#REF!</definedName>
    <definedName name="önkegymi" localSheetId="5">#REF!</definedName>
    <definedName name="önkegymi">#REF!</definedName>
    <definedName name="önkgondkp" localSheetId="5">#REF!</definedName>
    <definedName name="önkgondkp">#REF!</definedName>
    <definedName name="önkhunyadi" localSheetId="5">#REF!</definedName>
    <definedName name="önkhunyadi">#REF!</definedName>
    <definedName name="önkkodály" localSheetId="5">#REF!</definedName>
    <definedName name="önkkodály">#REF!</definedName>
    <definedName name="önkkonyha" localSheetId="5">#REF!</definedName>
    <definedName name="önkkonyha">#REF!</definedName>
    <definedName name="önkkölcsey" localSheetId="5">#REF!</definedName>
    <definedName name="önkkölcsey">#REF!</definedName>
    <definedName name="önkkönyvtár" localSheetId="5">#REF!</definedName>
    <definedName name="önkkönyvtár">#REF!</definedName>
    <definedName name="önkktgvtám" localSheetId="5">#REF!</definedName>
    <definedName name="önkktgvtám">#REF!</definedName>
    <definedName name="önklábassy" localSheetId="5">#REF!</definedName>
    <definedName name="önklábassy">#REF!</definedName>
    <definedName name="önkműkbev" localSheetId="5">#REF!</definedName>
    <definedName name="önkműkbev">#REF!</definedName>
    <definedName name="önkóvoda" localSheetId="5">#REF!</definedName>
    <definedName name="önkóvoda">#REF!</definedName>
    <definedName name="önkpbo" localSheetId="5">#REF!</definedName>
    <definedName name="önkpbo">#REF!</definedName>
    <definedName name="önkpetőfi" localSheetId="5">#REF!</definedName>
    <definedName name="önkpetőfi">#REF!</definedName>
    <definedName name="önksajátos1" localSheetId="5">#REF!</definedName>
    <definedName name="önksajátos1">#REF!</definedName>
    <definedName name="önkszékács" localSheetId="5">#REF!</definedName>
    <definedName name="önkszékács">#REF!</definedName>
    <definedName name="önkvmk" localSheetId="5">#REF!</definedName>
    <definedName name="önkvmk">#REF!</definedName>
    <definedName name="őőőőőőőőőőőőő" localSheetId="13">#REF!</definedName>
    <definedName name="őőőőőőőőőőőőő" localSheetId="14">#REF!</definedName>
    <definedName name="őőőőőőőőőőőőő" localSheetId="16">#REF!</definedName>
    <definedName name="őőőőőőőőőőőőő" localSheetId="17">#REF!</definedName>
    <definedName name="őőőőőőőőőőőőő" localSheetId="15">#REF!</definedName>
    <definedName name="őőőőőőőőőőőőő" localSheetId="5">#REF!</definedName>
    <definedName name="őőőőőőőőőőőőő" localSheetId="10">#REF!</definedName>
    <definedName name="őőőőőőőőőőőőő">#REF!</definedName>
    <definedName name="őpoiuztr" localSheetId="13">#REF!</definedName>
    <definedName name="őpoiuztr" localSheetId="14">#REF!</definedName>
    <definedName name="őpoiuztr" localSheetId="16">#REF!</definedName>
    <definedName name="őpoiuztr" localSheetId="17">#REF!</definedName>
    <definedName name="őpoiuztr" localSheetId="15">#REF!</definedName>
    <definedName name="őpoiuztr" localSheetId="5">#REF!</definedName>
    <definedName name="őpoiuztr" localSheetId="10">#REF!</definedName>
    <definedName name="őpoiuztr">#REF!</definedName>
    <definedName name="összbev">'[10]2. bev-kiad. önk.'!$C$39</definedName>
    <definedName name="összkiad">'[10]2. bev-kiad. önk.'!$C$53</definedName>
    <definedName name="pálybev" localSheetId="5">#REF!</definedName>
    <definedName name="pálybev">#REF!</definedName>
    <definedName name="pálybev1" localSheetId="5">#REF!</definedName>
    <definedName name="pálybev1">#REF!</definedName>
    <definedName name="pbo" localSheetId="5">#REF!</definedName>
    <definedName name="pbo">#REF!</definedName>
    <definedName name="pénzeszkátad" localSheetId="5">#REF!</definedName>
    <definedName name="pénzeszkátad">#REF!</definedName>
    <definedName name="pénzfognélk1" localSheetId="5">#REF!</definedName>
    <definedName name="pénzfognélk1">#REF!</definedName>
    <definedName name="pénzforgnélk1" localSheetId="5">#REF!</definedName>
    <definedName name="pénzforgnélk1">#REF!</definedName>
    <definedName name="pénzforgnélkül" localSheetId="5">#REF!</definedName>
    <definedName name="pénzforgnélkül">#REF!</definedName>
    <definedName name="pénzm" localSheetId="5">#REF!</definedName>
    <definedName name="pénzm">#REF!</definedName>
    <definedName name="pénzügyibef" localSheetId="5">#REF!</definedName>
    <definedName name="pénzügyibef">#REF!</definedName>
    <definedName name="pénzügyibef1" localSheetId="5">#REF!</definedName>
    <definedName name="pénzügyibef1">#REF!</definedName>
    <definedName name="peszkátad4" localSheetId="5">#REF!</definedName>
    <definedName name="peszkátad4">#REF!</definedName>
    <definedName name="petőfi" localSheetId="5">#REF!</definedName>
    <definedName name="petőfi">#REF!</definedName>
    <definedName name="phdologi" localSheetId="5">#REF!</definedName>
    <definedName name="phdologi">#REF!</definedName>
    <definedName name="phműkbev" localSheetId="5">#REF!</definedName>
    <definedName name="phműkbev">#REF!</definedName>
    <definedName name="phműkbev1" localSheetId="5">#REF!</definedName>
    <definedName name="phműkbev1">#REF!</definedName>
    <definedName name="phműkc1" localSheetId="5">#REF!</definedName>
    <definedName name="phműkc1">#REF!</definedName>
    <definedName name="phsajbev">[11]Munka6!$C$21</definedName>
    <definedName name="phszoc" localSheetId="5">#REF!</definedName>
    <definedName name="phszoc">#REF!</definedName>
    <definedName name="pm" localSheetId="5">#REF!</definedName>
    <definedName name="pm">#REF!</definedName>
    <definedName name="pótl">[11]Munka6!$C$20</definedName>
    <definedName name="pótlék" localSheetId="5">#REF!</definedName>
    <definedName name="pótlék">#REF!</definedName>
    <definedName name="ppppppppppppppp" localSheetId="13">#REF!,#REF!</definedName>
    <definedName name="ppppppppppppppp" localSheetId="14">#REF!,#REF!</definedName>
    <definedName name="ppppppppppppppp" localSheetId="16">#REF!,#REF!</definedName>
    <definedName name="ppppppppppppppp" localSheetId="17">#REF!,#REF!</definedName>
    <definedName name="ppppppppppppppp" localSheetId="15">#REF!,#REF!</definedName>
    <definedName name="ppppppppppppppp" localSheetId="5">#REF!,#REF!</definedName>
    <definedName name="ppppppppppppppp" localSheetId="10">#REF!,#REF!</definedName>
    <definedName name="ppppppppppppppp">#REF!,#REF!</definedName>
    <definedName name="Q" localSheetId="13">#REF!</definedName>
    <definedName name="Q" localSheetId="14">#REF!</definedName>
    <definedName name="Q" localSheetId="16">#REF!</definedName>
    <definedName name="Q" localSheetId="17">#REF!</definedName>
    <definedName name="Q" localSheetId="15">#REF!</definedName>
    <definedName name="Q" localSheetId="5">#REF!</definedName>
    <definedName name="Q" localSheetId="10">#REF!</definedName>
    <definedName name="Q">#REF!</definedName>
    <definedName name="qaywsx" localSheetId="13">#REF!,#REF!</definedName>
    <definedName name="qaywsx" localSheetId="14">#REF!,#REF!</definedName>
    <definedName name="qaywsx" localSheetId="16">#REF!,#REF!</definedName>
    <definedName name="qaywsx" localSheetId="17">#REF!,#REF!</definedName>
    <definedName name="qaywsx" localSheetId="15">#REF!,#REF!</definedName>
    <definedName name="qaywsx" localSheetId="5">#REF!,#REF!</definedName>
    <definedName name="qaywsx" localSheetId="10">#REF!,#REF!</definedName>
    <definedName name="qaywsx">#REF!,#REF!</definedName>
    <definedName name="QQ" localSheetId="13">#REF!</definedName>
    <definedName name="QQ" localSheetId="14">#REF!</definedName>
    <definedName name="QQ" localSheetId="16">#REF!</definedName>
    <definedName name="QQ" localSheetId="17">#REF!</definedName>
    <definedName name="QQ" localSheetId="15">#REF!</definedName>
    <definedName name="QQ" localSheetId="5">#REF!</definedName>
    <definedName name="QQ" localSheetId="10">#REF!</definedName>
    <definedName name="QQ">#REF!</definedName>
    <definedName name="qqqq" localSheetId="13">#REF!</definedName>
    <definedName name="qqqq" localSheetId="14">#REF!</definedName>
    <definedName name="qqqq" localSheetId="16">#REF!</definedName>
    <definedName name="qqqq" localSheetId="17">#REF!</definedName>
    <definedName name="qqqq" localSheetId="15">#REF!</definedName>
    <definedName name="qqqq" localSheetId="5">#REF!</definedName>
    <definedName name="qqqq" localSheetId="10">#REF!</definedName>
    <definedName name="qqqq">#REF!</definedName>
    <definedName name="qqqqq" localSheetId="13">#REF!</definedName>
    <definedName name="qqqqq" localSheetId="14">#REF!</definedName>
    <definedName name="qqqqq" localSheetId="16">#REF!</definedName>
    <definedName name="qqqqq" localSheetId="17">#REF!</definedName>
    <definedName name="qqqqq" localSheetId="15">#REF!</definedName>
    <definedName name="qqqqq" localSheetId="5">#REF!</definedName>
    <definedName name="qqqqq" localSheetId="10">#REF!</definedName>
    <definedName name="qqqqq">#REF!</definedName>
    <definedName name="qqqqqq" localSheetId="13">#REF!,#REF!</definedName>
    <definedName name="qqqqqq" localSheetId="14">#REF!,#REF!</definedName>
    <definedName name="qqqqqq" localSheetId="16">#REF!,#REF!</definedName>
    <definedName name="qqqqqq" localSheetId="17">#REF!,#REF!</definedName>
    <definedName name="qqqqqq" localSheetId="15">#REF!,#REF!</definedName>
    <definedName name="qqqqqq" localSheetId="5">#REF!,#REF!</definedName>
    <definedName name="qqqqqq" localSheetId="10">#REF!,#REF!</definedName>
    <definedName name="qqqqqq">#REF!,#REF!</definedName>
    <definedName name="qqqqqqqq" localSheetId="13">#REF!</definedName>
    <definedName name="qqqqqqqq" localSheetId="14">#REF!</definedName>
    <definedName name="qqqqqqqq" localSheetId="16">#REF!</definedName>
    <definedName name="qqqqqqqq" localSheetId="17">#REF!</definedName>
    <definedName name="qqqqqqqq" localSheetId="15">#REF!</definedName>
    <definedName name="qqqqqqqq" localSheetId="5">#REF!</definedName>
    <definedName name="qqqqqqqq" localSheetId="10">#REF!</definedName>
    <definedName name="qqqqqqqq">#REF!</definedName>
    <definedName name="qqqqqqqqq" localSheetId="13">#REF!</definedName>
    <definedName name="qqqqqqqqq" localSheetId="14">#REF!</definedName>
    <definedName name="qqqqqqqqq" localSheetId="16">#REF!</definedName>
    <definedName name="qqqqqqqqq" localSheetId="17">#REF!</definedName>
    <definedName name="qqqqqqqqq" localSheetId="15">#REF!</definedName>
    <definedName name="qqqqqqqqq" localSheetId="5">#REF!</definedName>
    <definedName name="qqqqqqqqq" localSheetId="10">#REF!</definedName>
    <definedName name="qqqqqqqqq">#REF!</definedName>
    <definedName name="qqqqqqqqqq" localSheetId="13">#REF!</definedName>
    <definedName name="qqqqqqqqqq" localSheetId="14">#REF!</definedName>
    <definedName name="qqqqqqqqqq" localSheetId="16">#REF!</definedName>
    <definedName name="qqqqqqqqqq" localSheetId="17">#REF!</definedName>
    <definedName name="qqqqqqqqqq" localSheetId="15">#REF!</definedName>
    <definedName name="qqqqqqqqqq" localSheetId="5">#REF!</definedName>
    <definedName name="qqqqqqqqqq" localSheetId="10">#REF!</definedName>
    <definedName name="qqqqqqqqqq">#REF!</definedName>
    <definedName name="qqqqqqqqqqq" localSheetId="13">#REF!</definedName>
    <definedName name="qqqqqqqqqqq" localSheetId="14">#REF!</definedName>
    <definedName name="qqqqqqqqqqq" localSheetId="16">#REF!</definedName>
    <definedName name="qqqqqqqqqqq" localSheetId="17">#REF!</definedName>
    <definedName name="qqqqqqqqqqq" localSheetId="15">#REF!</definedName>
    <definedName name="qqqqqqqqqqq" localSheetId="5">#REF!</definedName>
    <definedName name="qqqqqqqqqqq" localSheetId="10">#REF!</definedName>
    <definedName name="qqqqqqqqqqq">#REF!</definedName>
    <definedName name="qqqqqqqqqqqqq" localSheetId="13">#REF!</definedName>
    <definedName name="qqqqqqqqqqqqq" localSheetId="14">#REF!</definedName>
    <definedName name="qqqqqqqqqqqqq" localSheetId="16">#REF!</definedName>
    <definedName name="qqqqqqqqqqqqq" localSheetId="17">#REF!</definedName>
    <definedName name="qqqqqqqqqqqqq" localSheetId="15">#REF!</definedName>
    <definedName name="qqqqqqqqqqqqq" localSheetId="5">#REF!</definedName>
    <definedName name="qqqqqqqqqqqqq" localSheetId="10">#REF!</definedName>
    <definedName name="qqqqqqqqqqqqq">#REF!</definedName>
    <definedName name="qqqqqqqqqqqqqqq" localSheetId="13">#REF!,#REF!</definedName>
    <definedName name="qqqqqqqqqqqqqqq" localSheetId="14">#REF!,#REF!</definedName>
    <definedName name="qqqqqqqqqqqqqqq" localSheetId="16">#REF!,#REF!</definedName>
    <definedName name="qqqqqqqqqqqqqqq" localSheetId="17">#REF!,#REF!</definedName>
    <definedName name="qqqqqqqqqqqqqqq" localSheetId="15">#REF!,#REF!</definedName>
    <definedName name="qqqqqqqqqqqqqqq" localSheetId="5">#REF!,#REF!</definedName>
    <definedName name="qqqqqqqqqqqqqqq" localSheetId="10">#REF!,#REF!</definedName>
    <definedName name="qqqqqqqqqqqqqqq">#REF!,#REF!</definedName>
    <definedName name="qqqqqqqqqqqqqqqq" localSheetId="13">#REF!</definedName>
    <definedName name="qqqqqqqqqqqqqqqq" localSheetId="14">#REF!</definedName>
    <definedName name="qqqqqqqqqqqqqqqq" localSheetId="16">#REF!</definedName>
    <definedName name="qqqqqqqqqqqqqqqq" localSheetId="17">#REF!</definedName>
    <definedName name="qqqqqqqqqqqqqqqq" localSheetId="15">#REF!</definedName>
    <definedName name="qqqqqqqqqqqqqqqq" localSheetId="5">#REF!</definedName>
    <definedName name="qqqqqqqqqqqqqqqq" localSheetId="10">#REF!</definedName>
    <definedName name="qqqqqqqqqqqqqqqq">#REF!</definedName>
    <definedName name="qqqqqqqqqqqqqqqqq" localSheetId="13">#REF!</definedName>
    <definedName name="qqqqqqqqqqqqqqqqq" localSheetId="14">#REF!</definedName>
    <definedName name="qqqqqqqqqqqqqqqqq" localSheetId="16">#REF!</definedName>
    <definedName name="qqqqqqqqqqqqqqqqq" localSheetId="17">#REF!</definedName>
    <definedName name="qqqqqqqqqqqqqqqqq" localSheetId="15">#REF!</definedName>
    <definedName name="qqqqqqqqqqqqqqqqq" localSheetId="5">#REF!</definedName>
    <definedName name="qqqqqqqqqqqqqqqqq" localSheetId="10">#REF!</definedName>
    <definedName name="qqqqqqqqqqqqqqqqq">#REF!</definedName>
    <definedName name="retzijk" localSheetId="13">#REF!</definedName>
    <definedName name="retzijk" localSheetId="14">#REF!</definedName>
    <definedName name="retzijk" localSheetId="16">#REF!</definedName>
    <definedName name="retzijk" localSheetId="17">#REF!</definedName>
    <definedName name="retzijk" localSheetId="15">#REF!</definedName>
    <definedName name="retzijk" localSheetId="5">#REF!</definedName>
    <definedName name="retzijk" localSheetId="10">#REF!</definedName>
    <definedName name="retzijk">#REF!</definedName>
    <definedName name="rr" localSheetId="13">#REF!</definedName>
    <definedName name="rr" localSheetId="14">#REF!</definedName>
    <definedName name="rr" localSheetId="16">#REF!</definedName>
    <definedName name="rr" localSheetId="17">#REF!</definedName>
    <definedName name="rr" localSheetId="15">#REF!</definedName>
    <definedName name="rr" localSheetId="5">#REF!</definedName>
    <definedName name="rr" localSheetId="10">#REF!</definedName>
    <definedName name="rr">#REF!</definedName>
    <definedName name="rrr" localSheetId="13">#REF!</definedName>
    <definedName name="rrr" localSheetId="14">#REF!</definedName>
    <definedName name="rrr" localSheetId="16">#REF!</definedName>
    <definedName name="rrr" localSheetId="17">#REF!</definedName>
    <definedName name="rrr" localSheetId="15">#REF!</definedName>
    <definedName name="rrr" localSheetId="5">#REF!</definedName>
    <definedName name="rrr" localSheetId="10">#REF!</definedName>
    <definedName name="rrr">#REF!</definedName>
    <definedName name="rrrr" localSheetId="13">#REF!</definedName>
    <definedName name="rrrr" localSheetId="14">#REF!</definedName>
    <definedName name="rrrr" localSheetId="16">#REF!</definedName>
    <definedName name="rrrr" localSheetId="17">#REF!</definedName>
    <definedName name="rrrr" localSheetId="15">#REF!</definedName>
    <definedName name="rrrr" localSheetId="5">#REF!</definedName>
    <definedName name="rrrr" localSheetId="10">#REF!</definedName>
    <definedName name="rrrr">#REF!</definedName>
    <definedName name="rrrrr" localSheetId="13">#REF!</definedName>
    <definedName name="rrrrr" localSheetId="14">#REF!</definedName>
    <definedName name="rrrrr" localSheetId="16">#REF!</definedName>
    <definedName name="rrrrr" localSheetId="17">#REF!</definedName>
    <definedName name="rrrrr" localSheetId="15">#REF!</definedName>
    <definedName name="rrrrr" localSheetId="5">#REF!</definedName>
    <definedName name="rrrrr" localSheetId="10">#REF!</definedName>
    <definedName name="rrrrr">#REF!</definedName>
    <definedName name="rrrrrr" localSheetId="13">#REF!</definedName>
    <definedName name="rrrrrr" localSheetId="14">#REF!</definedName>
    <definedName name="rrrrrr" localSheetId="16">#REF!</definedName>
    <definedName name="rrrrrr" localSheetId="17">#REF!</definedName>
    <definedName name="rrrrrr" localSheetId="15">#REF!</definedName>
    <definedName name="rrrrrr" localSheetId="5">#REF!</definedName>
    <definedName name="rrrrrr" localSheetId="10">#REF!</definedName>
    <definedName name="rrrrrr">#REF!</definedName>
    <definedName name="rrrrrrrr" localSheetId="13">#REF!,#REF!</definedName>
    <definedName name="rrrrrrrr" localSheetId="14">#REF!,#REF!</definedName>
    <definedName name="rrrrrrrr" localSheetId="16">#REF!,#REF!</definedName>
    <definedName name="rrrrrrrr" localSheetId="17">#REF!,#REF!</definedName>
    <definedName name="rrrrrrrr" localSheetId="15">#REF!,#REF!</definedName>
    <definedName name="rrrrrrrr" localSheetId="5">#REF!,#REF!</definedName>
    <definedName name="rrrrrrrr" localSheetId="10">#REF!,#REF!</definedName>
    <definedName name="rrrrrrrr">#REF!,#REF!</definedName>
    <definedName name="rrrrrrrrrr" localSheetId="13">#REF!</definedName>
    <definedName name="rrrrrrrrrr" localSheetId="14">#REF!</definedName>
    <definedName name="rrrrrrrrrr" localSheetId="16">#REF!</definedName>
    <definedName name="rrrrrrrrrr" localSheetId="17">#REF!</definedName>
    <definedName name="rrrrrrrrrr" localSheetId="15">#REF!</definedName>
    <definedName name="rrrrrrrrrr" localSheetId="5">#REF!</definedName>
    <definedName name="rrrrrrrrrr" localSheetId="10">#REF!</definedName>
    <definedName name="rrrrrrrrrr">#REF!</definedName>
    <definedName name="rrrrrrrrrrrr" localSheetId="13">#REF!</definedName>
    <definedName name="rrrrrrrrrrrr" localSheetId="14">#REF!</definedName>
    <definedName name="rrrrrrrrrrrr" localSheetId="16">#REF!</definedName>
    <definedName name="rrrrrrrrrrrr" localSheetId="17">#REF!</definedName>
    <definedName name="rrrrrrrrrrrr" localSheetId="15">#REF!</definedName>
    <definedName name="rrrrrrrrrrrr" localSheetId="5">#REF!</definedName>
    <definedName name="rrrrrrrrrrrr" localSheetId="10">#REF!</definedName>
    <definedName name="rrrrrrrrrrrr">#REF!</definedName>
    <definedName name="sajfelh1" localSheetId="5">#REF!</definedName>
    <definedName name="sajfelh1">#REF!</definedName>
    <definedName name="semmi">[12]Munka2!$P$23</definedName>
    <definedName name="semmi10">[12]Munka6!$C$21</definedName>
    <definedName name="semmi11">[12]Munka6!$C$20</definedName>
    <definedName name="semmi12">[12]Munka6!$C$19</definedName>
    <definedName name="semmi13">[12]Munka6!$C$7</definedName>
    <definedName name="semmi14">[12]Munka6!$C$8</definedName>
    <definedName name="semmi15">[12]Munka6!$C$17</definedName>
    <definedName name="semmi16">[12]Munka2!$P$23</definedName>
    <definedName name="semmi17">[12]Munka2!$P$22</definedName>
    <definedName name="semmi18">[12]Munka6!$C$16</definedName>
    <definedName name="semmi19">[12]Munka6!$C$11</definedName>
    <definedName name="semmi2">[12]Munka2!$P$22</definedName>
    <definedName name="semmi20">[12]Munka6!$C$15</definedName>
    <definedName name="semmi21">[12]Munka6!$C$18</definedName>
    <definedName name="semmi22">[12]Munka6!$C$10</definedName>
    <definedName name="semmi23" localSheetId="5">'[13]4. bevételek int-ként'!#REF!</definedName>
    <definedName name="semmi23">'[13]4. bevételek int-ként'!#REF!</definedName>
    <definedName name="semmi24" localSheetId="5">'[13]4. bevételek int-ként'!#REF!</definedName>
    <definedName name="semmi24">'[13]4. bevételek int-ként'!#REF!</definedName>
    <definedName name="semmi25">[12]Munka6!$C$21</definedName>
    <definedName name="semmi26">[12]Munka6!$C$20</definedName>
    <definedName name="semmi27">[12]Munka6!$C$19</definedName>
    <definedName name="semmi28">[12]Munka6!$C$7</definedName>
    <definedName name="semmi29">[12]Munka6!$C$8</definedName>
    <definedName name="semmi3">[12]Munka6!$C$16</definedName>
    <definedName name="semmi30">[12]Munka6!$C$17</definedName>
    <definedName name="semmi4">[12]Munka6!$C$11</definedName>
    <definedName name="semmi5">[12]Munka6!$C$15</definedName>
    <definedName name="semmi6">[12]Munka6!$C$18</definedName>
    <definedName name="semmi7">[12]Munka6!$C$10</definedName>
    <definedName name="semmi8" localSheetId="5">'[13]4. bevételek int-ként'!#REF!</definedName>
    <definedName name="semmi8">'[13]4. bevételek int-ként'!#REF!</definedName>
    <definedName name="semmi9" localSheetId="5">'[13]4. bevételek int-ként'!#REF!</definedName>
    <definedName name="semmi9">'[13]4. bevételek int-ként'!#REF!</definedName>
    <definedName name="ssscx" localSheetId="13">#REF!</definedName>
    <definedName name="ssscx" localSheetId="14">#REF!</definedName>
    <definedName name="ssscx" localSheetId="16">#REF!</definedName>
    <definedName name="ssscx" localSheetId="17">#REF!</definedName>
    <definedName name="ssscx" localSheetId="15">#REF!</definedName>
    <definedName name="ssscx" localSheetId="5">#REF!</definedName>
    <definedName name="ssscx" localSheetId="10">#REF!</definedName>
    <definedName name="ssscx">#REF!</definedName>
    <definedName name="sssss">[1]Háttéradatok!$C$29:$AG$32</definedName>
    <definedName name="sue" localSheetId="13">#REF!</definedName>
    <definedName name="sue" localSheetId="14">#REF!</definedName>
    <definedName name="sue" localSheetId="16">#REF!</definedName>
    <definedName name="sue" localSheetId="17">#REF!</definedName>
    <definedName name="sue" localSheetId="15">#REF!</definedName>
    <definedName name="sue" localSheetId="5">#REF!</definedName>
    <definedName name="sue" localSheetId="10">#REF!</definedName>
    <definedName name="sue">#REF!</definedName>
    <definedName name="szabsbírság">[11]Munka6!$C$19</definedName>
    <definedName name="szabsért" localSheetId="5">#REF!</definedName>
    <definedName name="szabsért">#REF!</definedName>
    <definedName name="székács" localSheetId="5">#REF!</definedName>
    <definedName name="székács">#REF!</definedName>
    <definedName name="szemckö4" localSheetId="5">#REF!</definedName>
    <definedName name="szemckö4">#REF!</definedName>
    <definedName name="szemegy8.12" localSheetId="5">#REF!</definedName>
    <definedName name="szemegy8.12">#REF!</definedName>
    <definedName name="szemegy8.13" localSheetId="5">#REF!</definedName>
    <definedName name="szemegy8.13">#REF!</definedName>
    <definedName name="személyiph" localSheetId="5">#REF!</definedName>
    <definedName name="személyiph">#REF!</definedName>
    <definedName name="szemjutt" localSheetId="5">#REF!</definedName>
    <definedName name="szemjutt">#REF!</definedName>
    <definedName name="szemjutt4" localSheetId="5">#REF!</definedName>
    <definedName name="szemjutt4">#REF!</definedName>
    <definedName name="szemkist4" localSheetId="5">#REF!</definedName>
    <definedName name="szemkist4">#REF!</definedName>
    <definedName name="szemph" localSheetId="5">#REF!</definedName>
    <definedName name="szemph">#REF!</definedName>
    <definedName name="szemph5" localSheetId="5">#REF!</definedName>
    <definedName name="szemph5">#REF!</definedName>
    <definedName name="szemph8.12" localSheetId="5">#REF!</definedName>
    <definedName name="szemph8.12">#REF!</definedName>
    <definedName name="szjahelyben" localSheetId="5">#REF!</definedName>
    <definedName name="szjahelyben">#REF!</definedName>
    <definedName name="szjahelyben1" localSheetId="5">#REF!</definedName>
    <definedName name="szjahelyben1">#REF!</definedName>
    <definedName name="szjahelybenm">[11]Munka6!$C$7</definedName>
    <definedName name="szjajövkül" localSheetId="5">#REF!</definedName>
    <definedName name="szjajövkül">#REF!</definedName>
    <definedName name="szjajövkül1" localSheetId="5">#REF!</definedName>
    <definedName name="szjajövkül1">#REF!</definedName>
    <definedName name="szjakül">[11]Munka6!$C$8</definedName>
    <definedName name="szocátv" localSheetId="5">#REF!</definedName>
    <definedName name="szocátv">#REF!</definedName>
    <definedName name="szocph" localSheetId="5">#REF!</definedName>
    <definedName name="szocph">#REF!</definedName>
    <definedName name="szocph5" localSheetId="5">#REF!</definedName>
    <definedName name="szocph5">#REF!</definedName>
    <definedName name="szocsegélyph" localSheetId="5">#REF!</definedName>
    <definedName name="szocsegélyph">#REF!</definedName>
    <definedName name="t" localSheetId="13">#REF!,#REF!</definedName>
    <definedName name="t" localSheetId="14">#REF!,#REF!</definedName>
    <definedName name="t" localSheetId="16">#REF!,#REF!</definedName>
    <definedName name="t" localSheetId="17">#REF!,#REF!</definedName>
    <definedName name="t" localSheetId="15">#REF!,#REF!</definedName>
    <definedName name="t" localSheetId="5">#REF!,#REF!</definedName>
    <definedName name="t" localSheetId="10">#REF!,#REF!</definedName>
    <definedName name="t">#REF!,#REF!</definedName>
    <definedName name="talajt" localSheetId="5">#REF!</definedName>
    <definedName name="talajt">#REF!</definedName>
    <definedName name="támkölcs1" localSheetId="5">#REF!</definedName>
    <definedName name="támkölcs1">#REF!</definedName>
    <definedName name="támkölcsön" localSheetId="5">#REF!</definedName>
    <definedName name="támkölcsön">#REF!</definedName>
    <definedName name="támogatások" localSheetId="5">#REF!</definedName>
    <definedName name="támogatások">#REF!</definedName>
    <definedName name="támogatások1" localSheetId="5">#REF!</definedName>
    <definedName name="támogatások1">#REF!</definedName>
    <definedName name="tárgyi" localSheetId="5">#REF!</definedName>
    <definedName name="tárgyi">#REF!</definedName>
    <definedName name="tárgyi1" localSheetId="5">#REF!</definedName>
    <definedName name="tárgyi1">#REF!</definedName>
    <definedName name="tartalék4" localSheetId="5">#REF!</definedName>
    <definedName name="tartalék4">#REF!</definedName>
    <definedName name="termőf" localSheetId="5">#REF!</definedName>
    <definedName name="termőf">#REF!</definedName>
    <definedName name="termőfbérbe">[11]Munka6!$C$17</definedName>
    <definedName name="termőföld1" localSheetId="5">#REF!</definedName>
    <definedName name="termőföld1">#REF!</definedName>
    <definedName name="Tűzoltóság">[14]Háttéradatok!$C$29:$AG$32</definedName>
    <definedName name="újsablon" localSheetId="13">#REF!</definedName>
    <definedName name="újsablon" localSheetId="14">#REF!</definedName>
    <definedName name="újsablon" localSheetId="16">#REF!</definedName>
    <definedName name="újsablon" localSheetId="17">#REF!</definedName>
    <definedName name="újsablon" localSheetId="15">#REF!</definedName>
    <definedName name="újsablon" localSheetId="5">#REF!</definedName>
    <definedName name="újsablon" localSheetId="10">#REF!</definedName>
    <definedName name="újsablon">#REF!</definedName>
    <definedName name="uuuuu" localSheetId="13">#REF!</definedName>
    <definedName name="uuuuu" localSheetId="14">#REF!</definedName>
    <definedName name="uuuuu" localSheetId="16">#REF!</definedName>
    <definedName name="uuuuu" localSheetId="17">#REF!</definedName>
    <definedName name="uuuuu" localSheetId="15">#REF!</definedName>
    <definedName name="uuuuu" localSheetId="5">#REF!</definedName>
    <definedName name="uuuuu" localSheetId="10">#REF!</definedName>
    <definedName name="uuuuu">#REF!</definedName>
    <definedName name="v" localSheetId="13">#REF!</definedName>
    <definedName name="v" localSheetId="14">#REF!</definedName>
    <definedName name="v" localSheetId="16">#REF!</definedName>
    <definedName name="v" localSheetId="17">#REF!</definedName>
    <definedName name="v" localSheetId="15">#REF!</definedName>
    <definedName name="v" localSheetId="5">#REF!</definedName>
    <definedName name="v" localSheetId="10">#REF!</definedName>
    <definedName name="v">#REF!</definedName>
    <definedName name="vizikátv" localSheetId="5">#REF!</definedName>
    <definedName name="vizikátv">#REF!</definedName>
    <definedName name="vizikátv1" localSheetId="5">#REF!</definedName>
    <definedName name="vizikátv1">#REF!</definedName>
    <definedName name="vizikfelh3" localSheetId="5">'[10]7. felhalm.kiad.'!#REF!</definedName>
    <definedName name="vizikfelh3">'[10]7. felhalm.kiad.'!#REF!</definedName>
    <definedName name="vmk" localSheetId="5">#REF!</definedName>
    <definedName name="vmk">#REF!</definedName>
    <definedName name="vv" localSheetId="13">#REF!</definedName>
    <definedName name="vv" localSheetId="14">#REF!</definedName>
    <definedName name="vv" localSheetId="16">#REF!</definedName>
    <definedName name="vv" localSheetId="17">#REF!</definedName>
    <definedName name="vv" localSheetId="15">#REF!</definedName>
    <definedName name="vv" localSheetId="5">#REF!</definedName>
    <definedName name="vv" localSheetId="10">#REF!</definedName>
    <definedName name="vv">#REF!</definedName>
    <definedName name="x" localSheetId="13">#REF!</definedName>
    <definedName name="x" localSheetId="14">#REF!</definedName>
    <definedName name="x" localSheetId="16">#REF!</definedName>
    <definedName name="x" localSheetId="17">#REF!</definedName>
    <definedName name="x" localSheetId="15">#REF!</definedName>
    <definedName name="x" localSheetId="5">#REF!</definedName>
    <definedName name="x" localSheetId="10">#REF!</definedName>
    <definedName name="x">#REF!</definedName>
    <definedName name="xcvbnm" localSheetId="13">#REF!</definedName>
    <definedName name="xcvbnm" localSheetId="14">#REF!</definedName>
    <definedName name="xcvbnm" localSheetId="16">#REF!</definedName>
    <definedName name="xcvbnm" localSheetId="17">#REF!</definedName>
    <definedName name="xcvbnm" localSheetId="15">#REF!</definedName>
    <definedName name="xcvbnm" localSheetId="5">#REF!</definedName>
    <definedName name="xcvbnm" localSheetId="10">#REF!</definedName>
    <definedName name="xcvbnm">#REF!</definedName>
    <definedName name="xxx">[3]Háttéradatok!$C$29:$AG$32</definedName>
    <definedName name="xxx_13">[5]Háttéradatok!$C$29:$AG$32</definedName>
    <definedName name="xxx_16">[1]Háttéradatok!$C$29:$AG$32</definedName>
    <definedName name="xxx_7">[5]Háttéradatok!$C$29:$AG$32</definedName>
    <definedName name="xxxxxx">[3]Háttéradatok!$C$29:$AG$32</definedName>
    <definedName name="xxxxxx_13">[5]Háttéradatok!$C$29:$AG$32</definedName>
    <definedName name="xxxxxx_14">[14]Háttéradatok!$C$29:$AG$32</definedName>
    <definedName name="xxxxxx_15">[14]Háttéradatok!$C$29:$AG$32</definedName>
    <definedName name="xxxxxx_16">[14]Háttéradatok!$C$29:$AG$32</definedName>
    <definedName name="xxxxxx_18">[5]Háttéradatok!$C$29:$AG$32</definedName>
    <definedName name="xxxxxx_7">[5]Háttéradatok!$C$29:$AG$32</definedName>
    <definedName name="xxxxxxxxxxxxxxxxxxxxxxxxxxx" localSheetId="13">#REF!</definedName>
    <definedName name="xxxxxxxxxxxxxxxxxxxxxxxxxxx" localSheetId="14">#REF!</definedName>
    <definedName name="xxxxxxxxxxxxxxxxxxxxxxxxxxx" localSheetId="16">#REF!</definedName>
    <definedName name="xxxxxxxxxxxxxxxxxxxxxxxxxxx" localSheetId="17">#REF!</definedName>
    <definedName name="xxxxxxxxxxxxxxxxxxxxxxxxxxx" localSheetId="15">#REF!</definedName>
    <definedName name="xxxxxxxxxxxxxxxxxxxxxxxxxxx" localSheetId="5">#REF!</definedName>
    <definedName name="xxxxxxxxxxxxxxxxxxxxxxxxxxx" localSheetId="10">#REF!</definedName>
    <definedName name="xxxxxxxxxxxxxxxxxxxxxxxxxxx">#REF!</definedName>
    <definedName name="y" localSheetId="13">#REF!,#REF!</definedName>
    <definedName name="y" localSheetId="14">#REF!,#REF!</definedName>
    <definedName name="y" localSheetId="16">#REF!,#REF!</definedName>
    <definedName name="y" localSheetId="17">#REF!,#REF!</definedName>
    <definedName name="y" localSheetId="15">#REF!,#REF!</definedName>
    <definedName name="y" localSheetId="5">#REF!,#REF!</definedName>
    <definedName name="y" localSheetId="10">#REF!,#REF!</definedName>
    <definedName name="y">#REF!,#REF!</definedName>
    <definedName name="ycxd" localSheetId="13">#REF!</definedName>
    <definedName name="ycxd" localSheetId="14">#REF!</definedName>
    <definedName name="ycxd" localSheetId="16">#REF!</definedName>
    <definedName name="ycxd" localSheetId="17">#REF!</definedName>
    <definedName name="ycxd" localSheetId="15">#REF!</definedName>
    <definedName name="ycxd" localSheetId="5">#REF!</definedName>
    <definedName name="ycxd" localSheetId="10">#REF!</definedName>
    <definedName name="ycxd">#REF!</definedName>
    <definedName name="yxc" localSheetId="13">#REF!</definedName>
    <definedName name="yxc" localSheetId="14">#REF!</definedName>
    <definedName name="yxc" localSheetId="16">#REF!</definedName>
    <definedName name="yxc" localSheetId="17">#REF!</definedName>
    <definedName name="yxc" localSheetId="15">#REF!</definedName>
    <definedName name="yxc" localSheetId="5">#REF!</definedName>
    <definedName name="yxc" localSheetId="10">#REF!</definedName>
    <definedName name="yxc">#REF!</definedName>
    <definedName name="zzz">[1]Háttéradatok!$B$22:$AG$28</definedName>
  </definedNames>
  <calcPr calcId="145621"/>
</workbook>
</file>

<file path=xl/calcChain.xml><?xml version="1.0" encoding="utf-8"?>
<calcChain xmlns="http://schemas.openxmlformats.org/spreadsheetml/2006/main">
  <c r="F43" i="9" l="1"/>
  <c r="E43" i="9"/>
  <c r="F67" i="7" l="1"/>
  <c r="F68" i="7" s="1"/>
  <c r="F29" i="7"/>
  <c r="H69" i="34"/>
  <c r="L69" i="34"/>
  <c r="J69" i="34"/>
  <c r="G69" i="34"/>
  <c r="E69" i="34"/>
  <c r="H48" i="34"/>
  <c r="H70" i="34" s="1"/>
  <c r="I48" i="34"/>
  <c r="L48" i="34"/>
  <c r="J48" i="34"/>
  <c r="G48" i="34"/>
  <c r="E48" i="34"/>
  <c r="G97" i="1"/>
  <c r="D19" i="30" l="1"/>
  <c r="E19" i="30"/>
  <c r="D10" i="30"/>
  <c r="D11" i="30" s="1"/>
  <c r="E10" i="30"/>
  <c r="E11" i="30" s="1"/>
  <c r="F20" i="32"/>
  <c r="F11" i="32"/>
  <c r="F25" i="9"/>
  <c r="F36" i="9"/>
  <c r="F9" i="42"/>
  <c r="E9" i="42"/>
  <c r="J11" i="5"/>
  <c r="H30" i="42"/>
  <c r="E20" i="30" l="1"/>
  <c r="D20" i="30"/>
  <c r="C67" i="42"/>
  <c r="C77" i="42"/>
  <c r="C101" i="42"/>
  <c r="D101" i="42"/>
  <c r="C9" i="42"/>
  <c r="D51" i="42"/>
  <c r="C51" i="42"/>
  <c r="D9" i="42"/>
  <c r="G9" i="42"/>
  <c r="H9" i="42"/>
  <c r="I10" i="42"/>
  <c r="C25" i="42"/>
  <c r="C30" i="42"/>
  <c r="D25" i="42"/>
  <c r="E25" i="42"/>
  <c r="F25" i="42"/>
  <c r="G25" i="42"/>
  <c r="H25" i="42"/>
  <c r="G14" i="42"/>
  <c r="G19" i="42"/>
  <c r="G30" i="42"/>
  <c r="G35" i="42"/>
  <c r="G40" i="42"/>
  <c r="G45" i="42"/>
  <c r="G51" i="42"/>
  <c r="G56" i="42"/>
  <c r="G61" i="42"/>
  <c r="G67" i="42"/>
  <c r="G72" i="42"/>
  <c r="G77" i="42"/>
  <c r="G80" i="42"/>
  <c r="G85" i="42"/>
  <c r="G94" i="42"/>
  <c r="G101" i="42"/>
  <c r="E101" i="42"/>
  <c r="F101" i="42"/>
  <c r="H101" i="42"/>
  <c r="D94" i="42"/>
  <c r="E94" i="42"/>
  <c r="F94" i="42"/>
  <c r="H94" i="42"/>
  <c r="C94" i="42"/>
  <c r="J117" i="42"/>
  <c r="I117" i="42"/>
  <c r="J116" i="42"/>
  <c r="I116" i="42"/>
  <c r="J115" i="42"/>
  <c r="I115" i="42"/>
  <c r="J114" i="42"/>
  <c r="I114" i="42"/>
  <c r="J113" i="42"/>
  <c r="I113" i="42"/>
  <c r="J112" i="42"/>
  <c r="I112" i="42"/>
  <c r="J111" i="42"/>
  <c r="I111" i="42"/>
  <c r="J110" i="42"/>
  <c r="I110" i="42"/>
  <c r="J109" i="42"/>
  <c r="I109" i="42"/>
  <c r="J108" i="42"/>
  <c r="I108" i="42"/>
  <c r="J106" i="42"/>
  <c r="I106" i="42"/>
  <c r="J105" i="42"/>
  <c r="I105" i="42"/>
  <c r="J104" i="42"/>
  <c r="I104" i="42"/>
  <c r="J103" i="42"/>
  <c r="I103" i="42"/>
  <c r="J102" i="42"/>
  <c r="I102" i="42"/>
  <c r="J100" i="42"/>
  <c r="I100" i="42"/>
  <c r="J99" i="42"/>
  <c r="J98" i="42"/>
  <c r="I98" i="42"/>
  <c r="J97" i="42"/>
  <c r="I97" i="42"/>
  <c r="J96" i="42"/>
  <c r="I96" i="42"/>
  <c r="J95" i="42"/>
  <c r="I95" i="42"/>
  <c r="J93" i="42"/>
  <c r="I93" i="42"/>
  <c r="J92" i="42"/>
  <c r="I92" i="42"/>
  <c r="J90" i="42"/>
  <c r="I90" i="42"/>
  <c r="J89" i="42"/>
  <c r="I89" i="42"/>
  <c r="J88" i="42"/>
  <c r="I88" i="42"/>
  <c r="J87" i="42"/>
  <c r="I87" i="42"/>
  <c r="J86" i="42"/>
  <c r="I86" i="42"/>
  <c r="H85" i="42"/>
  <c r="F85" i="42"/>
  <c r="E85" i="42"/>
  <c r="D85" i="42"/>
  <c r="C85" i="42"/>
  <c r="J84" i="42"/>
  <c r="I84" i="42"/>
  <c r="J83" i="42"/>
  <c r="I83" i="42"/>
  <c r="J82" i="42"/>
  <c r="I82" i="42"/>
  <c r="J81" i="42"/>
  <c r="I81" i="42"/>
  <c r="H80" i="42"/>
  <c r="F80" i="42"/>
  <c r="E80" i="42"/>
  <c r="D80" i="42"/>
  <c r="C80" i="42"/>
  <c r="J79" i="42"/>
  <c r="I79" i="42"/>
  <c r="J78" i="42"/>
  <c r="I78" i="42"/>
  <c r="H77" i="42"/>
  <c r="F77" i="42"/>
  <c r="E77" i="42"/>
  <c r="D77" i="42"/>
  <c r="J76" i="42"/>
  <c r="I76" i="42"/>
  <c r="J75" i="42"/>
  <c r="I75" i="42"/>
  <c r="J74" i="42"/>
  <c r="I74" i="42"/>
  <c r="J73" i="42"/>
  <c r="I73" i="42"/>
  <c r="H72" i="42"/>
  <c r="F72" i="42"/>
  <c r="E72" i="42"/>
  <c r="D72" i="42"/>
  <c r="C72" i="42"/>
  <c r="J71" i="42"/>
  <c r="I71" i="42"/>
  <c r="J70" i="42"/>
  <c r="I70" i="42"/>
  <c r="J69" i="42"/>
  <c r="I69" i="42"/>
  <c r="J68" i="42"/>
  <c r="I68" i="42"/>
  <c r="H67" i="42"/>
  <c r="F67" i="42"/>
  <c r="E67" i="42"/>
  <c r="D67" i="42"/>
  <c r="J65" i="42"/>
  <c r="I65" i="42"/>
  <c r="J64" i="42"/>
  <c r="I64" i="42"/>
  <c r="J63" i="42"/>
  <c r="I63" i="42"/>
  <c r="J62" i="42"/>
  <c r="I62" i="42"/>
  <c r="H61" i="42"/>
  <c r="F61" i="42"/>
  <c r="E61" i="42"/>
  <c r="D61" i="42"/>
  <c r="C61" i="42"/>
  <c r="J60" i="42"/>
  <c r="I60" i="42"/>
  <c r="J59" i="42"/>
  <c r="I59" i="42"/>
  <c r="J58" i="42"/>
  <c r="I58" i="42"/>
  <c r="J57" i="42"/>
  <c r="I57" i="42"/>
  <c r="H56" i="42"/>
  <c r="F56" i="42"/>
  <c r="E56" i="42"/>
  <c r="D56" i="42"/>
  <c r="C56" i="42"/>
  <c r="J55" i="42"/>
  <c r="I55" i="42"/>
  <c r="J54" i="42"/>
  <c r="I54" i="42"/>
  <c r="J53" i="42"/>
  <c r="I53" i="42"/>
  <c r="J52" i="42"/>
  <c r="I52" i="42"/>
  <c r="H51" i="42"/>
  <c r="F51" i="42"/>
  <c r="E51" i="42"/>
  <c r="J49" i="42"/>
  <c r="I49" i="42"/>
  <c r="J48" i="42"/>
  <c r="I48" i="42"/>
  <c r="J47" i="42"/>
  <c r="I47" i="42"/>
  <c r="J46" i="42"/>
  <c r="I46" i="42"/>
  <c r="H45" i="42"/>
  <c r="F45" i="42"/>
  <c r="E45" i="42"/>
  <c r="D45" i="42"/>
  <c r="C45" i="42"/>
  <c r="J44" i="42"/>
  <c r="I44" i="42"/>
  <c r="J43" i="42"/>
  <c r="I43" i="42"/>
  <c r="J42" i="42"/>
  <c r="I42" i="42"/>
  <c r="J41" i="42"/>
  <c r="I41" i="42"/>
  <c r="H40" i="42"/>
  <c r="F40" i="42"/>
  <c r="E40" i="42"/>
  <c r="D40" i="42"/>
  <c r="C40" i="42"/>
  <c r="J39" i="42"/>
  <c r="I39" i="42"/>
  <c r="J38" i="42"/>
  <c r="I38" i="42"/>
  <c r="J37" i="42"/>
  <c r="I37" i="42"/>
  <c r="J36" i="42"/>
  <c r="I36" i="42"/>
  <c r="H35" i="42"/>
  <c r="F35" i="42"/>
  <c r="E35" i="42"/>
  <c r="D35" i="42"/>
  <c r="C35" i="42"/>
  <c r="J34" i="42"/>
  <c r="I34" i="42"/>
  <c r="J33" i="42"/>
  <c r="I33" i="42"/>
  <c r="J32" i="42"/>
  <c r="I32" i="42"/>
  <c r="J31" i="42"/>
  <c r="I31" i="42"/>
  <c r="F30" i="42"/>
  <c r="E30" i="42"/>
  <c r="D30" i="42"/>
  <c r="J29" i="42"/>
  <c r="I29" i="42"/>
  <c r="J28" i="42"/>
  <c r="I28" i="42"/>
  <c r="J27" i="42"/>
  <c r="I27" i="42"/>
  <c r="J26" i="42"/>
  <c r="I26" i="42"/>
  <c r="J23" i="42"/>
  <c r="I23" i="42"/>
  <c r="J22" i="42"/>
  <c r="I22" i="42"/>
  <c r="J21" i="42"/>
  <c r="I21" i="42"/>
  <c r="J20" i="42"/>
  <c r="I20" i="42"/>
  <c r="H19" i="42"/>
  <c r="F19" i="42"/>
  <c r="E19" i="42"/>
  <c r="D19" i="42"/>
  <c r="C19" i="42"/>
  <c r="J18" i="42"/>
  <c r="I18" i="42"/>
  <c r="J17" i="42"/>
  <c r="I17" i="42"/>
  <c r="J16" i="42"/>
  <c r="I16" i="42"/>
  <c r="J15" i="42"/>
  <c r="I15" i="42"/>
  <c r="H14" i="42"/>
  <c r="H8" i="42" s="1"/>
  <c r="F14" i="42"/>
  <c r="F8" i="42" s="1"/>
  <c r="E14" i="42"/>
  <c r="E8" i="42" s="1"/>
  <c r="D14" i="42"/>
  <c r="C14" i="42"/>
  <c r="J13" i="42"/>
  <c r="I13" i="42"/>
  <c r="J12" i="42"/>
  <c r="I12" i="42"/>
  <c r="J11" i="42"/>
  <c r="I11" i="42"/>
  <c r="J10" i="42"/>
  <c r="J12" i="5"/>
  <c r="M12" i="5"/>
  <c r="C16" i="25"/>
  <c r="C8" i="25"/>
  <c r="C50" i="42" l="1"/>
  <c r="I9" i="42"/>
  <c r="D8" i="42"/>
  <c r="C24" i="42"/>
  <c r="C17" i="25"/>
  <c r="C8" i="42"/>
  <c r="I8" i="42" s="1"/>
  <c r="G8" i="42"/>
  <c r="C66" i="42"/>
  <c r="G66" i="42"/>
  <c r="G107" i="42"/>
  <c r="G50" i="42"/>
  <c r="G24" i="42"/>
  <c r="D107" i="42"/>
  <c r="I101" i="42"/>
  <c r="J9" i="42"/>
  <c r="I14" i="42"/>
  <c r="J51" i="42"/>
  <c r="I56" i="42"/>
  <c r="F24" i="42"/>
  <c r="J35" i="42"/>
  <c r="I40" i="42"/>
  <c r="J77" i="42"/>
  <c r="I80" i="42"/>
  <c r="H66" i="42"/>
  <c r="F50" i="42"/>
  <c r="H24" i="42"/>
  <c r="F66" i="42"/>
  <c r="E107" i="42"/>
  <c r="H50" i="42"/>
  <c r="J25" i="42"/>
  <c r="I30" i="42"/>
  <c r="J45" i="42"/>
  <c r="E50" i="42"/>
  <c r="J67" i="42"/>
  <c r="I72" i="42"/>
  <c r="J85" i="42"/>
  <c r="C107" i="42"/>
  <c r="F107" i="42"/>
  <c r="J19" i="42"/>
  <c r="E24" i="42"/>
  <c r="J61" i="42"/>
  <c r="E66" i="42"/>
  <c r="J94" i="42"/>
  <c r="H107" i="42"/>
  <c r="I19" i="42"/>
  <c r="I25" i="42"/>
  <c r="I35" i="42"/>
  <c r="I45" i="42"/>
  <c r="I51" i="42"/>
  <c r="I61" i="42"/>
  <c r="I67" i="42"/>
  <c r="I77" i="42"/>
  <c r="I85" i="42"/>
  <c r="J101" i="42"/>
  <c r="J14" i="42"/>
  <c r="D24" i="42"/>
  <c r="J30" i="42"/>
  <c r="J40" i="42"/>
  <c r="D50" i="42"/>
  <c r="J56" i="42"/>
  <c r="D66" i="42"/>
  <c r="J72" i="42"/>
  <c r="J80" i="42"/>
  <c r="E60" i="36"/>
  <c r="F7" i="42" l="1"/>
  <c r="C7" i="42"/>
  <c r="E7" i="42"/>
  <c r="H7" i="42"/>
  <c r="D7" i="42"/>
  <c r="G7" i="42"/>
  <c r="J24" i="42"/>
  <c r="I107" i="42"/>
  <c r="I50" i="42"/>
  <c r="J107" i="42"/>
  <c r="I66" i="42"/>
  <c r="J50" i="42"/>
  <c r="J66" i="42"/>
  <c r="I24" i="42"/>
  <c r="E12" i="20"/>
  <c r="F12" i="20"/>
  <c r="G12" i="20"/>
  <c r="H12" i="20"/>
  <c r="I12" i="20"/>
  <c r="J12" i="20"/>
  <c r="K12" i="20"/>
  <c r="L12" i="20"/>
  <c r="D12" i="20"/>
  <c r="M6" i="20"/>
  <c r="M7" i="20"/>
  <c r="M8" i="20"/>
  <c r="M9" i="20"/>
  <c r="M10" i="20"/>
  <c r="E11" i="20"/>
  <c r="F11" i="20"/>
  <c r="G11" i="20"/>
  <c r="H11" i="20"/>
  <c r="I11" i="20"/>
  <c r="J11" i="20"/>
  <c r="K11" i="20"/>
  <c r="L11" i="20"/>
  <c r="D11" i="20"/>
  <c r="M11" i="20" s="1"/>
  <c r="M5" i="20"/>
  <c r="M12" i="20" l="1"/>
  <c r="F14" i="22" l="1"/>
  <c r="F13" i="22"/>
  <c r="E14" i="22"/>
  <c r="G14" i="22"/>
  <c r="H14" i="22"/>
  <c r="I14" i="22"/>
  <c r="J14" i="22"/>
  <c r="K14" i="22"/>
  <c r="D14" i="22"/>
  <c r="E13" i="22"/>
  <c r="G13" i="22"/>
  <c r="H13" i="22"/>
  <c r="I13" i="22"/>
  <c r="J13" i="22"/>
  <c r="K13" i="22"/>
  <c r="D13" i="22"/>
  <c r="L6" i="22"/>
  <c r="L7" i="22"/>
  <c r="L8" i="22"/>
  <c r="L11" i="22"/>
  <c r="L12" i="22"/>
  <c r="E16" i="19"/>
  <c r="F16" i="19"/>
  <c r="G16" i="19"/>
  <c r="H16" i="19"/>
  <c r="I16" i="19"/>
  <c r="J16" i="19"/>
  <c r="K16" i="19"/>
  <c r="L16" i="19"/>
  <c r="E15" i="19"/>
  <c r="F15" i="19"/>
  <c r="G15" i="19"/>
  <c r="H15" i="19"/>
  <c r="I15" i="19"/>
  <c r="J15" i="19"/>
  <c r="K15" i="19"/>
  <c r="L15" i="19"/>
  <c r="D16" i="19"/>
  <c r="D15" i="19"/>
  <c r="M6" i="19"/>
  <c r="M7" i="19"/>
  <c r="M8" i="19"/>
  <c r="M9" i="19"/>
  <c r="M10" i="19"/>
  <c r="M11" i="19"/>
  <c r="M12" i="19"/>
  <c r="M13" i="19"/>
  <c r="M14" i="19"/>
  <c r="E14" i="21"/>
  <c r="F14" i="21"/>
  <c r="G14" i="21"/>
  <c r="H14" i="21"/>
  <c r="I14" i="21"/>
  <c r="J14" i="21"/>
  <c r="K14" i="21"/>
  <c r="D14" i="21"/>
  <c r="E13" i="21"/>
  <c r="F13" i="21"/>
  <c r="G13" i="21"/>
  <c r="H13" i="21"/>
  <c r="I13" i="21"/>
  <c r="J13" i="21"/>
  <c r="K13" i="21"/>
  <c r="D13" i="21"/>
  <c r="L10" i="21"/>
  <c r="L11" i="21"/>
  <c r="L12" i="21"/>
  <c r="L7" i="21"/>
  <c r="L8" i="21"/>
  <c r="L6" i="21"/>
  <c r="F60" i="36"/>
  <c r="D60" i="36"/>
  <c r="G50" i="36"/>
  <c r="G21" i="36"/>
  <c r="L5" i="22"/>
  <c r="M5" i="19"/>
  <c r="L9" i="21"/>
  <c r="L5" i="21"/>
  <c r="L14" i="22" l="1"/>
  <c r="L13" i="21"/>
  <c r="G60" i="36"/>
  <c r="L13" i="22"/>
  <c r="M16" i="19"/>
  <c r="M15" i="19"/>
  <c r="L14" i="21"/>
  <c r="G18" i="5" l="1"/>
  <c r="F87" i="1"/>
  <c r="G87" i="1"/>
  <c r="H87" i="1" s="1"/>
  <c r="H32" i="1"/>
  <c r="F73" i="1"/>
  <c r="G73" i="1"/>
  <c r="H73" i="1" s="1"/>
  <c r="F74" i="1"/>
  <c r="G74" i="1"/>
  <c r="H74" i="1" s="1"/>
  <c r="F75" i="1"/>
  <c r="G75" i="1"/>
  <c r="F35" i="18"/>
  <c r="F67" i="1"/>
  <c r="G67" i="1"/>
  <c r="D67" i="1"/>
  <c r="D17" i="1"/>
  <c r="I37" i="18"/>
  <c r="J8" i="18"/>
  <c r="H15" i="17"/>
  <c r="I15" i="17"/>
  <c r="J15" i="17"/>
  <c r="K35" i="17"/>
  <c r="K18" i="17"/>
  <c r="K20" i="17"/>
  <c r="J10" i="17"/>
  <c r="K8" i="17"/>
  <c r="F110" i="1"/>
  <c r="G110" i="1"/>
  <c r="H110" i="1" s="1"/>
  <c r="E109" i="1"/>
  <c r="F109" i="1"/>
  <c r="G109" i="1"/>
  <c r="F108" i="1"/>
  <c r="K13" i="6" s="1"/>
  <c r="G108" i="1"/>
  <c r="L13" i="6" s="1"/>
  <c r="F105" i="1"/>
  <c r="G105" i="1"/>
  <c r="H105" i="1" s="1"/>
  <c r="F104" i="1"/>
  <c r="G104" i="1"/>
  <c r="E103" i="1"/>
  <c r="F103" i="1"/>
  <c r="G103" i="1"/>
  <c r="E102" i="1"/>
  <c r="F102" i="1"/>
  <c r="G102" i="1"/>
  <c r="E101" i="1"/>
  <c r="F101" i="1"/>
  <c r="G101" i="1"/>
  <c r="E100" i="1"/>
  <c r="F100" i="1"/>
  <c r="G100" i="1"/>
  <c r="G99" i="1" s="1"/>
  <c r="F98" i="1"/>
  <c r="K7" i="6" s="1"/>
  <c r="G98" i="1"/>
  <c r="F97" i="1"/>
  <c r="K6" i="6" s="1"/>
  <c r="L6" i="6"/>
  <c r="F95" i="1"/>
  <c r="G95" i="1"/>
  <c r="F94" i="1"/>
  <c r="G94" i="1"/>
  <c r="H94" i="1" s="1"/>
  <c r="F93" i="1"/>
  <c r="G93" i="1"/>
  <c r="H93" i="1" s="1"/>
  <c r="F90" i="1"/>
  <c r="G90" i="1"/>
  <c r="F92" i="1"/>
  <c r="G92" i="1"/>
  <c r="H92" i="1" s="1"/>
  <c r="E91" i="1"/>
  <c r="G91" i="1"/>
  <c r="E89" i="1"/>
  <c r="G89" i="1"/>
  <c r="E88" i="1"/>
  <c r="G88" i="1"/>
  <c r="F85" i="1"/>
  <c r="G85" i="1"/>
  <c r="H85" i="1" s="1"/>
  <c r="F84" i="1"/>
  <c r="G84" i="1"/>
  <c r="H84" i="1" s="1"/>
  <c r="F83" i="1"/>
  <c r="G83" i="1"/>
  <c r="H83" i="1" s="1"/>
  <c r="F82" i="1"/>
  <c r="K6" i="5" s="1"/>
  <c r="G82" i="1"/>
  <c r="H82" i="1" s="1"/>
  <c r="D75" i="1"/>
  <c r="E71" i="1"/>
  <c r="F71" i="1"/>
  <c r="G71" i="1"/>
  <c r="H71" i="1" s="1"/>
  <c r="D71" i="1"/>
  <c r="F65" i="1"/>
  <c r="G65" i="1"/>
  <c r="D65" i="1"/>
  <c r="E62" i="1"/>
  <c r="F62" i="1"/>
  <c r="G62" i="1"/>
  <c r="E61" i="1"/>
  <c r="F61" i="1"/>
  <c r="G61" i="1"/>
  <c r="E58" i="1"/>
  <c r="F58" i="1"/>
  <c r="G58" i="1"/>
  <c r="F59" i="1"/>
  <c r="G59" i="1"/>
  <c r="F60" i="1"/>
  <c r="G60" i="1"/>
  <c r="F56" i="1"/>
  <c r="G56" i="1"/>
  <c r="F55" i="1"/>
  <c r="G55" i="1"/>
  <c r="F54" i="1"/>
  <c r="G54" i="1"/>
  <c r="F53" i="1"/>
  <c r="G53" i="1"/>
  <c r="F52" i="1"/>
  <c r="G52" i="1"/>
  <c r="F51" i="1"/>
  <c r="G51" i="1"/>
  <c r="F50" i="1"/>
  <c r="G50" i="1"/>
  <c r="F49" i="1"/>
  <c r="G49" i="1"/>
  <c r="F48" i="1"/>
  <c r="G48" i="1"/>
  <c r="H48" i="1" s="1"/>
  <c r="F47" i="1"/>
  <c r="G47" i="1"/>
  <c r="H47" i="1" s="1"/>
  <c r="F46" i="1"/>
  <c r="G46" i="1"/>
  <c r="H46" i="1" s="1"/>
  <c r="F44" i="1"/>
  <c r="G44" i="1"/>
  <c r="F43" i="1"/>
  <c r="G43" i="1"/>
  <c r="F42" i="1"/>
  <c r="F41" i="1" s="1"/>
  <c r="G42" i="1"/>
  <c r="F40" i="1"/>
  <c r="G40" i="1"/>
  <c r="H40" i="1" s="1"/>
  <c r="E39" i="1"/>
  <c r="F38" i="1"/>
  <c r="G38" i="1"/>
  <c r="F36" i="1"/>
  <c r="G36" i="1"/>
  <c r="H36" i="1" s="1"/>
  <c r="F35" i="1"/>
  <c r="G35" i="1"/>
  <c r="F34" i="1"/>
  <c r="G34" i="1"/>
  <c r="E30" i="1"/>
  <c r="F30" i="1"/>
  <c r="G30" i="1"/>
  <c r="E29" i="1"/>
  <c r="F29" i="1"/>
  <c r="G29" i="1"/>
  <c r="E28" i="1"/>
  <c r="F28" i="1"/>
  <c r="G28" i="1"/>
  <c r="E27" i="1"/>
  <c r="F27" i="1"/>
  <c r="G27" i="1"/>
  <c r="F26" i="1"/>
  <c r="H26" i="1" s="1"/>
  <c r="F25" i="1"/>
  <c r="G25" i="1"/>
  <c r="F24" i="1"/>
  <c r="G24" i="1"/>
  <c r="F23" i="1"/>
  <c r="G23" i="1"/>
  <c r="D25" i="1"/>
  <c r="D26" i="1"/>
  <c r="D27" i="1"/>
  <c r="D28" i="1"/>
  <c r="D29" i="1"/>
  <c r="D30" i="1"/>
  <c r="D23" i="1"/>
  <c r="F21" i="1"/>
  <c r="G21" i="1"/>
  <c r="F19" i="1"/>
  <c r="G19" i="1"/>
  <c r="F17" i="1"/>
  <c r="G17" i="1"/>
  <c r="E15" i="1"/>
  <c r="G15" i="1"/>
  <c r="E13" i="1"/>
  <c r="G13" i="1"/>
  <c r="F11" i="1"/>
  <c r="G11" i="1"/>
  <c r="H11" i="1" s="1"/>
  <c r="F10" i="1"/>
  <c r="G10" i="1"/>
  <c r="F9" i="1"/>
  <c r="G9" i="1"/>
  <c r="H9" i="1" s="1"/>
  <c r="F8" i="1"/>
  <c r="G8" i="1"/>
  <c r="F6" i="1"/>
  <c r="G6" i="1"/>
  <c r="H6" i="1" s="1"/>
  <c r="F7" i="1"/>
  <c r="G7" i="1"/>
  <c r="D110" i="1"/>
  <c r="D109" i="1"/>
  <c r="D105" i="1"/>
  <c r="D104" i="1"/>
  <c r="D103" i="1"/>
  <c r="D102" i="1"/>
  <c r="D101" i="1"/>
  <c r="D100" i="1"/>
  <c r="H9" i="5"/>
  <c r="D13" i="1"/>
  <c r="D15" i="1"/>
  <c r="J102" i="14"/>
  <c r="F33" i="1" l="1"/>
  <c r="H17" i="1"/>
  <c r="H95" i="1"/>
  <c r="H98" i="1"/>
  <c r="H102" i="1"/>
  <c r="H49" i="1"/>
  <c r="H67" i="1"/>
  <c r="H38" i="1"/>
  <c r="G41" i="1"/>
  <c r="H41" i="1" s="1"/>
  <c r="H50" i="1"/>
  <c r="H51" i="1"/>
  <c r="H52" i="1"/>
  <c r="H53" i="1"/>
  <c r="H56" i="1"/>
  <c r="H60" i="1"/>
  <c r="H59" i="1"/>
  <c r="H65" i="1"/>
  <c r="K13" i="5"/>
  <c r="K20" i="5" s="1"/>
  <c r="F99" i="1"/>
  <c r="K8" i="6" s="1"/>
  <c r="H75" i="1"/>
  <c r="H7" i="1"/>
  <c r="H8" i="1"/>
  <c r="H10" i="1"/>
  <c r="H19" i="1"/>
  <c r="H21" i="1"/>
  <c r="H23" i="1"/>
  <c r="H24" i="1"/>
  <c r="G33" i="1"/>
  <c r="H33" i="1" s="1"/>
  <c r="H34" i="1"/>
  <c r="H35" i="1"/>
  <c r="H42" i="1"/>
  <c r="H44" i="1"/>
  <c r="L8" i="6"/>
  <c r="H99" i="1"/>
  <c r="G20" i="1"/>
  <c r="H108" i="1"/>
  <c r="H97" i="1"/>
  <c r="L6" i="5"/>
  <c r="L13" i="5" s="1"/>
  <c r="L20" i="5" s="1"/>
  <c r="L7" i="6"/>
  <c r="H90" i="1"/>
  <c r="G86" i="1"/>
  <c r="G72" i="1"/>
  <c r="F72" i="1"/>
  <c r="G66" i="14"/>
  <c r="G67" i="14"/>
  <c r="I72" i="14"/>
  <c r="J52" i="14"/>
  <c r="J17" i="14"/>
  <c r="G17" i="14"/>
  <c r="E17" i="1" s="1"/>
  <c r="J11" i="14"/>
  <c r="E34" i="31"/>
  <c r="D34" i="31"/>
  <c r="C34" i="31"/>
  <c r="E28" i="31"/>
  <c r="D28" i="31"/>
  <c r="C28" i="31"/>
  <c r="E26" i="31"/>
  <c r="C26" i="31"/>
  <c r="D20" i="31"/>
  <c r="D19" i="31"/>
  <c r="D18" i="31"/>
  <c r="D17" i="31"/>
  <c r="D16" i="31"/>
  <c r="D15" i="31"/>
  <c r="D14" i="31"/>
  <c r="D13" i="31"/>
  <c r="D12" i="31"/>
  <c r="D11" i="31"/>
  <c r="D10" i="31"/>
  <c r="D9" i="31"/>
  <c r="D8" i="31"/>
  <c r="D7" i="31"/>
  <c r="D6" i="31"/>
  <c r="C19" i="30"/>
  <c r="C10" i="30"/>
  <c r="C11" i="30" s="1"/>
  <c r="I8" i="24"/>
  <c r="H8" i="24"/>
  <c r="G8" i="24"/>
  <c r="F8" i="24"/>
  <c r="E8" i="24"/>
  <c r="D8" i="24"/>
  <c r="B8" i="24"/>
  <c r="F23" i="28"/>
  <c r="F27" i="28" s="1"/>
  <c r="F29" i="28" s="1"/>
  <c r="E23" i="28"/>
  <c r="E27" i="28" s="1"/>
  <c r="E29" i="28" s="1"/>
  <c r="D23" i="28"/>
  <c r="D27" i="28" s="1"/>
  <c r="D29" i="28" s="1"/>
  <c r="F14" i="28"/>
  <c r="F16" i="28" s="1"/>
  <c r="D14" i="28"/>
  <c r="D16" i="28" s="1"/>
  <c r="E7" i="28"/>
  <c r="E14" i="28" s="1"/>
  <c r="E16" i="28" s="1"/>
  <c r="G7" i="29"/>
  <c r="F7" i="29"/>
  <c r="E7" i="29"/>
  <c r="D7" i="29"/>
  <c r="C7" i="29"/>
  <c r="H6" i="29"/>
  <c r="H5" i="29"/>
  <c r="H4" i="29"/>
  <c r="J10" i="26"/>
  <c r="G10" i="26"/>
  <c r="K9" i="26"/>
  <c r="K8" i="26"/>
  <c r="K7" i="26"/>
  <c r="K6" i="26"/>
  <c r="K5" i="26"/>
  <c r="N23" i="23"/>
  <c r="M23" i="23"/>
  <c r="L23" i="23"/>
  <c r="K23" i="23"/>
  <c r="J23" i="23"/>
  <c r="I23" i="23"/>
  <c r="H23" i="23"/>
  <c r="G23" i="23"/>
  <c r="F23" i="23"/>
  <c r="E23" i="23"/>
  <c r="D23" i="23"/>
  <c r="C23" i="23"/>
  <c r="O22" i="23"/>
  <c r="O21" i="23"/>
  <c r="O20" i="23"/>
  <c r="O19" i="23"/>
  <c r="O18" i="23"/>
  <c r="O17" i="23"/>
  <c r="O16" i="23"/>
  <c r="O15" i="23"/>
  <c r="O14" i="23"/>
  <c r="N12" i="23"/>
  <c r="M12" i="23"/>
  <c r="M24" i="23" s="1"/>
  <c r="L12" i="23"/>
  <c r="K12" i="23"/>
  <c r="K24" i="23" s="1"/>
  <c r="J12" i="23"/>
  <c r="I12" i="23"/>
  <c r="I24" i="23" s="1"/>
  <c r="H12" i="23"/>
  <c r="G12" i="23"/>
  <c r="G24" i="23" s="1"/>
  <c r="F12" i="23"/>
  <c r="E12" i="23"/>
  <c r="E24" i="23" s="1"/>
  <c r="D12" i="23"/>
  <c r="C12" i="23"/>
  <c r="O12" i="23" s="1"/>
  <c r="O11" i="23"/>
  <c r="O10" i="23"/>
  <c r="O9" i="23"/>
  <c r="O8" i="23"/>
  <c r="O7" i="23"/>
  <c r="O6" i="23"/>
  <c r="O5" i="23"/>
  <c r="H56" i="18"/>
  <c r="H52" i="18"/>
  <c r="H40" i="18"/>
  <c r="H41" i="18" s="1"/>
  <c r="H29" i="18"/>
  <c r="H15" i="18"/>
  <c r="H10" i="18"/>
  <c r="F58" i="18"/>
  <c r="F59" i="18" s="1"/>
  <c r="F55" i="18"/>
  <c r="F54" i="18"/>
  <c r="F53" i="18"/>
  <c r="F51" i="18"/>
  <c r="F50" i="18"/>
  <c r="F49" i="18"/>
  <c r="F48" i="18"/>
  <c r="F47" i="18"/>
  <c r="F39" i="18"/>
  <c r="F37" i="18" s="1"/>
  <c r="F36" i="18"/>
  <c r="F34" i="18"/>
  <c r="F28" i="18"/>
  <c r="F27" i="18"/>
  <c r="F26" i="18"/>
  <c r="F25" i="18"/>
  <c r="F24" i="18"/>
  <c r="F23" i="18"/>
  <c r="F22" i="18"/>
  <c r="F21" i="18"/>
  <c r="F20" i="18"/>
  <c r="F19" i="18"/>
  <c r="F18" i="18" s="1"/>
  <c r="F17" i="18"/>
  <c r="F16" i="18"/>
  <c r="F14" i="18"/>
  <c r="F13" i="18"/>
  <c r="F12" i="18"/>
  <c r="F11" i="18"/>
  <c r="F9" i="18"/>
  <c r="F7" i="18"/>
  <c r="F6" i="18"/>
  <c r="E59" i="18"/>
  <c r="E56" i="18"/>
  <c r="E52" i="18"/>
  <c r="E57" i="18" s="1"/>
  <c r="E60" i="18" s="1"/>
  <c r="E37" i="18"/>
  <c r="E34" i="18"/>
  <c r="E40" i="18" s="1"/>
  <c r="E41" i="18" s="1"/>
  <c r="E18" i="18"/>
  <c r="E29" i="18" s="1"/>
  <c r="E15" i="18"/>
  <c r="E10" i="18"/>
  <c r="D59" i="18"/>
  <c r="D56" i="18"/>
  <c r="D52" i="18"/>
  <c r="D57" i="18" s="1"/>
  <c r="D60" i="18" s="1"/>
  <c r="D37" i="18"/>
  <c r="D34" i="18"/>
  <c r="D18" i="18"/>
  <c r="D29" i="18" s="1"/>
  <c r="D15" i="18"/>
  <c r="D10" i="18"/>
  <c r="I56" i="17"/>
  <c r="I52" i="17"/>
  <c r="I40" i="17"/>
  <c r="I41" i="17" s="1"/>
  <c r="I29" i="17"/>
  <c r="I10" i="17"/>
  <c r="G59" i="17"/>
  <c r="G55" i="17"/>
  <c r="G54" i="17"/>
  <c r="G53" i="17"/>
  <c r="G51" i="17"/>
  <c r="G50" i="17"/>
  <c r="G49" i="17"/>
  <c r="G48" i="17"/>
  <c r="G47" i="17"/>
  <c r="G39" i="17"/>
  <c r="G38" i="17"/>
  <c r="G28" i="17"/>
  <c r="G27" i="17"/>
  <c r="D55" i="1" s="1"/>
  <c r="G26" i="17"/>
  <c r="G25" i="17"/>
  <c r="G24" i="17"/>
  <c r="G23" i="17"/>
  <c r="G22" i="17"/>
  <c r="G21" i="17"/>
  <c r="G20" i="17"/>
  <c r="G19" i="17"/>
  <c r="G17" i="17"/>
  <c r="G16" i="17"/>
  <c r="G14" i="17"/>
  <c r="G13" i="17"/>
  <c r="G12" i="17"/>
  <c r="G11" i="17"/>
  <c r="G9" i="17"/>
  <c r="H9" i="17" s="1"/>
  <c r="G8" i="17"/>
  <c r="H8" i="17" s="1"/>
  <c r="G7" i="17"/>
  <c r="G6" i="17"/>
  <c r="F59" i="17"/>
  <c r="F56" i="17"/>
  <c r="F52" i="17"/>
  <c r="F37" i="17"/>
  <c r="F34" i="17"/>
  <c r="F40" i="17" s="1"/>
  <c r="F41" i="17" s="1"/>
  <c r="F18" i="17"/>
  <c r="F29" i="17" s="1"/>
  <c r="F15" i="17"/>
  <c r="F10" i="17"/>
  <c r="E59" i="17"/>
  <c r="E56" i="17"/>
  <c r="E52" i="17"/>
  <c r="E37" i="17"/>
  <c r="E34" i="17"/>
  <c r="E18" i="17"/>
  <c r="E29" i="17" s="1"/>
  <c r="E15" i="17"/>
  <c r="E10" i="17"/>
  <c r="D59" i="17"/>
  <c r="D56" i="17"/>
  <c r="D52" i="17"/>
  <c r="D34" i="17"/>
  <c r="D40" i="17" s="1"/>
  <c r="D41" i="17" s="1"/>
  <c r="D29" i="17"/>
  <c r="D15" i="17"/>
  <c r="D10" i="17"/>
  <c r="H113" i="14"/>
  <c r="H106" i="14"/>
  <c r="H86" i="14"/>
  <c r="H96" i="14" s="1"/>
  <c r="H76" i="14"/>
  <c r="H69" i="14"/>
  <c r="H66" i="14"/>
  <c r="H63" i="14"/>
  <c r="H57" i="14"/>
  <c r="H45" i="14"/>
  <c r="H31" i="14"/>
  <c r="H12" i="14"/>
  <c r="F111" i="14"/>
  <c r="F108" i="14"/>
  <c r="F99" i="14"/>
  <c r="F98" i="14"/>
  <c r="D98" i="1" s="1"/>
  <c r="F97" i="14"/>
  <c r="F94" i="14"/>
  <c r="D94" i="1" s="1"/>
  <c r="F93" i="14"/>
  <c r="D93" i="1" s="1"/>
  <c r="F92" i="14"/>
  <c r="D92" i="1" s="1"/>
  <c r="F91" i="14"/>
  <c r="F90" i="14"/>
  <c r="D90" i="1" s="1"/>
  <c r="F89" i="14"/>
  <c r="F89" i="1" s="1"/>
  <c r="F88" i="14"/>
  <c r="F88" i="1" s="1"/>
  <c r="F87" i="14"/>
  <c r="D87" i="1" s="1"/>
  <c r="F85" i="14"/>
  <c r="D85" i="1" s="1"/>
  <c r="F84" i="14"/>
  <c r="D84" i="1" s="1"/>
  <c r="F83" i="14"/>
  <c r="D83" i="1" s="1"/>
  <c r="F82" i="14"/>
  <c r="D82" i="1" s="1"/>
  <c r="I6" i="5" s="1"/>
  <c r="F80" i="14"/>
  <c r="F74" i="14"/>
  <c r="D74" i="1" s="1"/>
  <c r="F73" i="14"/>
  <c r="D73" i="1" s="1"/>
  <c r="F69" i="14"/>
  <c r="F66" i="14"/>
  <c r="F62" i="14"/>
  <c r="D62" i="1" s="1"/>
  <c r="F61" i="14"/>
  <c r="D61" i="1" s="1"/>
  <c r="F60" i="14"/>
  <c r="D60" i="1" s="1"/>
  <c r="F59" i="14"/>
  <c r="D59" i="1" s="1"/>
  <c r="F56" i="14"/>
  <c r="D56" i="1" s="1"/>
  <c r="F54" i="14"/>
  <c r="D54" i="1" s="1"/>
  <c r="F53" i="14"/>
  <c r="D53" i="1" s="1"/>
  <c r="F52" i="14"/>
  <c r="D52" i="1" s="1"/>
  <c r="F51" i="14"/>
  <c r="D51" i="1" s="1"/>
  <c r="F50" i="14"/>
  <c r="D50" i="1" s="1"/>
  <c r="F49" i="14"/>
  <c r="D49" i="1" s="1"/>
  <c r="F48" i="14"/>
  <c r="F47" i="14"/>
  <c r="D47" i="1" s="1"/>
  <c r="F46" i="14"/>
  <c r="D46" i="1" s="1"/>
  <c r="F44" i="14"/>
  <c r="D44" i="1" s="1"/>
  <c r="F43" i="14"/>
  <c r="D43" i="1" s="1"/>
  <c r="F42" i="14"/>
  <c r="D42" i="1" s="1"/>
  <c r="F40" i="14"/>
  <c r="D40" i="1" s="1"/>
  <c r="F39" i="14"/>
  <c r="F39" i="1" s="1"/>
  <c r="F37" i="1" s="1"/>
  <c r="F38" i="14"/>
  <c r="D38" i="1" s="1"/>
  <c r="F36" i="14"/>
  <c r="D36" i="1" s="1"/>
  <c r="F35" i="14"/>
  <c r="D35" i="1" s="1"/>
  <c r="F34" i="14"/>
  <c r="D34" i="1" s="1"/>
  <c r="F24" i="14"/>
  <c r="F21" i="14"/>
  <c r="D21" i="1" s="1"/>
  <c r="F19" i="14"/>
  <c r="D19" i="1" s="1"/>
  <c r="F18" i="14"/>
  <c r="F16" i="14"/>
  <c r="F15" i="14"/>
  <c r="F15" i="1" s="1"/>
  <c r="F13" i="14"/>
  <c r="F13" i="1" s="1"/>
  <c r="F11" i="14"/>
  <c r="D11" i="1" s="1"/>
  <c r="F10" i="14"/>
  <c r="D10" i="1" s="1"/>
  <c r="F9" i="14"/>
  <c r="D9" i="1" s="1"/>
  <c r="F8" i="14"/>
  <c r="D8" i="1" s="1"/>
  <c r="F7" i="14"/>
  <c r="D7" i="1" s="1"/>
  <c r="F6" i="14"/>
  <c r="D6" i="1" s="1"/>
  <c r="E113" i="14"/>
  <c r="E99" i="14"/>
  <c r="E106" i="14" s="1"/>
  <c r="E86" i="14"/>
  <c r="E96" i="14" s="1"/>
  <c r="E72" i="14"/>
  <c r="E76" i="14" s="1"/>
  <c r="E69" i="14"/>
  <c r="E66" i="14"/>
  <c r="E63" i="14"/>
  <c r="E57" i="14"/>
  <c r="F58" i="14" s="1"/>
  <c r="D58" i="1" s="1"/>
  <c r="E41" i="14"/>
  <c r="E37" i="14"/>
  <c r="E33" i="14"/>
  <c r="E24" i="14"/>
  <c r="E31" i="14" s="1"/>
  <c r="E14" i="14"/>
  <c r="E12" i="14"/>
  <c r="E22" i="14" s="1"/>
  <c r="D113" i="14"/>
  <c r="D106" i="14"/>
  <c r="D95" i="14"/>
  <c r="F95" i="14" s="1"/>
  <c r="D95" i="1" s="1"/>
  <c r="D86" i="14"/>
  <c r="D96" i="14" s="1"/>
  <c r="D107" i="14" s="1"/>
  <c r="D76" i="14"/>
  <c r="D69" i="14"/>
  <c r="D66" i="14"/>
  <c r="D63" i="14"/>
  <c r="D57" i="14"/>
  <c r="D41" i="14"/>
  <c r="F41" i="14" s="1"/>
  <c r="D37" i="14"/>
  <c r="D33" i="14"/>
  <c r="D24" i="14"/>
  <c r="D31" i="14" s="1"/>
  <c r="D14" i="14"/>
  <c r="F14" i="14" s="1"/>
  <c r="D12" i="14"/>
  <c r="G454" i="13"/>
  <c r="G453" i="13"/>
  <c r="G452" i="13"/>
  <c r="G451" i="13"/>
  <c r="G450" i="13"/>
  <c r="G449" i="13"/>
  <c r="G448" i="13"/>
  <c r="G447" i="13"/>
  <c r="G446" i="13"/>
  <c r="G445" i="13"/>
  <c r="F444" i="13"/>
  <c r="E444" i="13"/>
  <c r="D444" i="13"/>
  <c r="C444" i="13"/>
  <c r="B444" i="13"/>
  <c r="G443" i="13"/>
  <c r="G442" i="13"/>
  <c r="G441" i="13"/>
  <c r="G440" i="13"/>
  <c r="G424" i="13"/>
  <c r="G422" i="13"/>
  <c r="G421" i="13"/>
  <c r="G420" i="13"/>
  <c r="G419" i="13"/>
  <c r="G418" i="13"/>
  <c r="G417" i="13"/>
  <c r="G416" i="13"/>
  <c r="G415" i="13"/>
  <c r="F414" i="13"/>
  <c r="E414" i="13"/>
  <c r="D414" i="13"/>
  <c r="C414" i="13"/>
  <c r="B414" i="13"/>
  <c r="G413" i="13"/>
  <c r="G412" i="13"/>
  <c r="G411" i="13"/>
  <c r="G410" i="13"/>
  <c r="G394" i="13"/>
  <c r="G393" i="13"/>
  <c r="G392" i="13"/>
  <c r="G391" i="13"/>
  <c r="G390" i="13"/>
  <c r="G389" i="13"/>
  <c r="G388" i="13"/>
  <c r="G387" i="13"/>
  <c r="G386" i="13"/>
  <c r="G385" i="13"/>
  <c r="F384" i="13"/>
  <c r="E384" i="13"/>
  <c r="D384" i="13"/>
  <c r="G382" i="13"/>
  <c r="G381" i="13"/>
  <c r="G380" i="13"/>
  <c r="G364" i="13"/>
  <c r="G359" i="13"/>
  <c r="G358" i="13"/>
  <c r="F354" i="13"/>
  <c r="E354" i="13"/>
  <c r="D354" i="13"/>
  <c r="C354" i="13"/>
  <c r="G354" i="13" s="1"/>
  <c r="B354" i="13"/>
  <c r="G328" i="13"/>
  <c r="G327" i="13"/>
  <c r="G326" i="13"/>
  <c r="G325" i="13"/>
  <c r="F323" i="13"/>
  <c r="E323" i="13"/>
  <c r="D323" i="13"/>
  <c r="C323" i="13"/>
  <c r="G321" i="13"/>
  <c r="G319" i="13"/>
  <c r="G297" i="13"/>
  <c r="G296" i="13"/>
  <c r="G295" i="13"/>
  <c r="G294" i="13"/>
  <c r="F292" i="13"/>
  <c r="E292" i="13"/>
  <c r="D292" i="13"/>
  <c r="C292" i="13"/>
  <c r="G290" i="13"/>
  <c r="G288" i="13"/>
  <c r="G267" i="13"/>
  <c r="G266" i="13"/>
  <c r="G263" i="13"/>
  <c r="G236" i="13"/>
  <c r="G235" i="13"/>
  <c r="G234" i="13"/>
  <c r="G233" i="13"/>
  <c r="F231" i="13"/>
  <c r="E231" i="13"/>
  <c r="G231" i="13" s="1"/>
  <c r="G229" i="13"/>
  <c r="G227" i="13"/>
  <c r="G204" i="13"/>
  <c r="G203" i="13"/>
  <c r="G202" i="13"/>
  <c r="G201" i="13"/>
  <c r="F199" i="13"/>
  <c r="E199" i="13"/>
  <c r="D199" i="13"/>
  <c r="C199" i="13"/>
  <c r="G197" i="13"/>
  <c r="G195" i="13"/>
  <c r="G178" i="13"/>
  <c r="G173" i="13"/>
  <c r="G172" i="13"/>
  <c r="D168" i="13"/>
  <c r="C168" i="13"/>
  <c r="B168" i="13"/>
  <c r="C166" i="13"/>
  <c r="G164" i="13"/>
  <c r="E148" i="13"/>
  <c r="D148" i="13"/>
  <c r="G143" i="13"/>
  <c r="G142" i="13"/>
  <c r="G148" i="13" s="1"/>
  <c r="E138" i="13"/>
  <c r="D138" i="13"/>
  <c r="G138" i="13" s="1"/>
  <c r="D117" i="13"/>
  <c r="G112" i="13"/>
  <c r="G111" i="13"/>
  <c r="D108" i="13"/>
  <c r="G108" i="13" s="1"/>
  <c r="G82" i="13"/>
  <c r="G81" i="13"/>
  <c r="D77" i="13"/>
  <c r="C77" i="13"/>
  <c r="B77" i="13"/>
  <c r="C75" i="13"/>
  <c r="G73" i="13"/>
  <c r="G57" i="13"/>
  <c r="G52" i="13"/>
  <c r="G51" i="13"/>
  <c r="D47" i="13"/>
  <c r="B47" i="13"/>
  <c r="G47" i="13" s="1"/>
  <c r="C45" i="13"/>
  <c r="G43" i="13"/>
  <c r="G27" i="13"/>
  <c r="G22" i="13"/>
  <c r="G21" i="13"/>
  <c r="F17" i="13"/>
  <c r="E17" i="13"/>
  <c r="D17" i="13"/>
  <c r="C17" i="13"/>
  <c r="G15" i="13"/>
  <c r="G13" i="13"/>
  <c r="L9" i="11"/>
  <c r="G9" i="11" s="1"/>
  <c r="J8" i="11"/>
  <c r="J10" i="11" s="1"/>
  <c r="H8" i="11"/>
  <c r="F8" i="11"/>
  <c r="F10" i="11" s="1"/>
  <c r="D8" i="11"/>
  <c r="B8" i="11"/>
  <c r="B10" i="11" s="1"/>
  <c r="L10" i="11" s="1"/>
  <c r="L7" i="11"/>
  <c r="I7" i="11" s="1"/>
  <c r="L6" i="11"/>
  <c r="I6" i="11" s="1"/>
  <c r="K6" i="11"/>
  <c r="E6" i="11"/>
  <c r="C6" i="11"/>
  <c r="D72" i="1" l="1"/>
  <c r="F57" i="17"/>
  <c r="F60" i="17" s="1"/>
  <c r="C20" i="30"/>
  <c r="G52" i="17"/>
  <c r="G57" i="17" s="1"/>
  <c r="G60" i="17" s="1"/>
  <c r="G56" i="17"/>
  <c r="F15" i="18"/>
  <c r="F40" i="18"/>
  <c r="F41" i="18" s="1"/>
  <c r="G384" i="13"/>
  <c r="H107" i="14"/>
  <c r="H114" i="14" s="1"/>
  <c r="D57" i="17"/>
  <c r="D60" i="17" s="1"/>
  <c r="F31" i="14"/>
  <c r="D24" i="1"/>
  <c r="H22" i="14"/>
  <c r="F12" i="1"/>
  <c r="I33" i="17"/>
  <c r="I42" i="17" s="1"/>
  <c r="F14" i="1"/>
  <c r="E7" i="5" s="1"/>
  <c r="F20" i="1"/>
  <c r="H72" i="1"/>
  <c r="I8" i="11"/>
  <c r="I10" i="11" s="1"/>
  <c r="G77" i="13"/>
  <c r="G117" i="13"/>
  <c r="G272" i="13"/>
  <c r="F37" i="14"/>
  <c r="E107" i="14"/>
  <c r="E114" i="14" s="1"/>
  <c r="D91" i="1"/>
  <c r="F91" i="1"/>
  <c r="F86" i="1" s="1"/>
  <c r="H86" i="1" s="1"/>
  <c r="F106" i="14"/>
  <c r="D97" i="1"/>
  <c r="D33" i="17"/>
  <c r="D42" i="17" s="1"/>
  <c r="G10" i="17"/>
  <c r="H10" i="17"/>
  <c r="G15" i="17"/>
  <c r="I57" i="17"/>
  <c r="I60" i="17" s="1"/>
  <c r="D40" i="18"/>
  <c r="D41" i="18" s="1"/>
  <c r="F52" i="18"/>
  <c r="H57" i="18"/>
  <c r="H60" i="18" s="1"/>
  <c r="D24" i="23"/>
  <c r="F24" i="23"/>
  <c r="H24" i="23"/>
  <c r="J24" i="23"/>
  <c r="L24" i="23"/>
  <c r="N24" i="23"/>
  <c r="K10" i="26"/>
  <c r="E35" i="31"/>
  <c r="G69" i="14"/>
  <c r="E67" i="1"/>
  <c r="H20" i="1"/>
  <c r="C27" i="28"/>
  <c r="C29" i="28" s="1"/>
  <c r="F113" i="14"/>
  <c r="D108" i="1"/>
  <c r="C14" i="28"/>
  <c r="C16" i="28" s="1"/>
  <c r="H33" i="18"/>
  <c r="H42" i="18" s="1"/>
  <c r="D33" i="18"/>
  <c r="D42" i="18" s="1"/>
  <c r="G6" i="11"/>
  <c r="E7" i="11"/>
  <c r="E8" i="11" s="1"/>
  <c r="C9" i="11"/>
  <c r="G168" i="13"/>
  <c r="G199" i="13"/>
  <c r="G210" i="13"/>
  <c r="E45" i="14"/>
  <c r="E70" i="14" s="1"/>
  <c r="E77" i="14" s="1"/>
  <c r="F33" i="14"/>
  <c r="F45" i="14" s="1"/>
  <c r="F72" i="14"/>
  <c r="F76" i="14" s="1"/>
  <c r="F86" i="14"/>
  <c r="F96" i="14" s="1"/>
  <c r="F107" i="14" s="1"/>
  <c r="E33" i="17"/>
  <c r="G18" i="17"/>
  <c r="G29" i="17" s="1"/>
  <c r="E33" i="18"/>
  <c r="E42" i="18" s="1"/>
  <c r="F63" i="14"/>
  <c r="G292" i="13"/>
  <c r="G303" i="13"/>
  <c r="G414" i="13"/>
  <c r="D22" i="14"/>
  <c r="D45" i="14"/>
  <c r="D114" i="14"/>
  <c r="F12" i="14"/>
  <c r="F57" i="14"/>
  <c r="E40" i="17"/>
  <c r="E41" i="17" s="1"/>
  <c r="G37" i="17"/>
  <c r="G40" i="17" s="1"/>
  <c r="G41" i="17" s="1"/>
  <c r="F29" i="18"/>
  <c r="F56" i="18"/>
  <c r="O23" i="23"/>
  <c r="O24" i="23" s="1"/>
  <c r="D26" i="31"/>
  <c r="D35" i="31" s="1"/>
  <c r="C35" i="31"/>
  <c r="G7" i="11"/>
  <c r="E9" i="11"/>
  <c r="G17" i="13"/>
  <c r="G242" i="13"/>
  <c r="G323" i="13"/>
  <c r="G334" i="13"/>
  <c r="G444" i="13"/>
  <c r="H70" i="14"/>
  <c r="E57" i="17"/>
  <c r="E60" i="17" s="1"/>
  <c r="F33" i="17"/>
  <c r="F42" i="17" s="1"/>
  <c r="F10" i="18"/>
  <c r="D14" i="1" s="1"/>
  <c r="H7" i="29"/>
  <c r="C24" i="23"/>
  <c r="F57" i="18"/>
  <c r="F60" i="18" s="1"/>
  <c r="F33" i="18"/>
  <c r="F42" i="18" s="1"/>
  <c r="H77" i="14"/>
  <c r="C7" i="11"/>
  <c r="C8" i="11" s="1"/>
  <c r="K7" i="11"/>
  <c r="K8" i="11" s="1"/>
  <c r="K10" i="11" s="1"/>
  <c r="L8" i="11"/>
  <c r="E20" i="32"/>
  <c r="C20" i="32"/>
  <c r="D19" i="32"/>
  <c r="D18" i="32"/>
  <c r="E11" i="32"/>
  <c r="C11" i="32"/>
  <c r="D8" i="32"/>
  <c r="D7" i="32"/>
  <c r="D6" i="32"/>
  <c r="D5" i="32"/>
  <c r="D4" i="32"/>
  <c r="E36" i="9"/>
  <c r="E25" i="9"/>
  <c r="O69" i="34"/>
  <c r="N69" i="34"/>
  <c r="M69" i="34"/>
  <c r="K69" i="34"/>
  <c r="I69" i="34"/>
  <c r="F69" i="34"/>
  <c r="O48" i="34"/>
  <c r="N48" i="34"/>
  <c r="M48" i="34"/>
  <c r="L70" i="34"/>
  <c r="K48" i="34"/>
  <c r="K70" i="34" s="1"/>
  <c r="J70" i="34"/>
  <c r="G70" i="34"/>
  <c r="F48" i="34"/>
  <c r="F70" i="34" s="1"/>
  <c r="E70" i="34"/>
  <c r="D64" i="7"/>
  <c r="F61" i="7"/>
  <c r="F59" i="7"/>
  <c r="F55" i="7"/>
  <c r="F53" i="7"/>
  <c r="F52" i="7"/>
  <c r="F50" i="7"/>
  <c r="F47" i="7"/>
  <c r="F45" i="7"/>
  <c r="F39" i="7"/>
  <c r="F36" i="7"/>
  <c r="F34" i="7"/>
  <c r="F32" i="7"/>
  <c r="F30" i="7"/>
  <c r="F28" i="7"/>
  <c r="F27" i="7"/>
  <c r="F5" i="7"/>
  <c r="F63" i="7" l="1"/>
  <c r="C10" i="11"/>
  <c r="N70" i="34"/>
  <c r="O70" i="34"/>
  <c r="G33" i="17"/>
  <c r="F24" i="7"/>
  <c r="D70" i="14"/>
  <c r="D77" i="14" s="1"/>
  <c r="G42" i="17"/>
  <c r="E10" i="11"/>
  <c r="D48" i="1"/>
  <c r="D20" i="32"/>
  <c r="F22" i="14"/>
  <c r="F70" i="14" s="1"/>
  <c r="F77" i="14" s="1"/>
  <c r="D12" i="1"/>
  <c r="E42" i="17"/>
  <c r="E6" i="5"/>
  <c r="F22" i="1"/>
  <c r="F114" i="14"/>
  <c r="I70" i="34"/>
  <c r="M70" i="34"/>
  <c r="D11" i="32"/>
  <c r="G8" i="11"/>
  <c r="G10" i="11" s="1"/>
  <c r="F69" i="7" l="1"/>
  <c r="I42" i="39"/>
  <c r="I36" i="39"/>
  <c r="I27" i="39"/>
  <c r="I23" i="39"/>
  <c r="I18" i="39"/>
  <c r="I13" i="39"/>
  <c r="I10" i="39"/>
  <c r="F42" i="39"/>
  <c r="F36" i="39"/>
  <c r="F43" i="39" s="1"/>
  <c r="F27" i="39"/>
  <c r="F23" i="39"/>
  <c r="F18" i="39"/>
  <c r="F13" i="39"/>
  <c r="F10" i="39"/>
  <c r="C42" i="39"/>
  <c r="C36" i="39"/>
  <c r="C27" i="39"/>
  <c r="C23" i="39"/>
  <c r="C18" i="39"/>
  <c r="C13" i="39"/>
  <c r="C10" i="39"/>
  <c r="F9" i="41"/>
  <c r="F10" i="41"/>
  <c r="I30" i="39" l="1"/>
  <c r="I43" i="39"/>
  <c r="C43" i="39"/>
  <c r="C30" i="39"/>
  <c r="F30" i="39"/>
  <c r="F44" i="39" s="1"/>
  <c r="F22" i="41"/>
  <c r="F23" i="41"/>
  <c r="F24" i="41"/>
  <c r="C44" i="39" l="1"/>
  <c r="I44" i="39"/>
  <c r="D18" i="41"/>
  <c r="E18" i="41"/>
  <c r="F17" i="41"/>
  <c r="F16" i="41"/>
  <c r="D15" i="41"/>
  <c r="D19" i="41" s="1"/>
  <c r="E15" i="41"/>
  <c r="E19" i="41" s="1"/>
  <c r="F14" i="41"/>
  <c r="F13" i="41"/>
  <c r="F6" i="41"/>
  <c r="F7" i="41"/>
  <c r="D8" i="41"/>
  <c r="E8" i="41"/>
  <c r="D11" i="41"/>
  <c r="E11" i="41"/>
  <c r="F11" i="41"/>
  <c r="C18" i="41"/>
  <c r="C15" i="41"/>
  <c r="C11" i="41"/>
  <c r="C8" i="41"/>
  <c r="C51" i="35"/>
  <c r="D18" i="40"/>
  <c r="M38" i="39"/>
  <c r="M39" i="39"/>
  <c r="M40" i="39"/>
  <c r="M41" i="39"/>
  <c r="M37" i="39"/>
  <c r="M11" i="39"/>
  <c r="M9" i="39"/>
  <c r="M7" i="39"/>
  <c r="K42" i="39"/>
  <c r="H42" i="39"/>
  <c r="E42" i="39"/>
  <c r="N41" i="39"/>
  <c r="L41" i="39"/>
  <c r="N40" i="39"/>
  <c r="L40" i="39"/>
  <c r="N39" i="39"/>
  <c r="L39" i="39"/>
  <c r="N38" i="39"/>
  <c r="L38" i="39"/>
  <c r="N37" i="39"/>
  <c r="L37" i="39"/>
  <c r="K36" i="39"/>
  <c r="H36" i="39"/>
  <c r="E36" i="39"/>
  <c r="N35" i="39"/>
  <c r="M35" i="39"/>
  <c r="L35" i="39"/>
  <c r="N34" i="39"/>
  <c r="L34" i="39"/>
  <c r="N33" i="39"/>
  <c r="M33" i="39"/>
  <c r="L33" i="39"/>
  <c r="N32" i="39"/>
  <c r="M32" i="39"/>
  <c r="L32" i="39"/>
  <c r="N31" i="39"/>
  <c r="M31" i="39"/>
  <c r="L31" i="39"/>
  <c r="N29" i="39"/>
  <c r="L29" i="39"/>
  <c r="N28" i="39"/>
  <c r="L28" i="39"/>
  <c r="K27" i="39"/>
  <c r="H27" i="39"/>
  <c r="E27" i="39"/>
  <c r="N26" i="39"/>
  <c r="L26" i="39"/>
  <c r="N25" i="39"/>
  <c r="L25" i="39"/>
  <c r="N24" i="39"/>
  <c r="L24" i="39"/>
  <c r="K23" i="39"/>
  <c r="H23" i="39"/>
  <c r="E23" i="39"/>
  <c r="N22" i="39"/>
  <c r="M22" i="39"/>
  <c r="L22" i="39"/>
  <c r="N21" i="39"/>
  <c r="M21" i="39"/>
  <c r="L21" i="39"/>
  <c r="N20" i="39"/>
  <c r="L20" i="39"/>
  <c r="N19" i="39"/>
  <c r="L19" i="39"/>
  <c r="K18" i="39"/>
  <c r="H18" i="39"/>
  <c r="E18" i="39"/>
  <c r="N17" i="39"/>
  <c r="L17" i="39"/>
  <c r="N16" i="39"/>
  <c r="L16" i="39"/>
  <c r="N15" i="39"/>
  <c r="L15" i="39"/>
  <c r="N14" i="39"/>
  <c r="L14" i="39"/>
  <c r="K13" i="39"/>
  <c r="H13" i="39"/>
  <c r="E13" i="39"/>
  <c r="N12" i="39"/>
  <c r="M12" i="39"/>
  <c r="L12" i="39"/>
  <c r="N11" i="39"/>
  <c r="L11" i="39"/>
  <c r="K10" i="39"/>
  <c r="H10" i="39"/>
  <c r="E10" i="39"/>
  <c r="N9" i="39"/>
  <c r="L9" i="39"/>
  <c r="N8" i="39"/>
  <c r="L8" i="39"/>
  <c r="N7" i="39"/>
  <c r="L7" i="39"/>
  <c r="F18" i="41" l="1"/>
  <c r="E43" i="39"/>
  <c r="K43" i="39"/>
  <c r="E12" i="41"/>
  <c r="E20" i="41" s="1"/>
  <c r="F8" i="41"/>
  <c r="F12" i="41" s="1"/>
  <c r="M13" i="39"/>
  <c r="N27" i="39"/>
  <c r="M16" i="39"/>
  <c r="F15" i="41"/>
  <c r="F19" i="41" s="1"/>
  <c r="D12" i="41"/>
  <c r="D20" i="41" s="1"/>
  <c r="M26" i="39"/>
  <c r="M24" i="39"/>
  <c r="M20" i="39"/>
  <c r="M29" i="39"/>
  <c r="M28" i="39"/>
  <c r="M8" i="39"/>
  <c r="M10" i="39" s="1"/>
  <c r="C19" i="41"/>
  <c r="C12" i="41"/>
  <c r="F21" i="41" s="1"/>
  <c r="M19" i="39"/>
  <c r="K30" i="39"/>
  <c r="M34" i="39"/>
  <c r="M36" i="39" s="1"/>
  <c r="M25" i="39"/>
  <c r="M17" i="39"/>
  <c r="M15" i="39"/>
  <c r="M14" i="39"/>
  <c r="H43" i="39"/>
  <c r="H30" i="39"/>
  <c r="L36" i="39"/>
  <c r="L42" i="39"/>
  <c r="L13" i="39"/>
  <c r="L10" i="39"/>
  <c r="L18" i="39"/>
  <c r="L23" i="39"/>
  <c r="M42" i="39"/>
  <c r="N42" i="39"/>
  <c r="N36" i="39"/>
  <c r="E30" i="39"/>
  <c r="E44" i="39" s="1"/>
  <c r="N23" i="39"/>
  <c r="N18" i="39"/>
  <c r="N13" i="39"/>
  <c r="N10" i="39"/>
  <c r="L27" i="39"/>
  <c r="K44" i="39" l="1"/>
  <c r="M23" i="39"/>
  <c r="M27" i="39"/>
  <c r="M43" i="39"/>
  <c r="F20" i="41"/>
  <c r="C20" i="41"/>
  <c r="M18" i="39"/>
  <c r="L43" i="39"/>
  <c r="H44" i="39"/>
  <c r="L30" i="39"/>
  <c r="N43" i="39"/>
  <c r="N30" i="39"/>
  <c r="M30" i="39" l="1"/>
  <c r="M44" i="39" s="1"/>
  <c r="L44" i="39"/>
  <c r="N44" i="39"/>
  <c r="C54" i="35" l="1"/>
  <c r="C56" i="35" l="1"/>
  <c r="G7" i="14"/>
  <c r="E7" i="1" s="1"/>
  <c r="G8" i="14"/>
  <c r="E8" i="1" s="1"/>
  <c r="G9" i="14"/>
  <c r="E9" i="1" s="1"/>
  <c r="G10" i="14"/>
  <c r="E10" i="1" s="1"/>
  <c r="G110" i="14"/>
  <c r="E110" i="1" s="1"/>
  <c r="G104" i="14"/>
  <c r="E104" i="1" s="1"/>
  <c r="E99" i="1" s="1"/>
  <c r="G87" i="14"/>
  <c r="E87" i="1" s="1"/>
  <c r="G94" i="14"/>
  <c r="E94" i="1" s="1"/>
  <c r="G75" i="14"/>
  <c r="E75" i="1" s="1"/>
  <c r="G74" i="14"/>
  <c r="E74" i="1" s="1"/>
  <c r="G59" i="14"/>
  <c r="E59" i="1" s="1"/>
  <c r="G50" i="14"/>
  <c r="E50" i="1" s="1"/>
  <c r="G52" i="14"/>
  <c r="G53" i="14"/>
  <c r="G34" i="14"/>
  <c r="E34" i="1" s="1"/>
  <c r="G35" i="14"/>
  <c r="E35" i="1" s="1"/>
  <c r="G36" i="14"/>
  <c r="E36" i="1" s="1"/>
  <c r="G38" i="14"/>
  <c r="E38" i="1" s="1"/>
  <c r="E37" i="1" s="1"/>
  <c r="G39" i="14"/>
  <c r="G39" i="1" s="1"/>
  <c r="G37" i="1" s="1"/>
  <c r="H37" i="1" s="1"/>
  <c r="G40" i="14"/>
  <c r="E40" i="1" s="1"/>
  <c r="G42" i="14"/>
  <c r="E42" i="1" s="1"/>
  <c r="G43" i="14"/>
  <c r="E43" i="1" s="1"/>
  <c r="G44" i="14"/>
  <c r="E44" i="1" s="1"/>
  <c r="G32" i="14"/>
  <c r="G25" i="14"/>
  <c r="E25" i="1" s="1"/>
  <c r="G26" i="14"/>
  <c r="E26" i="1" s="1"/>
  <c r="G23" i="14"/>
  <c r="E23" i="1" s="1"/>
  <c r="G21" i="14"/>
  <c r="E21" i="1" s="1"/>
  <c r="G6" i="14"/>
  <c r="E6" i="1" s="1"/>
  <c r="E64" i="1"/>
  <c r="E41" i="1" l="1"/>
  <c r="E33" i="1"/>
  <c r="I76" i="14"/>
  <c r="J75" i="14"/>
  <c r="I41" i="14" l="1"/>
  <c r="I45" i="14" s="1"/>
  <c r="K10" i="17" l="1"/>
  <c r="E19" i="5"/>
  <c r="G45" i="1"/>
  <c r="I52" i="18"/>
  <c r="F8" i="5" l="1"/>
  <c r="F45" i="1"/>
  <c r="E8" i="5" s="1"/>
  <c r="J28" i="18"/>
  <c r="G15" i="18"/>
  <c r="I15" i="18"/>
  <c r="J15" i="18"/>
  <c r="H45" i="1" l="1"/>
  <c r="I113" i="14"/>
  <c r="I106" i="14"/>
  <c r="I96" i="14"/>
  <c r="J83" i="14"/>
  <c r="J84" i="14"/>
  <c r="J85" i="14"/>
  <c r="J86" i="14"/>
  <c r="J87" i="14"/>
  <c r="J90" i="14"/>
  <c r="J92" i="14"/>
  <c r="J97" i="14"/>
  <c r="J98" i="14"/>
  <c r="J99" i="14"/>
  <c r="J105" i="14"/>
  <c r="J108" i="14"/>
  <c r="J110" i="14"/>
  <c r="J111" i="14"/>
  <c r="J82" i="14"/>
  <c r="I107" i="14" l="1"/>
  <c r="I114" i="14" s="1"/>
  <c r="J76" i="14"/>
  <c r="I69" i="14"/>
  <c r="I66" i="14"/>
  <c r="I63" i="14"/>
  <c r="I57" i="14"/>
  <c r="J40" i="14"/>
  <c r="J41" i="14"/>
  <c r="J42" i="14"/>
  <c r="J44" i="14"/>
  <c r="J46" i="14"/>
  <c r="J47" i="14"/>
  <c r="J48" i="14"/>
  <c r="J49" i="14"/>
  <c r="J50" i="14"/>
  <c r="J51" i="14"/>
  <c r="J53" i="14"/>
  <c r="J56" i="14"/>
  <c r="J59" i="14"/>
  <c r="J60" i="14"/>
  <c r="J67" i="14"/>
  <c r="J72" i="14"/>
  <c r="J73" i="14"/>
  <c r="J74" i="14"/>
  <c r="J23" i="14"/>
  <c r="J24" i="14"/>
  <c r="J26" i="14"/>
  <c r="J33" i="14"/>
  <c r="J34" i="14"/>
  <c r="J35" i="14"/>
  <c r="J36" i="14"/>
  <c r="J37" i="14"/>
  <c r="J38" i="14"/>
  <c r="J14" i="14"/>
  <c r="J18" i="14"/>
  <c r="J19" i="14"/>
  <c r="J20" i="14"/>
  <c r="J7" i="14"/>
  <c r="J8" i="14"/>
  <c r="J9" i="14"/>
  <c r="J10" i="14"/>
  <c r="J6" i="14"/>
  <c r="K17" i="6" l="1"/>
  <c r="L17" i="6"/>
  <c r="K12" i="6"/>
  <c r="L12" i="6"/>
  <c r="M7" i="6"/>
  <c r="M8" i="6"/>
  <c r="M13" i="6"/>
  <c r="M6" i="6"/>
  <c r="G14" i="6"/>
  <c r="G15" i="6"/>
  <c r="M7" i="5"/>
  <c r="M8" i="5"/>
  <c r="M9" i="5"/>
  <c r="M10" i="5"/>
  <c r="M11" i="5"/>
  <c r="M16" i="5"/>
  <c r="M6" i="5"/>
  <c r="G15" i="5"/>
  <c r="G16" i="5"/>
  <c r="M17" i="6" l="1"/>
  <c r="K18" i="6"/>
  <c r="M12" i="6"/>
  <c r="L18" i="6"/>
  <c r="G8" i="5"/>
  <c r="F112" i="1"/>
  <c r="G112" i="1"/>
  <c r="H112" i="1" s="1"/>
  <c r="F96" i="1"/>
  <c r="G96" i="1"/>
  <c r="F76" i="1"/>
  <c r="F118" i="1" s="1"/>
  <c r="G76" i="1"/>
  <c r="H76" i="1" l="1"/>
  <c r="H96" i="1"/>
  <c r="G118" i="1"/>
  <c r="I56" i="18"/>
  <c r="J48" i="18"/>
  <c r="J49" i="18"/>
  <c r="J53" i="18"/>
  <c r="J47" i="18"/>
  <c r="I40" i="18"/>
  <c r="I41" i="18" s="1"/>
  <c r="I29" i="18"/>
  <c r="J25" i="18"/>
  <c r="J31" i="18"/>
  <c r="J34" i="18"/>
  <c r="J35" i="18"/>
  <c r="J37" i="18"/>
  <c r="J39" i="18"/>
  <c r="J17" i="18"/>
  <c r="I10" i="18"/>
  <c r="G14" i="1" s="1"/>
  <c r="H14" i="1" l="1"/>
  <c r="F7" i="5"/>
  <c r="G7" i="5" s="1"/>
  <c r="J56" i="18"/>
  <c r="I33" i="18"/>
  <c r="I42" i="18" s="1"/>
  <c r="I57" i="18"/>
  <c r="I60" i="18" s="1"/>
  <c r="J56" i="17"/>
  <c r="K53" i="17"/>
  <c r="J52" i="17"/>
  <c r="K48" i="17"/>
  <c r="K49" i="17"/>
  <c r="K50" i="17"/>
  <c r="K47" i="17"/>
  <c r="K56" i="17" l="1"/>
  <c r="K52" i="17"/>
  <c r="J57" i="17"/>
  <c r="J40" i="17"/>
  <c r="J41" i="17" s="1"/>
  <c r="J29" i="17"/>
  <c r="J33" i="17" s="1"/>
  <c r="K23" i="17"/>
  <c r="K25" i="17"/>
  <c r="K28" i="17"/>
  <c r="K34" i="17"/>
  <c r="K37" i="17"/>
  <c r="K38" i="17"/>
  <c r="K39" i="17"/>
  <c r="K17" i="17"/>
  <c r="J42" i="17" l="1"/>
  <c r="J60" i="17"/>
  <c r="K60" i="17" s="1"/>
  <c r="K57" i="17"/>
  <c r="K29" i="17"/>
  <c r="J57" i="14"/>
  <c r="J45" i="14"/>
  <c r="I31" i="14"/>
  <c r="I12" i="14"/>
  <c r="G12" i="1" s="1"/>
  <c r="E17" i="6"/>
  <c r="F17" i="6"/>
  <c r="F19" i="5"/>
  <c r="H12" i="1" l="1"/>
  <c r="F6" i="5"/>
  <c r="G22" i="1"/>
  <c r="H22" i="1" s="1"/>
  <c r="K19" i="6"/>
  <c r="M19" i="5"/>
  <c r="G17" i="6"/>
  <c r="I22" i="14"/>
  <c r="J12" i="14"/>
  <c r="J63" i="14"/>
  <c r="J31" i="14"/>
  <c r="M13" i="5"/>
  <c r="G19" i="5"/>
  <c r="F106" i="1"/>
  <c r="G106" i="1"/>
  <c r="F69" i="1"/>
  <c r="E8" i="6" s="1"/>
  <c r="G69" i="1"/>
  <c r="F66" i="1"/>
  <c r="E10" i="5" s="1"/>
  <c r="G66" i="1"/>
  <c r="F63" i="1"/>
  <c r="E7" i="6" s="1"/>
  <c r="G63" i="1"/>
  <c r="F57" i="1"/>
  <c r="E9" i="5" s="1"/>
  <c r="G57" i="1"/>
  <c r="F31" i="1"/>
  <c r="E6" i="6" s="1"/>
  <c r="E12" i="6" s="1"/>
  <c r="E20" i="6" s="1"/>
  <c r="G31" i="1"/>
  <c r="K21" i="6" l="1"/>
  <c r="K20" i="6"/>
  <c r="F6" i="6"/>
  <c r="H31" i="1"/>
  <c r="F9" i="5"/>
  <c r="H57" i="1"/>
  <c r="F7" i="6"/>
  <c r="G7" i="6" s="1"/>
  <c r="H63" i="1"/>
  <c r="F10" i="5"/>
  <c r="H66" i="1"/>
  <c r="F8" i="6"/>
  <c r="G8" i="6" s="1"/>
  <c r="H69" i="1"/>
  <c r="G107" i="1"/>
  <c r="H106" i="1"/>
  <c r="E18" i="6"/>
  <c r="E21" i="6"/>
  <c r="G113" i="1"/>
  <c r="G10" i="5"/>
  <c r="G9" i="5"/>
  <c r="F13" i="5"/>
  <c r="L19" i="6"/>
  <c r="M19" i="6" s="1"/>
  <c r="J22" i="14"/>
  <c r="I70" i="14"/>
  <c r="I77" i="14" s="1"/>
  <c r="F107" i="1"/>
  <c r="H107" i="1" s="1"/>
  <c r="G6" i="6" l="1"/>
  <c r="F12" i="6"/>
  <c r="F20" i="5"/>
  <c r="F21" i="5"/>
  <c r="F22" i="5"/>
  <c r="F113" i="1"/>
  <c r="H113" i="1" s="1"/>
  <c r="G70" i="1"/>
  <c r="L21" i="6" l="1"/>
  <c r="L20" i="6"/>
  <c r="F21" i="6"/>
  <c r="F20" i="6"/>
  <c r="G12" i="6"/>
  <c r="F18" i="6"/>
  <c r="G18" i="6" s="1"/>
  <c r="G77" i="1"/>
  <c r="G117" i="1"/>
  <c r="F19" i="6" l="1"/>
  <c r="K33" i="17"/>
  <c r="G111" i="14"/>
  <c r="G108" i="14"/>
  <c r="E108" i="1" s="1"/>
  <c r="J13" i="6" s="1"/>
  <c r="G99" i="14"/>
  <c r="G98" i="14"/>
  <c r="E98" i="1" s="1"/>
  <c r="J7" i="6" s="1"/>
  <c r="G97" i="14"/>
  <c r="G95" i="14"/>
  <c r="E95" i="1" s="1"/>
  <c r="G92" i="14"/>
  <c r="E92" i="1" s="1"/>
  <c r="G90" i="14"/>
  <c r="E90" i="1" s="1"/>
  <c r="G85" i="14"/>
  <c r="G84" i="14"/>
  <c r="G83" i="14"/>
  <c r="G82" i="14"/>
  <c r="G73" i="14"/>
  <c r="G60" i="14"/>
  <c r="G56" i="14"/>
  <c r="G49" i="14"/>
  <c r="G48" i="14"/>
  <c r="G47" i="14"/>
  <c r="G46" i="14"/>
  <c r="E46" i="1" s="1"/>
  <c r="G41" i="14"/>
  <c r="G37" i="14"/>
  <c r="G24" i="14"/>
  <c r="G20" i="14"/>
  <c r="E20" i="1" s="1"/>
  <c r="G19" i="14"/>
  <c r="E19" i="1" s="1"/>
  <c r="G18" i="14"/>
  <c r="G16" i="14"/>
  <c r="G31" i="14" l="1"/>
  <c r="E24" i="1"/>
  <c r="G63" i="14"/>
  <c r="E60" i="1"/>
  <c r="G33" i="14"/>
  <c r="G45" i="14" s="1"/>
  <c r="G72" i="14"/>
  <c r="G76" i="14" s="1"/>
  <c r="G93" i="14"/>
  <c r="E93" i="1" s="1"/>
  <c r="E86" i="1" s="1"/>
  <c r="K41" i="17"/>
  <c r="K40" i="17"/>
  <c r="G14" i="14"/>
  <c r="G51" i="14"/>
  <c r="J96" i="14"/>
  <c r="G11" i="14"/>
  <c r="J9" i="6"/>
  <c r="J8" i="6" s="1"/>
  <c r="J10" i="6"/>
  <c r="D10" i="6"/>
  <c r="D11" i="6"/>
  <c r="D11" i="5"/>
  <c r="E69" i="1"/>
  <c r="D8" i="6" s="1"/>
  <c r="D10" i="5"/>
  <c r="G12" i="14" l="1"/>
  <c r="E12" i="1" s="1"/>
  <c r="D6" i="5" s="1"/>
  <c r="E11" i="1"/>
  <c r="G57" i="14"/>
  <c r="G113" i="14"/>
  <c r="J10" i="18"/>
  <c r="G86" i="14"/>
  <c r="J29" i="18"/>
  <c r="J113" i="14"/>
  <c r="J106" i="14"/>
  <c r="J69" i="14"/>
  <c r="M20" i="5"/>
  <c r="J52" i="18"/>
  <c r="J40" i="18"/>
  <c r="K42" i="17"/>
  <c r="G22" i="14" l="1"/>
  <c r="G70" i="14" s="1"/>
  <c r="G77" i="14" s="1"/>
  <c r="J33" i="18"/>
  <c r="J107" i="14"/>
  <c r="J77" i="14"/>
  <c r="J70" i="14"/>
  <c r="M18" i="6"/>
  <c r="J60" i="18"/>
  <c r="J57" i="18"/>
  <c r="J41" i="18"/>
  <c r="J114" i="14" l="1"/>
  <c r="J42" i="18"/>
  <c r="H53" i="17"/>
  <c r="H49" i="17"/>
  <c r="H50" i="17"/>
  <c r="E85" i="1" s="1"/>
  <c r="H39" i="17"/>
  <c r="H38" i="17"/>
  <c r="H20" i="17"/>
  <c r="H21" i="17"/>
  <c r="E49" i="1" s="1"/>
  <c r="H22" i="17"/>
  <c r="H23" i="17"/>
  <c r="E51" i="1" s="1"/>
  <c r="H24" i="17"/>
  <c r="E52" i="1" s="1"/>
  <c r="H25" i="17"/>
  <c r="H26" i="17"/>
  <c r="E54" i="1" s="1"/>
  <c r="H27" i="17"/>
  <c r="E55" i="1" s="1"/>
  <c r="H28" i="17"/>
  <c r="H19" i="17"/>
  <c r="H56" i="17" l="1"/>
  <c r="H47" i="17"/>
  <c r="H48" i="17"/>
  <c r="I7" i="5"/>
  <c r="H35" i="17"/>
  <c r="E73" i="1" s="1"/>
  <c r="E72" i="1" s="1"/>
  <c r="H36" i="17"/>
  <c r="H51" i="17"/>
  <c r="H52" i="17" l="1"/>
  <c r="H57" i="17" s="1"/>
  <c r="H60" i="17" s="1"/>
  <c r="H8" i="6" l="1"/>
  <c r="H7" i="6"/>
  <c r="H6" i="6"/>
  <c r="H7" i="5"/>
  <c r="H8" i="5"/>
  <c r="H10" i="5"/>
  <c r="H6" i="5"/>
  <c r="B17" i="5" l="1"/>
  <c r="B16" i="5"/>
  <c r="B14" i="5"/>
  <c r="D17" i="6"/>
  <c r="I4" i="6"/>
  <c r="C18" i="5"/>
  <c r="C14" i="5"/>
  <c r="I4" i="5"/>
  <c r="C17" i="6" l="1"/>
  <c r="C19" i="5"/>
  <c r="D88" i="1" l="1"/>
  <c r="D89" i="1"/>
  <c r="D39" i="1"/>
  <c r="D32" i="1"/>
  <c r="D86" i="1" l="1"/>
  <c r="I16" i="5"/>
  <c r="D37" i="1"/>
  <c r="I19" i="5" l="1"/>
  <c r="E63" i="1" l="1"/>
  <c r="D7" i="6" s="1"/>
  <c r="I7" i="6" l="1"/>
  <c r="H37" i="17" l="1"/>
  <c r="G38" i="18"/>
  <c r="J38" i="18" l="1"/>
  <c r="G37" i="18"/>
  <c r="G40" i="18" l="1"/>
  <c r="G41" i="18" s="1"/>
  <c r="I13" i="6" l="1"/>
  <c r="J17" i="6" s="1"/>
  <c r="E112" i="1"/>
  <c r="G53" i="18"/>
  <c r="G49" i="18"/>
  <c r="E84" i="1" s="1"/>
  <c r="G48" i="18"/>
  <c r="E83" i="1" s="1"/>
  <c r="G47" i="18"/>
  <c r="E82" i="1" s="1"/>
  <c r="J6" i="5" s="1"/>
  <c r="G28" i="18"/>
  <c r="E56" i="1" s="1"/>
  <c r="G8" i="18"/>
  <c r="D20" i="1" s="1"/>
  <c r="G106" i="14"/>
  <c r="J13" i="5" l="1"/>
  <c r="J20" i="5" s="1"/>
  <c r="G56" i="18"/>
  <c r="E97" i="1"/>
  <c r="J6" i="6" s="1"/>
  <c r="G17" i="18"/>
  <c r="E47" i="1" s="1"/>
  <c r="G25" i="18"/>
  <c r="E53" i="1" s="1"/>
  <c r="G10" i="18"/>
  <c r="E14" i="1" s="1"/>
  <c r="I17" i="6"/>
  <c r="E22" i="1" l="1"/>
  <c r="D7" i="5"/>
  <c r="G29" i="18"/>
  <c r="G33" i="18" s="1"/>
  <c r="G42" i="18" s="1"/>
  <c r="H18" i="17"/>
  <c r="H40" i="17"/>
  <c r="H41" i="17" s="1"/>
  <c r="I8" i="5"/>
  <c r="I9" i="5"/>
  <c r="G52" i="18"/>
  <c r="G57" i="18" s="1"/>
  <c r="G60" i="18" s="1"/>
  <c r="H29" i="17" l="1"/>
  <c r="H33" i="17" s="1"/>
  <c r="H42" i="17" s="1"/>
  <c r="E48" i="1"/>
  <c r="E57" i="1" s="1"/>
  <c r="D9" i="5" s="1"/>
  <c r="I6" i="6" l="1"/>
  <c r="D112" i="1" l="1"/>
  <c r="D99" i="1"/>
  <c r="D80" i="1"/>
  <c r="D69" i="1"/>
  <c r="D66" i="1"/>
  <c r="C10" i="5" s="1"/>
  <c r="D63" i="1"/>
  <c r="D57" i="1"/>
  <c r="D41" i="1"/>
  <c r="D33" i="1"/>
  <c r="C6" i="5"/>
  <c r="E45" i="1" l="1"/>
  <c r="D8" i="5" s="1"/>
  <c r="C8" i="6"/>
  <c r="E106" i="1"/>
  <c r="D31" i="1"/>
  <c r="D45" i="1"/>
  <c r="D76" i="1"/>
  <c r="E76" i="1"/>
  <c r="E118" i="1" s="1"/>
  <c r="I8" i="6"/>
  <c r="C7" i="6"/>
  <c r="C9" i="5"/>
  <c r="D96" i="1"/>
  <c r="D106" i="1"/>
  <c r="C6" i="6" l="1"/>
  <c r="C8" i="5"/>
  <c r="E31" i="1"/>
  <c r="D6" i="6" s="1"/>
  <c r="E96" i="1"/>
  <c r="E107" i="1" s="1"/>
  <c r="E113" i="1" s="1"/>
  <c r="D118" i="1"/>
  <c r="I13" i="5"/>
  <c r="I20" i="5" s="1"/>
  <c r="I12" i="6"/>
  <c r="J12" i="6"/>
  <c r="D107" i="1"/>
  <c r="D12" i="6" l="1"/>
  <c r="D20" i="6" s="1"/>
  <c r="C12" i="6"/>
  <c r="C18" i="6" s="1"/>
  <c r="J18" i="6"/>
  <c r="J19" i="6" s="1"/>
  <c r="D113" i="1"/>
  <c r="I18" i="6"/>
  <c r="J20" i="6" l="1"/>
  <c r="D18" i="6"/>
  <c r="C20" i="6"/>
  <c r="I20" i="6"/>
  <c r="J21" i="6"/>
  <c r="D21" i="6"/>
  <c r="I19" i="6"/>
  <c r="I21" i="6"/>
  <c r="C21" i="6"/>
  <c r="J21" i="14" l="1"/>
  <c r="D19" i="5" l="1"/>
  <c r="C7" i="5" l="1"/>
  <c r="D13" i="5" s="1"/>
  <c r="D22" i="1"/>
  <c r="D70" i="1" s="1"/>
  <c r="D77" i="1" s="1"/>
  <c r="E70" i="1"/>
  <c r="E117" i="1" s="1"/>
  <c r="D117" i="1" l="1"/>
  <c r="C13" i="5"/>
  <c r="C20" i="5" s="1"/>
  <c r="C19" i="6" s="1"/>
  <c r="E77" i="1"/>
  <c r="D20" i="5"/>
  <c r="D19" i="6" s="1"/>
  <c r="D21" i="5"/>
  <c r="D22" i="5"/>
  <c r="C22" i="5" l="1"/>
  <c r="C21" i="5"/>
  <c r="I21" i="5"/>
  <c r="I22" i="5"/>
  <c r="G96" i="14"/>
  <c r="G107" i="14" s="1"/>
  <c r="G114" i="14" l="1"/>
  <c r="E13" i="5" l="1"/>
  <c r="G6" i="5"/>
  <c r="F70" i="1"/>
  <c r="F117" i="1" l="1"/>
  <c r="H70" i="1"/>
  <c r="F77" i="1"/>
  <c r="H77" i="1" s="1"/>
  <c r="E22" i="5"/>
  <c r="E21" i="5"/>
  <c r="E20" i="5"/>
  <c r="G13" i="5"/>
  <c r="E19" i="6" l="1"/>
  <c r="G19" i="6" s="1"/>
  <c r="G20" i="5"/>
  <c r="I94" i="42"/>
  <c r="I99" i="42"/>
  <c r="I7" i="42"/>
  <c r="C91" i="42" l="1"/>
  <c r="H91" i="42"/>
  <c r="G91" i="42" l="1"/>
  <c r="F91" i="42" l="1"/>
  <c r="J8" i="42" l="1"/>
  <c r="E91" i="42"/>
  <c r="I91" i="42" s="1"/>
  <c r="J7" i="42" l="1"/>
  <c r="D91" i="42"/>
  <c r="J91" i="42" s="1"/>
</calcChain>
</file>

<file path=xl/sharedStrings.xml><?xml version="1.0" encoding="utf-8"?>
<sst xmlns="http://schemas.openxmlformats.org/spreadsheetml/2006/main" count="3861" uniqueCount="1420">
  <si>
    <t>B E V É T E L E K</t>
  </si>
  <si>
    <t>adatok Ft-ban</t>
  </si>
  <si>
    <t>Sor-
szám</t>
  </si>
  <si>
    <t>Bevételi jogcím</t>
  </si>
  <si>
    <t>Rovatszám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</si>
  <si>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</si>
  <si>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</si>
  <si>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</si>
  <si>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</si>
  <si>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</si>
  <si>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</si>
  <si>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</si>
  <si>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</si>
  <si>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</si>
  <si>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</si>
  <si>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</si>
  <si>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</si>
  <si>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</si>
  <si>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</si>
  <si>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</si>
  <si>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</si>
  <si>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</si>
  <si>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</si>
  <si>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</si>
  <si>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</si>
  <si>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</si>
  <si>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</si>
  <si>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</si>
  <si>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</si>
  <si>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</si>
  <si>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</si>
  <si>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</si>
  <si>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</si>
  <si>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</si>
  <si>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</si>
  <si>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</si>
  <si>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</si>
  <si>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</si>
  <si>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</si>
  <si>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</si>
  <si>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</si>
  <si>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</si>
  <si>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</si>
  <si>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</si>
  <si>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</si>
  <si>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</si>
  <si>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</si>
  <si>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</si>
  <si>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</si>
  <si>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</si>
  <si>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</si>
  <si>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</si>
  <si>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</si>
  <si>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</si>
  <si>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</si>
  <si>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</si>
  <si>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</si>
  <si>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</si>
  <si>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</si>
  <si>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</si>
  <si>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</si>
  <si>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</si>
  <si>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</si>
  <si>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</si>
  <si>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</si>
  <si>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</si>
  <si>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</si>
  <si>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</si>
  <si>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</si>
  <si>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</si>
  <si>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</si>
  <si>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</si>
  <si>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</si>
  <si>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</si>
  <si>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</si>
  <si>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</si>
  <si>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</si>
  <si>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</si>
  <si>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</si>
  <si>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</si>
  <si>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</si>
  <si>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</si>
  <si>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</si>
  <si>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</si>
  <si>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</si>
  <si>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</si>
  <si>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</si>
  <si>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</si>
  <si>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</si>
  <si>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</si>
  <si>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</si>
  <si>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</si>
  <si>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</si>
  <si>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</si>
  <si>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</si>
  <si>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</si>
  <si>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</si>
  <si>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Egyéb áruhasználati és szolgáltatási adók</t>
  </si>
  <si>
    <t>B355</t>
  </si>
  <si>
    <t>37.</t>
  </si>
  <si>
    <t>Tartózkodás után fizetett idegenforgalmi adó</t>
  </si>
  <si>
    <t>38.</t>
  </si>
  <si>
    <t>Talajterhelési díj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</si>
  <si>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</si>
  <si>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</si>
  <si>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</si>
  <si>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</si>
  <si>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</si>
  <si>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</si>
  <si>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</si>
  <si>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</si>
  <si>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</si>
  <si>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</si>
  <si>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</si>
  <si>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</si>
  <si>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</si>
  <si>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</si>
  <si>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</si>
  <si>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</si>
  <si>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</si>
  <si>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</si>
  <si>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</si>
  <si>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</si>
  <si>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</si>
  <si>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</si>
  <si>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</si>
  <si>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</si>
  <si>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</si>
  <si>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</si>
  <si>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</si>
  <si>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</si>
  <si>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</si>
  <si>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</si>
  <si>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</si>
  <si>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</si>
  <si>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</si>
  <si>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</si>
  <si>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</si>
  <si>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</si>
  <si>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</si>
  <si>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</si>
  <si>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</si>
  <si>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</si>
  <si>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</si>
  <si>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</si>
  <si>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</si>
  <si>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</si>
  <si>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</si>
  <si>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</si>
  <si>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</si>
  <si>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</si>
  <si>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</si>
  <si>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</si>
  <si>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</si>
  <si>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</si>
  <si>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</si>
  <si>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</si>
  <si>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</si>
  <si>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</si>
  <si>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</si>
  <si>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</si>
  <si>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</si>
  <si>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</si>
  <si>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</si>
  <si>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</si>
  <si>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</si>
  <si>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</si>
  <si>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</si>
  <si>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</si>
  <si>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</si>
  <si>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</si>
  <si>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</si>
  <si>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</si>
  <si>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</si>
  <si>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</si>
  <si>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</si>
  <si>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</si>
  <si>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</si>
  <si>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</si>
  <si>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</si>
  <si>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</si>
  <si>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</si>
  <si>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</si>
  <si>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</si>
  <si>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</si>
  <si>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</si>
  <si>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</si>
  <si>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</si>
  <si>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</si>
  <si>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</si>
  <si>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</si>
  <si>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</si>
  <si>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</si>
  <si>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</si>
  <si>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</si>
  <si>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</si>
  <si>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</si>
  <si>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</si>
  <si>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</si>
  <si>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</si>
  <si>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</si>
  <si>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</si>
  <si>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</si>
  <si>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</si>
  <si>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</si>
  <si>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</si>
  <si>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</si>
  <si>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</si>
  <si>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</si>
  <si>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</si>
  <si>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</si>
  <si>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</si>
  <si>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</si>
  <si>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</si>
  <si>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</si>
  <si>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</si>
  <si>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</si>
  <si>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</si>
  <si>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</si>
  <si>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</si>
  <si>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</si>
  <si>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</si>
  <si>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</si>
  <si>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</si>
  <si>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</si>
  <si>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</si>
  <si>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</si>
  <si>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</si>
  <si>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</si>
  <si>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</si>
  <si>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</si>
  <si>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</si>
  <si>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</si>
  <si>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</si>
  <si>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</si>
  <si>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</si>
  <si>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</si>
  <si>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</si>
  <si>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</si>
  <si>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</si>
  <si>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</si>
  <si>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</si>
  <si>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</si>
  <si>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</si>
  <si>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</si>
  <si>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</si>
  <si>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</si>
  <si>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</si>
  <si>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</si>
  <si>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</si>
  <si>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</si>
  <si>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</si>
  <si>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</si>
  <si>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</si>
  <si>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</si>
  <si>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</si>
  <si>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</si>
  <si>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</si>
  <si>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</si>
  <si>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</si>
  <si>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</si>
  <si>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</si>
  <si>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</si>
  <si>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</si>
  <si>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Bevételek</t>
  </si>
  <si>
    <t>Kiadások</t>
  </si>
  <si>
    <t>Megnevezés</t>
  </si>
  <si>
    <t>E</t>
  </si>
  <si>
    <t>ebből   -  Működési általános tartalék</t>
  </si>
  <si>
    <t xml:space="preserve"> - Működési cél tartalék</t>
  </si>
  <si>
    <t>Költségvetési kiadások összesen (1+….+5)</t>
  </si>
  <si>
    <t>10.1.</t>
  </si>
  <si>
    <t>10.2.</t>
  </si>
  <si>
    <t>Működési célú finanszírozási bevételek összesen (9.+10.+11.)</t>
  </si>
  <si>
    <t>Működési célú finanszírozási kiadások összesen (9.+11.)</t>
  </si>
  <si>
    <t>MŰKÖDÉSI CÉLÚ BEVÉTELEK ÖSSZESEN (8.+12.)</t>
  </si>
  <si>
    <t>MŰKÖDÉSI KIADÁSOK ÖSSZESEN (8.+12.)</t>
  </si>
  <si>
    <t>Hitelek, kölcsönök felvétele pénzügyi vállalkozástól</t>
  </si>
  <si>
    <t>9.1.</t>
  </si>
  <si>
    <t>Előző évi költségvetési maradvány igénybevétele</t>
  </si>
  <si>
    <t>9.2.</t>
  </si>
  <si>
    <t>Előző évi vállalkozási maradvány igénybevétele</t>
  </si>
  <si>
    <t xml:space="preserve"> Felhalmozási célú finanszírozási bevételek: (8.+9.)</t>
  </si>
  <si>
    <t>Felhalmozási célú finanszírozási kiadások: (8.+9.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</si>
  <si>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</si>
  <si>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</si>
  <si>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</si>
  <si>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</si>
  <si>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</si>
  <si>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</si>
  <si>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</si>
  <si>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</si>
  <si>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</si>
  <si>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</si>
  <si>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</si>
  <si>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</si>
  <si>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</si>
  <si>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</si>
  <si>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</si>
  <si>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</si>
  <si>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</si>
  <si>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</si>
  <si>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</si>
  <si>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</si>
  <si>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</si>
  <si>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</si>
  <si>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</si>
  <si>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</si>
  <si>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</si>
  <si>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</si>
  <si>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</si>
  <si>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</si>
  <si>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</si>
  <si>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</si>
  <si>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>A települési önkormányzatok működésének támogatása beszámítás és kiegészítés után</t>
  </si>
  <si>
    <t>forint</t>
  </si>
  <si>
    <t>I.6.</t>
  </si>
  <si>
    <t/>
  </si>
  <si>
    <t xml:space="preserve">I. </t>
  </si>
  <si>
    <t>A helyi önkormányzatok működésének általános támogatása összesen</t>
  </si>
  <si>
    <t>II.1.</t>
  </si>
  <si>
    <t>Óvodapedagógusok, és az óvodapedagógusok nevelő munkáját közvetlenül segítők bértámogatása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</si>
  <si>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</si>
  <si>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</si>
  <si>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</si>
  <si>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</si>
  <si>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>II.1. (3) 1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</si>
  <si>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</si>
  <si>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</si>
  <si>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</si>
  <si>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II.1. (4) 2</t>
  </si>
  <si>
    <t xml:space="preserve"> óvodapedagógusok elismert létszáma (pótlólagos összeg) </t>
  </si>
  <si>
    <t>II.2. (1) 1</t>
  </si>
  <si>
    <t xml:space="preserve">gyermekek nevelése a napi 8 órát nem éri el </t>
  </si>
  <si>
    <t>II.2. (8) 1</t>
  </si>
  <si>
    <t xml:space="preserve">gyermekek nevelése a napi 8 órát eléri vagy meghaladja </t>
  </si>
  <si>
    <t>II.2. (1) 2</t>
  </si>
  <si>
    <t>II.2. (8) 2</t>
  </si>
  <si>
    <t>II.4.</t>
  </si>
  <si>
    <t>A köznevelési intézmények működtetéséhez kapcsolódó támogatás</t>
  </si>
  <si>
    <t>Kiegészítő támogatás az óvodapedagógusok minősítéséből adódó többletkiadásokhoz</t>
  </si>
  <si>
    <t>II.4.a (1)</t>
  </si>
  <si>
    <t>II.4.b (1)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</si>
  <si>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</si>
  <si>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</si>
  <si>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</si>
  <si>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</si>
  <si>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</si>
  <si>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</si>
  <si>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</si>
  <si>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</si>
  <si>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</si>
  <si>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</si>
  <si>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</si>
  <si>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III.3.c (2)</t>
  </si>
  <si>
    <t xml:space="preserve"> szociális étkeztetés - társulás által történő feladatellátás </t>
  </si>
  <si>
    <t>III.3.d (1)</t>
  </si>
  <si>
    <t xml:space="preserve"> házi segítségnyújtás </t>
  </si>
  <si>
    <t>III.3.d (2)</t>
  </si>
  <si>
    <t xml:space="preserve"> házi segítségnyújtás - társulás által történő feladatellátás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</si>
  <si>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</si>
  <si>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</si>
  <si>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</si>
  <si>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</si>
  <si>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III.3.db (1)</t>
  </si>
  <si>
    <t xml:space="preserve"> házi segítségnyújtás - személyi gondozás társulás által történő feladatellátás</t>
  </si>
  <si>
    <t>III.3.f (2)</t>
  </si>
  <si>
    <t xml:space="preserve"> időskorúak nappali intézményi ellátása - társulás által történő feladatellátás</t>
  </si>
  <si>
    <t>III.3.g (5)</t>
  </si>
  <si>
    <t xml:space="preserve"> demens személyek nappali intézményi ellátása</t>
  </si>
  <si>
    <t>III.3.g (6)</t>
  </si>
  <si>
    <t xml:space="preserve"> demens személyek nappali intézményi ellátása - társulás által történő feladatellátás</t>
  </si>
  <si>
    <t>III.4.a</t>
  </si>
  <si>
    <t>A finanszírozás szempontjából elismert szakmai dolgozók bértámogatása</t>
  </si>
  <si>
    <t>III.4.b</t>
  </si>
  <si>
    <t>Intézmény-üzemeltetési támogatás</t>
  </si>
  <si>
    <t>Mezőtúr Város Önkormányzata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</si>
  <si>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</si>
  <si>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</si>
  <si>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</si>
  <si>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</si>
  <si>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</si>
  <si>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</si>
  <si>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</si>
  <si>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</si>
  <si>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</si>
  <si>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</si>
  <si>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</si>
  <si>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</si>
  <si>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</si>
  <si>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</si>
  <si>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</si>
  <si>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</si>
  <si>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</si>
  <si>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</si>
  <si>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Mezőtúri Közös Önkormányzati Hivatal</t>
  </si>
  <si>
    <t>Sor-szám</t>
  </si>
  <si>
    <t>Összesen</t>
  </si>
  <si>
    <t>Beszámítás
(A számított bevétel a 2015. évi iparűzési adóalap 0,55%-a)</t>
  </si>
  <si>
    <t>Összeg</t>
  </si>
  <si>
    <t>A támogatás címzettje</t>
  </si>
  <si>
    <t>Támogatás összege</t>
  </si>
  <si>
    <t>MAFC Sportegyesület</t>
  </si>
  <si>
    <t>Művészeti Közalapítvány</t>
  </si>
  <si>
    <t>Mezőtúri Szivárvány Népzenei Egyesület</t>
  </si>
  <si>
    <t>Civil szervezetek pályázata</t>
  </si>
  <si>
    <t xml:space="preserve"> - ebből a polgárőrség támogatása</t>
  </si>
  <si>
    <t xml:space="preserve"> -  ebből biztonságtechnikai eszközök beszerzése (elsősorban az idősek védelme érdekében)</t>
  </si>
  <si>
    <t xml:space="preserve"> - ebből KÓBORKA támogatása</t>
  </si>
  <si>
    <t>INVICTUS Úszó és Vízilabda SC</t>
  </si>
  <si>
    <t>Tanuló ösztöndíj programok (Bursa és Arany János)</t>
  </si>
  <si>
    <t>adatok ezer Ft-ban</t>
  </si>
  <si>
    <t>Bevétel összesen</t>
  </si>
  <si>
    <t>Saját bevétel</t>
  </si>
  <si>
    <t>Megoszlás     %</t>
  </si>
  <si>
    <t>Működési célú átvett pénzeszközök</t>
  </si>
  <si>
    <t>Önkormányzati támogatás</t>
  </si>
  <si>
    <t>Támogatás</t>
  </si>
  <si>
    <t>Mezőtúri Móricz Zsigmond Könyvtár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</si>
  <si>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</si>
  <si>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</si>
  <si>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</si>
  <si>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</si>
  <si>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</si>
  <si>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</si>
  <si>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2017. év</t>
  </si>
  <si>
    <t>2018. év</t>
  </si>
  <si>
    <t>Bevételek (források) összesen:</t>
  </si>
  <si>
    <t>ebből:</t>
  </si>
  <si>
    <t>Támogatási előleg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</si>
  <si>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</si>
  <si>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</si>
  <si>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</si>
  <si>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</si>
  <si>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</si>
  <si>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</si>
  <si>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</si>
  <si>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Mezőtúr Város Önkormányzatának
 Európai Uniós támogatással megvalósuló projektjei</t>
  </si>
  <si>
    <t>K915</t>
  </si>
  <si>
    <t>Központi, irányító szervi támogatások folyósítása</t>
  </si>
  <si>
    <t>Feladat megnevezés</t>
  </si>
  <si>
    <t>Kormányzati funkció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</si>
  <si>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</si>
  <si>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</si>
  <si>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</si>
  <si>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</si>
  <si>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Bevételek összesen</t>
  </si>
  <si>
    <t>Önkormányzatok és önkormányzati hivatalok jogalkotó és általános igazgatási tevékenysége</t>
  </si>
  <si>
    <t>011130</t>
  </si>
  <si>
    <t>Támogatási célú finanszírozási bevételek</t>
  </si>
  <si>
    <t>018030</t>
  </si>
  <si>
    <t>Személyi juttatások</t>
  </si>
  <si>
    <t>Dologi kiadások</t>
  </si>
  <si>
    <t>Egyéb működési kiadások</t>
  </si>
  <si>
    <t>Finanszírozási kiadások</t>
  </si>
  <si>
    <t>Kiadások összesen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</si>
  <si>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</si>
  <si>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</si>
  <si>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</si>
  <si>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</si>
  <si>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</si>
  <si>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Kötelező feladat</t>
  </si>
  <si>
    <t>Önként vállalt feladat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</si>
  <si>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</si>
  <si>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</si>
  <si>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</si>
  <si>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</si>
  <si>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</si>
  <si>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</si>
  <si>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</si>
  <si>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</si>
  <si>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</si>
  <si>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</si>
  <si>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</si>
  <si>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</si>
  <si>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</si>
  <si>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</si>
  <si>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</si>
  <si>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</si>
  <si>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</si>
  <si>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</si>
  <si>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</si>
  <si>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</si>
  <si>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</si>
  <si>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</si>
  <si>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</si>
  <si>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</si>
  <si>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</si>
  <si>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</si>
  <si>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</si>
  <si>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</si>
  <si>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</si>
  <si>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</si>
  <si>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</si>
  <si>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</si>
  <si>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</si>
  <si>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</si>
  <si>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</si>
  <si>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</si>
  <si>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</si>
  <si>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</si>
  <si>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</si>
  <si>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</si>
  <si>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</si>
  <si>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</si>
  <si>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</si>
  <si>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</si>
  <si>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</si>
  <si>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</si>
  <si>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</si>
  <si>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</si>
  <si>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</si>
  <si>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</si>
  <si>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</si>
  <si>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</si>
  <si>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</si>
  <si>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</si>
  <si>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</si>
  <si>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</si>
  <si>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</si>
  <si>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</si>
  <si>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</si>
  <si>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</si>
  <si>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</si>
  <si>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</si>
  <si>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</si>
  <si>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</si>
  <si>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</si>
  <si>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</si>
  <si>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</si>
  <si>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</si>
  <si>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</si>
  <si>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2019. évi kötelezettség</t>
  </si>
  <si>
    <t>Tőke</t>
  </si>
  <si>
    <t>Kamat</t>
  </si>
  <si>
    <t>2018. IV. negyedév</t>
  </si>
  <si>
    <t>I. Általános tartalék</t>
  </si>
  <si>
    <t>adatok eFt-ban</t>
  </si>
  <si>
    <t>Sorszám</t>
  </si>
  <si>
    <t>Feladat/cél</t>
  </si>
  <si>
    <t>Pályázatok előkészítésének költsége és előfinanszírozásának biztosítása</t>
  </si>
  <si>
    <t>Egyéb, előre nem tervezett kiadások</t>
  </si>
  <si>
    <t>II. Céltartalék tartalék</t>
  </si>
  <si>
    <t>Általános és céltartalék mindösszesen</t>
  </si>
  <si>
    <t>Eredeti előirányzat</t>
  </si>
  <si>
    <t>BEVÉTELEK</t>
  </si>
  <si>
    <t>2018.</t>
  </si>
  <si>
    <t>2019.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</si>
  <si>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</si>
  <si>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</si>
  <si>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</si>
  <si>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</si>
  <si>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</si>
  <si>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</si>
  <si>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</si>
  <si>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</si>
  <si>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</si>
  <si>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</si>
  <si>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</si>
  <si>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</si>
  <si>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</si>
  <si>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</si>
  <si>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</si>
  <si>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</si>
  <si>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</si>
  <si>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</si>
  <si>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</si>
  <si>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</si>
  <si>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</si>
  <si>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</si>
  <si>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</si>
  <si>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</si>
  <si>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</si>
  <si>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</si>
  <si>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FINANSZÍROZÁSI BEVÉTELEK ÖSSZESEN (=12.)</t>
  </si>
  <si>
    <t>MFB ÖIP hitel - Mentőállomás beruházás  (ÉAOP-4.1.2/A-12-2013-0030. " Egészségház és Mentőállomás kialakítása projkethez kapcsolódóan)</t>
  </si>
  <si>
    <t>TOP-5.1.2-15-JN1-2016-00007</t>
  </si>
  <si>
    <t>2019. év</t>
  </si>
  <si>
    <t>Konzorciumi partner:</t>
  </si>
  <si>
    <t>sor-szám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</si>
  <si>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</si>
  <si>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</si>
  <si>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</si>
  <si>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</si>
  <si>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</si>
  <si>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</si>
  <si>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Mezőtúr Város Önkormányzata
költségvetési évet követő három év tervezett előirányzatainak keretszámai</t>
  </si>
  <si>
    <t>Rendkívüli települési támogatás</t>
  </si>
  <si>
    <t>Köztemetés</t>
  </si>
  <si>
    <t>Gyógyszer támogatás</t>
  </si>
  <si>
    <t>Lakhatási támogatás</t>
  </si>
  <si>
    <t>Temetési segély</t>
  </si>
  <si>
    <t>Kiegészítő gyermekvédelmi támogatás</t>
  </si>
  <si>
    <t>Cím száma</t>
  </si>
  <si>
    <t>Alcím száma</t>
  </si>
  <si>
    <t>Cím/alcím neve</t>
  </si>
  <si>
    <t>I.</t>
  </si>
  <si>
    <t>II.</t>
  </si>
  <si>
    <t>Gazdasági szervezettel rendelkező költségvetési szerv</t>
  </si>
  <si>
    <t>Gazdasági szervezettel nem rendelkező költségvetési szerv</t>
  </si>
  <si>
    <t>Ellátás jogcíme</t>
  </si>
  <si>
    <t>Mezőtúr Város Önkormányzata
által megkötött, több éves kihatással járó, adósságot keletkeztető ügyletek fizetési kötelezettségeinek bemutatása a lejáratig</t>
  </si>
  <si>
    <t>Mezőtúr Város Önkormányzata
saját bevételeinek részletezése az adósságot keletkeztető ügyletből származó tárgyévi fizetési kötelezettség megállapításához</t>
  </si>
  <si>
    <t>Kiegészítő gyermekvédelmi támogatás pótlék</t>
  </si>
  <si>
    <t>Rákóczi Szövetség támogatása</t>
  </si>
  <si>
    <t xml:space="preserve">Kezdés </t>
  </si>
  <si>
    <t xml:space="preserve">Befejezés </t>
  </si>
  <si>
    <t>Teljes bekerülési költség összesen</t>
  </si>
  <si>
    <t>Felhalmozási kiadások teljes bekerülési költségéből</t>
  </si>
  <si>
    <t>Felhalmozási kiadások forrásai</t>
  </si>
  <si>
    <t xml:space="preserve">Előző  években felhasznált összeg </t>
  </si>
  <si>
    <t>Felhalmozási forrás</t>
  </si>
  <si>
    <t>Önkormányzati saját bevétel</t>
  </si>
  <si>
    <t>éve</t>
  </si>
  <si>
    <t>Beruházási kiadások összesen</t>
  </si>
  <si>
    <t>Kötött felhasználású működési támogatás</t>
  </si>
  <si>
    <t>Támogatások</t>
  </si>
  <si>
    <t>Átvett pénzeszközök</t>
  </si>
  <si>
    <t xml:space="preserve">Maradvány </t>
  </si>
  <si>
    <t>Állami hozzájárulások</t>
  </si>
  <si>
    <t>Saját bevételek</t>
  </si>
  <si>
    <t>adatok e Ft-ban</t>
  </si>
  <si>
    <t>Adóelengedés</t>
  </si>
  <si>
    <t>Adókedvezmény</t>
  </si>
  <si>
    <t>Mentesség</t>
  </si>
  <si>
    <t>jogcíme (jellege)</t>
  </si>
  <si>
    <t>mértéke %</t>
  </si>
  <si>
    <t xml:space="preserve">összege </t>
  </si>
  <si>
    <t>Gépjármű adó</t>
  </si>
  <si>
    <t>1991. évi LXXXII.törvény</t>
  </si>
  <si>
    <t>20; 30</t>
  </si>
  <si>
    <t>1991.évi LXXXII.tv</t>
  </si>
  <si>
    <t>ktgv.int.100%;    mozg korl.   13.000 Ft-ig</t>
  </si>
  <si>
    <t>Kommunális adó</t>
  </si>
  <si>
    <t>Iparűzési adó</t>
  </si>
  <si>
    <t>1990. évi C. tv. (helyi adókról) 39/D.§ (1) fogl. Növ. Miatt</t>
  </si>
  <si>
    <t>1 MFt/fő (adóalap 2%-a)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</si>
  <si>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</si>
  <si>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</si>
  <si>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</si>
  <si>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</si>
  <si>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</si>
  <si>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</si>
  <si>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(01+… .+06)</t>
  </si>
  <si>
    <t xml:space="preserve">Saját bevételek  (07. sor)  50%-a </t>
  </si>
  <si>
    <t>Hitel, kölcsön felvétele, átvállalása a folyósítás,
átvállalás napjától a végtörlesztés napjáig, és annak aktuális tőketartozása</t>
  </si>
  <si>
    <t>A számvitelről szóló törvény (a továbbiakban: Szt.)
szerinti hitelviszonyt megtestesítő értékpapír forgalomba hozatala a forgalomba hozatal napjától a beváltás napjáig, kamatozó értékpapír esetén annak névértéke, egyéb értékpapír esetén annak vételára</t>
  </si>
  <si>
    <t>Váltó kibocsátása a kibocsátás napjától a beváltás
napjáig, és annak a váltóval kiváltott kötelezettséggel megegyező, kamatot nem tartalmazó értéke</t>
  </si>
  <si>
    <r>
      <t xml:space="preserve">Az Szt. szerint pénzügyi lízing lízingbevevői félként
történő megkötése a lízing futamideje alatt, és a lízingszerződésben kikötött </t>
    </r>
    <r>
      <rPr>
        <u/>
        <sz val="9"/>
        <color indexed="8"/>
        <rFont val="Times New Roman"/>
        <family val="1"/>
        <charset val="238"/>
      </rPr>
      <t>tőkerész</t>
    </r>
    <r>
      <rPr>
        <sz val="9"/>
        <color indexed="8"/>
        <rFont val="Times New Roman"/>
        <family val="1"/>
        <charset val="238"/>
      </rPr>
      <t xml:space="preserve"> hátralévő összege</t>
    </r>
  </si>
  <si>
    <t>A visszavásárlási kötelezettség kikötésével megkötött
adásvételi szerződés eladói félként történő megkötése - ideértve az Szt. szerinti valódi penziós és óvadéki repóügyleteket is - a visszavásárlásig, és a kikötött visszavásárlási ár</t>
  </si>
  <si>
    <t>A szerződésben kapott, legalább háromszázhatvanöt
nap időtartamú halasztott fizetés, részletfizetés, és a még ki nem fizetett ellenérték</t>
  </si>
  <si>
    <t>Hitelintézetek által, származékos műveletek 
különbözeteként az Államadósság Kezelő Központ Zrt.-nél (a továbbiakban: ÁKK Zrt.) elhelyezett fedezeti betétek, és azok összege</t>
  </si>
  <si>
    <t>Fizetési kötelezettség összesen (09+...+15)</t>
  </si>
  <si>
    <t>Fizetési kötelezettséggel csökkentett saját bevétel (07-16)</t>
  </si>
  <si>
    <t>Költségvetési hiány:</t>
  </si>
  <si>
    <t>Költségvetési többlet:</t>
  </si>
  <si>
    <t>Tárgyévi  hiány:</t>
  </si>
  <si>
    <t>Tárgyévi  többlet:</t>
  </si>
  <si>
    <t>Fehalmozási bevételek</t>
  </si>
  <si>
    <t>Felhalmozási célú átvett pénzeszözök</t>
  </si>
  <si>
    <t>Működési célú költségvetési bevételek összesen(1.+…+5.)</t>
  </si>
  <si>
    <t>72.</t>
  </si>
  <si>
    <t>FINANSZÍROZÁSI BEVÉTELEK ÖSSZESEN: (66.+67.+70.)</t>
  </si>
  <si>
    <t>KÖLTSÉGVETÉSI ÉS FINANSZÍROZÁSI BEVÉTELEK ÖSSZESEN: (65.+71.)</t>
  </si>
  <si>
    <t>B1-B8</t>
  </si>
  <si>
    <t>2018</t>
  </si>
  <si>
    <t>KÖLTSÉGVETÉSI BEVÉTELEK ÖSSZESEN: (1+…+8)</t>
  </si>
  <si>
    <t>Egyéb működési célú támogatások áht.-n belülről</t>
  </si>
  <si>
    <t>Irányítószervi támogatás</t>
  </si>
  <si>
    <t>041233</t>
  </si>
  <si>
    <t>Hosszabb időtartamú közfoglalkoztatás</t>
  </si>
  <si>
    <t>082044</t>
  </si>
  <si>
    <t>Könyvtári szolgáltatások</t>
  </si>
  <si>
    <t>082042</t>
  </si>
  <si>
    <t>Könyvtári állomány gyarapítása, nyilvántartása</t>
  </si>
  <si>
    <t>013350</t>
  </si>
  <si>
    <t>018010</t>
  </si>
  <si>
    <t>041237</t>
  </si>
  <si>
    <t>105020</t>
  </si>
  <si>
    <t>900090</t>
  </si>
  <si>
    <t>072111</t>
  </si>
  <si>
    <t>Háziorvosi alapellátás</t>
  </si>
  <si>
    <t>045120</t>
  </si>
  <si>
    <t>900020</t>
  </si>
  <si>
    <t>Természetbeni támogatás (tüzelő támogatás)</t>
  </si>
  <si>
    <t>011220</t>
  </si>
  <si>
    <t>Adó-, vám és jövedéki igazgatás</t>
  </si>
  <si>
    <t>031030</t>
  </si>
  <si>
    <t>104051</t>
  </si>
  <si>
    <t>Közterület rendjének fenntartása</t>
  </si>
  <si>
    <t>Gyermekvédelmi pénzbeli és természetbeni ellátások</t>
  </si>
  <si>
    <t>013320</t>
  </si>
  <si>
    <t>016080</t>
  </si>
  <si>
    <t>045160</t>
  </si>
  <si>
    <t>045230</t>
  </si>
  <si>
    <t>051030</t>
  </si>
  <si>
    <t>051050</t>
  </si>
  <si>
    <t>052080</t>
  </si>
  <si>
    <t>063080</t>
  </si>
  <si>
    <t>064010</t>
  </si>
  <si>
    <t>066020</t>
  </si>
  <si>
    <t>072112</t>
  </si>
  <si>
    <t>081030</t>
  </si>
  <si>
    <t>081041</t>
  </si>
  <si>
    <t>081061</t>
  </si>
  <si>
    <t>082061</t>
  </si>
  <si>
    <t>082092</t>
  </si>
  <si>
    <t>083050</t>
  </si>
  <si>
    <t>084031</t>
  </si>
  <si>
    <t>091140</t>
  </si>
  <si>
    <t>092260</t>
  </si>
  <si>
    <t>092270</t>
  </si>
  <si>
    <t>096015</t>
  </si>
  <si>
    <t>104031</t>
  </si>
  <si>
    <t>104037</t>
  </si>
  <si>
    <t>107060</t>
  </si>
  <si>
    <t>900060</t>
  </si>
  <si>
    <t>047410</t>
  </si>
  <si>
    <t>Közvilágítás</t>
  </si>
  <si>
    <t>066010</t>
  </si>
  <si>
    <t>Háziorvosi ügyeleti ellátás</t>
  </si>
  <si>
    <t>082064</t>
  </si>
  <si>
    <t>Intézményen kívüli gyermekétkeztetés</t>
  </si>
  <si>
    <t>Államigazgatási feladat</t>
  </si>
  <si>
    <t>G</t>
  </si>
  <si>
    <t>Finanszírozási bevételek, kiadások egyenlege
(finanszírozási bevételek 70. sor - finanszírozási kiadások 31. sor) (+/-)</t>
  </si>
  <si>
    <t>Módosított előirányzat</t>
  </si>
  <si>
    <t>H</t>
  </si>
  <si>
    <t>I</t>
  </si>
  <si>
    <t xml:space="preserve"> </t>
  </si>
  <si>
    <t>061030</t>
  </si>
  <si>
    <t>045140</t>
  </si>
  <si>
    <t>047120</t>
  </si>
  <si>
    <t>062020</t>
  </si>
  <si>
    <t>104030</t>
  </si>
  <si>
    <t>107051</t>
  </si>
  <si>
    <t>Közétkeztetést ellátó konyha fejlesztése Mezőtúron</t>
  </si>
  <si>
    <t>TOP-1.1.3-15-JN1-2016-00014</t>
  </si>
  <si>
    <t>Kedvezményezett:</t>
  </si>
  <si>
    <t>Mezőtúr Városi Bölcsőde fejlesztése</t>
  </si>
  <si>
    <t>Kelet-nyugati kerékpárút megépítése Mezőtúron</t>
  </si>
  <si>
    <t>TOP-2.1.2-15-JN1-2016-00001</t>
  </si>
  <si>
    <t>062020 - Településfejlesztési projektek és támogatásuk</t>
  </si>
  <si>
    <t>2020. év</t>
  </si>
  <si>
    <t>Gyermekek napközbeni ellátása</t>
  </si>
  <si>
    <t>Teljesítés</t>
  </si>
  <si>
    <t>%</t>
  </si>
  <si>
    <t>J</t>
  </si>
  <si>
    <t>K</t>
  </si>
  <si>
    <t>L</t>
  </si>
  <si>
    <t>M</t>
  </si>
  <si>
    <t xml:space="preserve">Teljesítés </t>
  </si>
  <si>
    <t>Összesen teljesítés</t>
  </si>
  <si>
    <t>Összesen előirányzat</t>
  </si>
  <si>
    <t>Felújítási kiadások összesen</t>
  </si>
  <si>
    <t>047320</t>
  </si>
  <si>
    <t>Belterületi vízrendezési projekt megvalósítása Mezőtúron- Borsó és Cs. Wágner utcákban, valamint a Vásárhelyi Pál utcában</t>
  </si>
  <si>
    <t>TOP-2.1.3-15-JN1-2016-00022</t>
  </si>
  <si>
    <t>COFOG-kód:</t>
  </si>
  <si>
    <t>047410 - Ár- és belvízvédelemmel összefüggő tevékenységek</t>
  </si>
  <si>
    <t>Projekt bruttó összköltsége (Ft):</t>
  </si>
  <si>
    <t>Egyéb tárgyi eszközök beszerzése</t>
  </si>
  <si>
    <r>
      <t>Projekt azonosító:</t>
    </r>
    <r>
      <rPr>
        <sz val="10"/>
        <rFont val="Arial"/>
        <family val="1"/>
        <charset val="238"/>
      </rPr>
      <t xml:space="preserve"> </t>
    </r>
  </si>
  <si>
    <t>TOP-1.4.1-15-JN1-2016-00033</t>
  </si>
  <si>
    <t>104030 - Gyermekek napközbeni ellátása</t>
  </si>
  <si>
    <t xml:space="preserve">2017. év </t>
  </si>
  <si>
    <t>Magas színvonalú szociális alapszolgáltatáshoz való hozzáférhetőség biztosítása Mezőtúron</t>
  </si>
  <si>
    <t>TOP-4.2.1-15-JN1-2016-00002</t>
  </si>
  <si>
    <t>107051 - Szociális étkeztetés</t>
  </si>
  <si>
    <t>Észak- déli kerékpárút megépítése Mezőtúron</t>
  </si>
  <si>
    <t>TOP-3.1.1-15-JN1-2016-00001</t>
  </si>
  <si>
    <t>045140 - Városi és elővárosi közúti személyszállítás</t>
  </si>
  <si>
    <t>Magyar Közút Nonprofit Zrt.</t>
  </si>
  <si>
    <t>Személyi jellegű ráfordítás</t>
  </si>
  <si>
    <t xml:space="preserve">TOP-3.1.1-15-JN1-2016-00003 </t>
  </si>
  <si>
    <t>Nem támogatott műszaki tartalom összesen:Önerő</t>
  </si>
  <si>
    <t>047120 - Piac üzemeltetése</t>
  </si>
  <si>
    <t>60 000 000 Ft</t>
  </si>
  <si>
    <t>Közösségi hozzájárulás a társadalmi felzárkóztatás elősegítésére</t>
  </si>
  <si>
    <t>TOP-5.2.1-15-JN1-2016-00001</t>
  </si>
  <si>
    <t>062020- Településfejlesztési projektek és támogatásuk</t>
  </si>
  <si>
    <t>"homo faber" Foglalkoztatási és Szociális Alapítvány</t>
  </si>
  <si>
    <t>Immateriális javak beszerzése</t>
  </si>
  <si>
    <t>Tartalék</t>
  </si>
  <si>
    <t>Komplex épületenergetikai fejlesztés Mezőtúron</t>
  </si>
  <si>
    <t>TOP-3.2.1-15-JN1-2016-00006</t>
  </si>
  <si>
    <t>013350- Az önkormányzati vagyonnal való gazdálkodással kapcsolatos feladatok</t>
  </si>
  <si>
    <t>Foglalkoztatást segítő képzés -Paktum iroda</t>
  </si>
  <si>
    <t>105020 Foglalkoztatás előseg. Képzés</t>
  </si>
  <si>
    <t>Mezőtúr Város Önkormányzata                                               55826180 Ft</t>
  </si>
  <si>
    <t>Jász-Nagykun- Szolnok Megyei kormányhivatal                266923820 Ft</t>
  </si>
  <si>
    <t>Önkormányzati saját erő</t>
  </si>
  <si>
    <t>Mezőtúri Városháza és kapcsolódó kulturális vonzerők komplex turisztikai fejlesztése</t>
  </si>
  <si>
    <t>TOP-1.2.1-15-JN1-2016-00003</t>
  </si>
  <si>
    <t>047320-Turizmusfejlesztési támogatások és tevékenységek</t>
  </si>
  <si>
    <t>Épületenergetikai fejlesztés Mezőtúr Városházán</t>
  </si>
  <si>
    <t>TOP-3.2.1-15-JN1-2016-00010</t>
  </si>
  <si>
    <t>Zöld kapcsolat kialakítása Mezőtúron a rekreációs-, intézményi- és lakóövezetek között</t>
  </si>
  <si>
    <t>Szociális étkeztetés</t>
  </si>
  <si>
    <t>Áh-n belüli megelőlegezés</t>
  </si>
  <si>
    <t>B814</t>
  </si>
  <si>
    <t>Felhalmozás célú költségvetési bevételek összesen: (1.+...+3.)</t>
  </si>
  <si>
    <t>Felhalmozás célú költségvetési kiadások összesen: (1.+...+4.)</t>
  </si>
  <si>
    <t>FELHALMOZÁSI CÉLÚ BEVÉTEL ÖSSZESEN (7.+10.)</t>
  </si>
  <si>
    <t>FELHALMOZÁSI CÉLÚ KIADÁSOK ÖSSZESEN (7.+10.)</t>
  </si>
  <si>
    <t>BEVÉTELEK ÖSSZESEN</t>
  </si>
  <si>
    <t>KIADÁSOK ÖSSZESEN</t>
  </si>
  <si>
    <t>ÁH-n belüli megelőlegezés</t>
  </si>
  <si>
    <t xml:space="preserve">Módosítás </t>
  </si>
  <si>
    <t xml:space="preserve">H </t>
  </si>
  <si>
    <t xml:space="preserve">Összeg </t>
  </si>
  <si>
    <t>Mezőtúr Város Önkormányzata költségvetési számla</t>
  </si>
  <si>
    <t>Környezetvédelmi alap elszámolási számla</t>
  </si>
  <si>
    <t>Építményadó beszedési számla</t>
  </si>
  <si>
    <t>Telekadó beszedési számla</t>
  </si>
  <si>
    <t>Magánszemélyek kommunális adója besz. számla</t>
  </si>
  <si>
    <t>Tartózkodás utáni idegenformgalmi adó besz. számla</t>
  </si>
  <si>
    <t>Építmény utáni idegenformgalmi adó besz. számla</t>
  </si>
  <si>
    <t>Hatósági eljárási illetékbeszedési számla</t>
  </si>
  <si>
    <t>Iparűzési adó beszedési számla</t>
  </si>
  <si>
    <t>Bírság számla</t>
  </si>
  <si>
    <t>Késedelmi pótlék számla</t>
  </si>
  <si>
    <t>Talajterhelési díj beszedési számla</t>
  </si>
  <si>
    <t>Idegen bevételek elszámolási számla</t>
  </si>
  <si>
    <t>Állami hozzájárulások számla</t>
  </si>
  <si>
    <t>Letéti számla</t>
  </si>
  <si>
    <t>Víziközmű elszámolási számla</t>
  </si>
  <si>
    <t>Termőföld bérbeadásából szárm. jöv.adó besz.számla</t>
  </si>
  <si>
    <t>Egyéb bevételek elszámolási számla</t>
  </si>
  <si>
    <t>Gépjárműadó beszedési számla</t>
  </si>
  <si>
    <t>Építési hatóság eljárási illeték beszedési számla</t>
  </si>
  <si>
    <t>Önkormányzat vállalkozási tevékenység elszámolási számla</t>
  </si>
  <si>
    <t>Mezőtúr Város Önkormányzata elkülönített számla</t>
  </si>
  <si>
    <t>Önkormányzat közfoglalkoztatási számla</t>
  </si>
  <si>
    <t>Mezőtúr Város Önkormányzata kártyaszámla</t>
  </si>
  <si>
    <t>Párlat magánfőzés átalányadó beszedési számla</t>
  </si>
  <si>
    <t>Ivóvíz-szennyvízvagyon elszámolási számla</t>
  </si>
  <si>
    <t xml:space="preserve">PH. Mezőtúr Munkáltatói lakásép. szla </t>
  </si>
  <si>
    <t>Önkormányzati pénztár</t>
  </si>
  <si>
    <t>Közfoglalkoztatási pénztár</t>
  </si>
  <si>
    <t>Mezőtúr Város Önkormányzata összesen</t>
  </si>
  <si>
    <t>Mezőtúri Móricz Zsigmond Városi Könyvtár</t>
  </si>
  <si>
    <t>Mezőtúri Móricz Zsigmond Városi Könyvtár-Közfoglalkoztatási szla</t>
  </si>
  <si>
    <t>Mezőtúri Móricz Zsigmond Városi Könyvtár összesen</t>
  </si>
  <si>
    <t>Mezőtúri Közös Önkormányzati Hivatal összesen</t>
  </si>
  <si>
    <t>Városi Összesen</t>
  </si>
  <si>
    <t>(adatok Ft-ban)</t>
  </si>
  <si>
    <t>FORRÁSOK</t>
  </si>
  <si>
    <t>Előző időszak</t>
  </si>
  <si>
    <t>Módosítások +/-</t>
  </si>
  <si>
    <t>Tárgyi időszak</t>
  </si>
  <si>
    <t>ESZKÖZÖK</t>
  </si>
  <si>
    <t xml:space="preserve"> Mezőtúri Móricz Zsigmond Városi Könyvtár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</si>
  <si>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</si>
  <si>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</si>
  <si>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</si>
  <si>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</si>
  <si>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</si>
  <si>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</si>
  <si>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</si>
  <si>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</si>
  <si>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</si>
  <si>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10</t>
  </si>
  <si>
    <t>III        Vállalkozási tevékenység költségvetési egyenlege (=05-06)</t>
  </si>
  <si>
    <t>11</t>
  </si>
  <si>
    <t>07        Vállalkozási tevékenység finanszírozási bevételei</t>
  </si>
  <si>
    <t>12</t>
  </si>
  <si>
    <t>08        Vállalkozási tevékenység finanszírozási kiadásai</t>
  </si>
  <si>
    <t>13</t>
  </si>
  <si>
    <t>IV        Vállalkozási tevékenység finanszírozási egyenlege (=07-08)</t>
  </si>
  <si>
    <t>14</t>
  </si>
  <si>
    <t>B)        Vállalkozási tevékenység maradványa (=±III±IV)</t>
  </si>
  <si>
    <t>15</t>
  </si>
  <si>
    <t>C)        Összes maradvány (=A+B)</t>
  </si>
  <si>
    <t>16</t>
  </si>
  <si>
    <t>D)        Alaptevékenység kötelezettségvállalással terhelt maradványa</t>
  </si>
  <si>
    <t>17</t>
  </si>
  <si>
    <t>E)        Alaptevékenység szabad maradványa (=A-D)</t>
  </si>
  <si>
    <t>18</t>
  </si>
  <si>
    <t>F)        Vállalkozási tevékenységet terhelő befizetési kötelezettség (=B*0,1)</t>
  </si>
  <si>
    <t>19</t>
  </si>
  <si>
    <t>G)        Vállalkozási tevékenység felhasználható maradványa (=B-F)</t>
  </si>
  <si>
    <t>Mezőtúri Közös Önkormányzat Hivatal</t>
  </si>
  <si>
    <t>01 Közhatalmi eredményszemléletű bevételek</t>
  </si>
  <si>
    <t xml:space="preserve">02 Eszközök és szolgáltatások értékesítése nettó eredményszemléletű bevételei </t>
  </si>
  <si>
    <t>03 Tevékenységek egyéb nettó eredményszemléletű bevételei</t>
  </si>
  <si>
    <t>I. Tevékenységek nettó eredményszemléletű bevételei (=01+03)</t>
  </si>
  <si>
    <t>04 Saját termelésű készletek állományváltozása</t>
  </si>
  <si>
    <t>05 Saját előállítású eszközök aktivált értéke</t>
  </si>
  <si>
    <t xml:space="preserve">06 Központi működési célú támogatások eredményszemléletű bevételei </t>
  </si>
  <si>
    <t xml:space="preserve">07 Egyéb működési célú támogatások eredményszemléletű bevételei </t>
  </si>
  <si>
    <t>08 Felhalmozási célú támogatások eredményszemléletű bevételei</t>
  </si>
  <si>
    <t>09 Különféle egyéb eredményszemléletű bevételek</t>
  </si>
  <si>
    <t>III. Egyéb eredményszemléletű bevételek (06+09)</t>
  </si>
  <si>
    <t>10 Anyagköltség</t>
  </si>
  <si>
    <t>11 Igénybe vett szolgáltatások értéke</t>
  </si>
  <si>
    <t>12 Eladott áruk beszerzési értéke</t>
  </si>
  <si>
    <t>13 Eladott (közvetített) szolgáltatások értéke</t>
  </si>
  <si>
    <t>IV. Anyagjellegű ráfordítások</t>
  </si>
  <si>
    <t>14 Bérköltség</t>
  </si>
  <si>
    <t>15 Személyi jellegű egyéb kifizetések</t>
  </si>
  <si>
    <t xml:space="preserve">16 Bérjárulékok </t>
  </si>
  <si>
    <t>V. Személyi jellegű ráfordítások</t>
  </si>
  <si>
    <t>VI. Értékcsökkenési leírás</t>
  </si>
  <si>
    <t>VII. Egyéb ráfordítások</t>
  </si>
  <si>
    <t>17 Kapott (járó) osztalék és részesedés</t>
  </si>
  <si>
    <t xml:space="preserve">18 Részesedésekből származó </t>
  </si>
  <si>
    <t>19 Befektetett pénzügyi eszközökből származó eredményszemléletű, árfolyamnyereségek</t>
  </si>
  <si>
    <t xml:space="preserve">20 Egyéb kapott (járó) kamatok és kamatjellegű eredményszemléletű bevételek </t>
  </si>
  <si>
    <t>21 Pénzügyi műveletek egyéb eredményszemléletű bevételei</t>
  </si>
  <si>
    <t>VIII. Pénzügyi műveletek eredményszemléletű bevételei (=17+18+19+20+21)</t>
  </si>
  <si>
    <t>22 Részesedésekből származó ráfordítások és árfolyamveszteségek</t>
  </si>
  <si>
    <t>23 Befektetett pénzügyi eszközökből származó ráfordítások, árfolyamveszteségek</t>
  </si>
  <si>
    <t>24 Fizetendő kamatok és kamatjellegű ráfordítások</t>
  </si>
  <si>
    <t>25 Részesedések, értékpapírok, pénzeszközök értékvesztése</t>
  </si>
  <si>
    <t xml:space="preserve">26 Pénzügyi műveletek egyéb ráfordításai </t>
  </si>
  <si>
    <t>IX Pénzügyi műveletek ráfordításai</t>
  </si>
  <si>
    <t>B) PÉNZÜGYI MŰVELETEK EREDMÉNYE (VIII-IX)</t>
  </si>
  <si>
    <r>
      <t>II Aktivált saját teljesítmények értéke (=</t>
    </r>
    <r>
      <rPr>
        <b/>
        <u/>
        <sz val="10"/>
        <rFont val="Times New Roman"/>
        <family val="1"/>
        <charset val="238"/>
      </rPr>
      <t>+</t>
    </r>
    <r>
      <rPr>
        <b/>
        <sz val="10"/>
        <rFont val="Times New Roman"/>
        <family val="1"/>
        <charset val="238"/>
      </rPr>
      <t>04+05)</t>
    </r>
  </si>
  <si>
    <r>
      <t>A) TEVÉKENYSÉGEK EREDMÉNYE  (I</t>
    </r>
    <r>
      <rPr>
        <b/>
        <u/>
        <sz val="10"/>
        <rFont val="Times New Roman"/>
        <family val="1"/>
        <charset val="238"/>
      </rPr>
      <t>+</t>
    </r>
    <r>
      <rPr>
        <b/>
        <sz val="10"/>
        <rFont val="Times New Roman"/>
        <family val="1"/>
        <charset val="238"/>
      </rPr>
      <t>II+III-IV-V-VI-VII)</t>
    </r>
  </si>
  <si>
    <r>
      <t xml:space="preserve">C) MÉRLEGSZERINTI EREDMÉNY (= </t>
    </r>
    <r>
      <rPr>
        <b/>
        <u/>
        <sz val="10"/>
        <rFont val="Times New Roman"/>
        <family val="1"/>
        <charset val="238"/>
      </rPr>
      <t>+</t>
    </r>
    <r>
      <rPr>
        <b/>
        <sz val="10"/>
        <rFont val="Times New Roman"/>
        <family val="1"/>
        <charset val="238"/>
      </rPr>
      <t>A</t>
    </r>
    <r>
      <rPr>
        <b/>
        <u/>
        <sz val="10"/>
        <rFont val="Times New Roman"/>
        <family val="1"/>
        <charset val="238"/>
      </rPr>
      <t>+</t>
    </r>
    <r>
      <rPr>
        <b/>
        <sz val="10"/>
        <rFont val="Times New Roman"/>
        <family val="1"/>
        <charset val="238"/>
      </rPr>
      <t>B)</t>
    </r>
  </si>
  <si>
    <t>TOP1.1.3-15JN1-2016-00014 Közétkeztetés</t>
  </si>
  <si>
    <t>TOP 2.1.3-JN1-2016-00022 Belterületi vízrendezés</t>
  </si>
  <si>
    <t>Névérték</t>
  </si>
  <si>
    <t>Mezőtúri Ipari Park Kft.</t>
  </si>
  <si>
    <t>Mezőtúri Intézményellátó és Ingatlankezelő Közhasznú Nonprofit Kft</t>
  </si>
  <si>
    <t>Mezőtúri Közművelődési és Sport  Közhasznú Nonprofit Kft</t>
  </si>
  <si>
    <t>Mezőtúri Városfejlesztési Kft</t>
  </si>
  <si>
    <t>Mezőtúr és Környéke Víz- és Csatornamű Kft.</t>
  </si>
  <si>
    <t>Alföld Thermál Hotel</t>
  </si>
  <si>
    <t>ELMIB</t>
  </si>
  <si>
    <t>Tisza Cipő Rt.</t>
  </si>
  <si>
    <t>ITALIAGRO KFT</t>
  </si>
  <si>
    <t>TRV</t>
  </si>
  <si>
    <t>OTP</t>
  </si>
  <si>
    <t>CIB Életbiztosítás</t>
  </si>
  <si>
    <t>TOP4.2.1-15-JN1-2016-00002 Szociális alap</t>
  </si>
  <si>
    <t>TOP 2.1.2-15-JN1-2016-00001 Zöldkapcsolat</t>
  </si>
  <si>
    <t>TOP 3.1.1-15-JN-2016-00003 K-Ny kerékpárút</t>
  </si>
  <si>
    <t xml:space="preserve">Közigazgatási bírság, közterület </t>
  </si>
  <si>
    <t>TOP 3.1.1-15-JN1-2016-00001 É-D kerékpárút</t>
  </si>
  <si>
    <t>TOP 1.4.1-15-JN1-2016-00033 Bölcsőde fejlesztés</t>
  </si>
  <si>
    <t>Mezőtúr Város Önkormányzata
2018. évi költségvetésének összevont mérlege</t>
  </si>
  <si>
    <t>2018. évi eredeti előirányzat</t>
  </si>
  <si>
    <t>2018. évi előirányzat</t>
  </si>
  <si>
    <t>Mezőtúr Város Önkormányzata
2018. évi költségvetésében a működési célú bevételek és kiadások összevont mérlege</t>
  </si>
  <si>
    <t>Mezőtúr Város Önkormányzata
 2018. évi költségvetésében a felhalmozási célú bevételek és kiadások összevont mérlege</t>
  </si>
  <si>
    <t xml:space="preserve"> Mezőtúr Város Önkormányzatának
2018. évi állami támogatások  jogcímei és összegei</t>
  </si>
  <si>
    <t>Mezőtúr Város Önkormányzata
2018. évi és további évekre áthúzódó Beruházási és felújítási kiadások feladatonként</t>
  </si>
  <si>
    <t>2019.  év és azt követő évek javaslata</t>
  </si>
  <si>
    <t>2018.év</t>
  </si>
  <si>
    <t>Ebből 2018. évi kiadáshoz szükséges támogatás</t>
  </si>
  <si>
    <t>2019. év és azt követő évek</t>
  </si>
  <si>
    <t>Mezőtúr Város Önkormányzata
által 2018. évben nyújtott működési és felhalmozási  támogatások államháztartáson kívülre</t>
  </si>
  <si>
    <t>Mezőtúr Városi Önkormányzata
által 2018. évben folyósított ellátottak pénzbeli juttatásai</t>
  </si>
  <si>
    <t>Mezőtúr Város Önkormányzata
2018. évi  költségvetési bevételeinek forrásösszetétele</t>
  </si>
  <si>
    <t>Mezőtúr Város Önkormányzatának
2018. évi bevételi és kiadási előirányzatai</t>
  </si>
  <si>
    <t>2018. évi állami támogatás</t>
  </si>
  <si>
    <t>Mezőtúri Közös Önkormányzati Hivatal
2018. évi bevételi és kiadási előirányzatai</t>
  </si>
  <si>
    <t>2018. évi terv</t>
  </si>
  <si>
    <t>Mezőtúri Közös Önkormányzati Hivatal
2018. évi kiadásai  feladatonként</t>
  </si>
  <si>
    <t>Mezőtúri Móricz Zsigmond Könyvtár
2018. évi bevételi és kiadási előirányzatai</t>
  </si>
  <si>
    <t>Mezőtúri Móricz Zsigmond Könyvtár
2018. évi kiadásai  feladatonként</t>
  </si>
  <si>
    <t>Mezőtúr Város Önkormányzata
által 2018. évben adott közvetett támogatások</t>
  </si>
  <si>
    <t>Mezőtúr Város Önkormányzata
2018. évi engedélyezett létszámkerete</t>
  </si>
  <si>
    <t>Mezőtúr Város Önkormányzata
2018. évi általános és céltartalékai</t>
  </si>
  <si>
    <t>2021.</t>
  </si>
  <si>
    <t>2018. évi költelezettség</t>
  </si>
  <si>
    <t>2020. évi kötelezettség</t>
  </si>
  <si>
    <t xml:space="preserve">Mezőtúr Város Önkormányzata
2018. évi adósságot keletkeztető fejlesztési céljai </t>
  </si>
  <si>
    <t>A 2018. évi fejlesztések várható kiadása</t>
  </si>
  <si>
    <t>A 2018. évi fejlesztésekhezhez kapcsolódó önerő</t>
  </si>
  <si>
    <t xml:space="preserve">Mezőtúr Város Önkormányzata 2018. évi záró pénzkészlete </t>
  </si>
  <si>
    <t>Mezőtúr Város Önkormányzata
2018. ÉVI ÖSSZEVONT EREDMÉNYKIMUTATÁSA</t>
  </si>
  <si>
    <t xml:space="preserve">Mezőtúr Város Önkormányzata részesedései a 2018.12.31-i állapot szerint </t>
  </si>
  <si>
    <t>Mezőtúri Város Önkormányzata
2018. ÉVI ÖSSZEVONT MARADVÁNYKIMUTATÁSA</t>
  </si>
  <si>
    <t>Polgármesteri illetmény támogatása</t>
  </si>
  <si>
    <t>II.1. (3) 2</t>
  </si>
  <si>
    <t xml:space="preserve"> alapfokozatú végzettségű pedagógus II. kategóriába sorolt óvodapedagógusok kiegészítő támogatása - akik a minősítést 2016. december 31-éig szerezték meg </t>
  </si>
  <si>
    <t xml:space="preserve"> alapfokozatú végzettségű pedagógus II. kategóriába sorolt óvodapedagógusok kiegészítő támogatása - akik a minősítést 2018. január 1-ei átsorolással szerezték meg</t>
  </si>
  <si>
    <t>II.4.b (2)</t>
  </si>
  <si>
    <t xml:space="preserve"> alapfokozatú végzettségű mester pedagógus II. kategóriába sorolt óvodapedagógusok kiegészítő támogatása - akik a minősítést 2018. január 1-ei átsorolással szerezték meg</t>
  </si>
  <si>
    <t>2018. évi támogatás, saját bevétel maradvány</t>
  </si>
  <si>
    <t>Hajó út 37 ingatlan vásárlása</t>
  </si>
  <si>
    <t>Kispálya öntözőrendszer</t>
  </si>
  <si>
    <t>Kamerarendszer kiépítés</t>
  </si>
  <si>
    <t>Szabadtéri wifi (Szabadség tér és Kossuth tér)</t>
  </si>
  <si>
    <t>Frankel L. út</t>
  </si>
  <si>
    <t>Komp pályázat önerő</t>
  </si>
  <si>
    <t>E töltőállomás</t>
  </si>
  <si>
    <t>Béketelepi csapadékvíz elvezetése</t>
  </si>
  <si>
    <t>Dózsa György út 32-36. vízelvezetés megoldása</t>
  </si>
  <si>
    <t>Gyepmesteri telep férőhely bővítése</t>
  </si>
  <si>
    <t>Öntöző rendszer összekötése sportpálya</t>
  </si>
  <si>
    <t xml:space="preserve">TAO pályázat önerő </t>
  </si>
  <si>
    <t>TOP-pályázatok lásd 8. sz. melléklet</t>
  </si>
  <si>
    <t>ASP  rendszer kialakítása</t>
  </si>
  <si>
    <t>Közvilágítás bővítés</t>
  </si>
  <si>
    <t>ISUZU gépkocsi vásárlás</t>
  </si>
  <si>
    <t xml:space="preserve">Strand röplabda pálya </t>
  </si>
  <si>
    <t>ACER ASOUD fekete  laptop</t>
  </si>
  <si>
    <t xml:space="preserve">Ford Transit V363 </t>
  </si>
  <si>
    <t>Rider fűnyíró traktor</t>
  </si>
  <si>
    <t>Burkolatlan utak stabilizációja- Andrássy utca</t>
  </si>
  <si>
    <t>XVIII. utca</t>
  </si>
  <si>
    <t>X. utca</t>
  </si>
  <si>
    <t>Hajó utca</t>
  </si>
  <si>
    <t>Kinizsi utca</t>
  </si>
  <si>
    <t>Álmos utca</t>
  </si>
  <si>
    <t>Korsós utca</t>
  </si>
  <si>
    <t>Jázmin utca</t>
  </si>
  <si>
    <t>XXV. utca</t>
  </si>
  <si>
    <t>Lehel utca</t>
  </si>
  <si>
    <t>Balogh Ádám utca</t>
  </si>
  <si>
    <t>Vak Bottyán utca</t>
  </si>
  <si>
    <t>Bartók Béla utca</t>
  </si>
  <si>
    <t>Útalappal rendelkező utak aszfalt burkolattal való ellátása- III. utca</t>
  </si>
  <si>
    <t>Útalappal rendelkező utak aszfalt burkolattal való ellátása- VIII. utca</t>
  </si>
  <si>
    <t>Szabadidőpark önereje</t>
  </si>
  <si>
    <t>TOP Ipari p</t>
  </si>
  <si>
    <t>Kossuth út járda</t>
  </si>
  <si>
    <t>Kossuth tér közpark</t>
  </si>
  <si>
    <t>Belán út kivezető</t>
  </si>
  <si>
    <t>Köztársaság út 29 ingatlan vásárlás</t>
  </si>
  <si>
    <t>FF ZRT. Parkoló felújítása</t>
  </si>
  <si>
    <t xml:space="preserve">VOC szúnyogháló </t>
  </si>
  <si>
    <t>Belső világítás korszerűsítése Városháza</t>
  </si>
  <si>
    <t>XVII. Úti idősek otthona akadálymentesítése</t>
  </si>
  <si>
    <t>Szabadság tér szökőkút helyreállítása</t>
  </si>
  <si>
    <t>Csodavár óvoda kerítés bontása</t>
  </si>
  <si>
    <t>Útburkolatjel festés</t>
  </si>
  <si>
    <t>Városi sportcsarnok felújítása</t>
  </si>
  <si>
    <t>Nagypálya füvesítés</t>
  </si>
  <si>
    <t>TRV szivattyú felújítás</t>
  </si>
  <si>
    <t>Cipőgyár hűtés-fűtés kialakításának tervdokumentációja</t>
  </si>
  <si>
    <t>Kompok, révek fenntartásának és felújításának támogatása 2017. év</t>
  </si>
  <si>
    <t xml:space="preserve">EFOP pályázatok </t>
  </si>
  <si>
    <t>TOP pályázatok beruházásról</t>
  </si>
  <si>
    <t>Vadászház felújítás</t>
  </si>
  <si>
    <t>Mezőtúri Intézményellátó és Ingatlankezelő KN Kft 2018. évi kompenzációja</t>
  </si>
  <si>
    <t>Mezőtúri Közművelődési és Sport KN Kft 2018. évi kompenzációja</t>
  </si>
  <si>
    <t>Mezőtúri Ipari Park Kft 2018. évi kompenzációja</t>
  </si>
  <si>
    <t>Mezőtúri Városfejlesztési Kft 2018. évi kompenzációja</t>
  </si>
  <si>
    <t>Mezőtúr legjobb maturánsa</t>
  </si>
  <si>
    <t>ÁSZOK Judo club</t>
  </si>
  <si>
    <t>Lámpás kiadvány támogatása</t>
  </si>
  <si>
    <t xml:space="preserve">Bárdos Lajos Alapfukú Művészet támogatása </t>
  </si>
  <si>
    <t>Női kézilabda szakoszt. támogatása NMBI miatt</t>
  </si>
  <si>
    <t>Szivárvány Gyermekkert Nonprofit kft</t>
  </si>
  <si>
    <t>Mezőtúri Turisztikai Kft</t>
  </si>
  <si>
    <t>NEA finanszírozás átadása Túrmed Bt és Dr. Ecseki Teréz háziorvos részére</t>
  </si>
  <si>
    <t>Mezőtúr Város Önkormányzata
által 2018. évben nyújtott működési és felhalmozási  támogatások államháztartáson belülre</t>
  </si>
  <si>
    <t>Berettyó-Körös Többcélú Társulás Idősek Otthona normatíva átadása</t>
  </si>
  <si>
    <t>Berettyó-Körös Többcélú Társulás Szociális Szolgáltató Központ normatíva átadása</t>
  </si>
  <si>
    <t>Berettyó-Körös Többcélú Társulás Szociális Szolgáltató Központ támogatása</t>
  </si>
  <si>
    <t>Mezőtúr-Mesterszállási Óvodai Társulás finanszírozása</t>
  </si>
  <si>
    <t>65 év felettiek védőoltása tüdőgyulladás és más légzőszervi megbetegedések megelőzésére</t>
  </si>
  <si>
    <t>Mezőtúr Város Tűzoltóság támogatás</t>
  </si>
  <si>
    <t>Egyéb működési célú támogatások államháztartáson belülre</t>
  </si>
  <si>
    <t>Módosított</t>
  </si>
  <si>
    <t>Első lakás</t>
  </si>
  <si>
    <t>Mezőtúri Közös Önkormányzati Hivatal
által 2018. évben folyósított ellátottak pénzbeli juttatásai</t>
  </si>
  <si>
    <t>Intézményi működési bevételek mindösszesen</t>
  </si>
  <si>
    <t>Mezőtúr Város Önkormányzatának működési bevételei</t>
  </si>
  <si>
    <t>Intézmények és Önkormányzat működési bevételei mindöszesen intézményi támogatás halmozásának kiszűrésével</t>
  </si>
  <si>
    <t>A humán kapacitások fejlesztése Mezőtúr térségében</t>
  </si>
  <si>
    <t>EFOP -3.9.2-16-2017-00011</t>
  </si>
  <si>
    <t>095020 - Iskolarendszeren kiívüli egyéb oktatás, képzés</t>
  </si>
  <si>
    <t>2018. május</t>
  </si>
  <si>
    <t>2021. április</t>
  </si>
  <si>
    <t>2021. év</t>
  </si>
  <si>
    <t>Komplex humán szolgáltatásfejlesztés Mezőtúr térségében</t>
  </si>
  <si>
    <t>E FOP-1.5.3-16-2017-00048</t>
  </si>
  <si>
    <t>107080-Esélyegyenlőség elősegítését célzó tevékenységek és programok</t>
  </si>
  <si>
    <t>Ipari Park Fejlesztés Mezőtúron</t>
  </si>
  <si>
    <t>TOP-1.1.1-16-JN1-2017-00005</t>
  </si>
  <si>
    <t>013350-Az önkormányzati vagyonnal való gazdálkodással kapcsolatos feladatok</t>
  </si>
  <si>
    <t>Mezőtúr Város Önkormányzata
2018. évi Előirányzat-felhasználási terve havi bontásban</t>
  </si>
  <si>
    <t>Feladattal terhelt 2018 évi támogatások</t>
  </si>
  <si>
    <t xml:space="preserve">Hagyaték </t>
  </si>
  <si>
    <t>Képviselői alap</t>
  </si>
  <si>
    <t>Burkolatlan utak stabilizációja-Andrássy utca</t>
  </si>
  <si>
    <t>VIII. utca</t>
  </si>
  <si>
    <t>Közétkeztetést ellátó konyha fejlesztése Mezőtúron  TOP-1.1.3-15-JN1-2016-00014</t>
  </si>
  <si>
    <t>Komplex épületenergetikai fejlesztés Mezőtúron  TOP-3.2.1-15-JN1-2016-00006</t>
  </si>
  <si>
    <t>Épületenergetikai fejlesztés Mezőtúr Városházán  TOP-3.2.1-15-JN1-2016-00010</t>
  </si>
  <si>
    <t>Magas színvonalú szociális alapszolgáltatáshoz való hozzáférhetőség biztosítása Mezőtúron                                                                     TOP-4.2.1-15-JN1-2016-00002</t>
  </si>
  <si>
    <t>Ipari Park Fejlesztése Mezőtúron                                                     TOP-1.1.1-16-JN1-2017-00005</t>
  </si>
  <si>
    <t>IN</t>
  </si>
  <si>
    <t>TOP 5.2.1-15-JN1-2016-00001 Közösséi hozzájárulás</t>
  </si>
  <si>
    <t>TOP 3.2.1-15-JN1-2016-00010 Épületenergetikai fejlesztés</t>
  </si>
  <si>
    <t>TOP 3.2.1-15-JN1-2016-00006 Komplex épletenergetikai fejl.</t>
  </si>
  <si>
    <t>TOP 1.2.1-15 JN1-2016-00003 Mezőtúr Városház és kpacs. Kult vonzerők</t>
  </si>
  <si>
    <t>TOP 5.1.2.-15-JN1-201600007 Járási foglalkoztástási együttműködés</t>
  </si>
  <si>
    <t>EFOP 3.9.2.-16-2017-00011 Humán kapacitások fejlesztése</t>
  </si>
  <si>
    <t>EFOP 1.5.3.-16-2017-00048 Komplex humán szolgáltatás fejl.</t>
  </si>
  <si>
    <t>TOP 1.1.1.-16-JN1-2017-00005 Ipari Park fejlesztése Mezőtúron</t>
  </si>
  <si>
    <t>TOP 5.3.1.-16-JN1-2017-00001Kunhalmok</t>
  </si>
  <si>
    <t>Mezőtúri Közös Önkormányzati Hivatal
2018. évi bevételei  feladatonként</t>
  </si>
  <si>
    <t>Országgyűlési és önkrományzati választás</t>
  </si>
  <si>
    <t>016010</t>
  </si>
  <si>
    <t>Mezőtúri Móricz Zsigmond Könyvtár
2018. évi bevételei  feladatonként</t>
  </si>
  <si>
    <t>Mezőtúr Város Önkormányzatának
2018. évi bevételek és kiadások feladatonként</t>
  </si>
  <si>
    <t>Bevétel</t>
  </si>
  <si>
    <t>Kiadás</t>
  </si>
  <si>
    <t>Köztemető fenntartás és működtetés</t>
  </si>
  <si>
    <t>Önkormányzati vagyonnal való gazdálkodással kapcsolatos feladatok</t>
  </si>
  <si>
    <t>Kiemelt állami és önkormányzati rendezvények</t>
  </si>
  <si>
    <t>Támogatási célú finanszírozási műveletek</t>
  </si>
  <si>
    <t>Út autópálya építése</t>
  </si>
  <si>
    <t>Személyszállítás</t>
  </si>
  <si>
    <t>Közutak, hidak, alagutak üzemeltetése, fenntartása</t>
  </si>
  <si>
    <t>Komp-és révközlekedés</t>
  </si>
  <si>
    <t>Piac</t>
  </si>
  <si>
    <t>Turizmus</t>
  </si>
  <si>
    <t>Ár-és belvízvédelemmel összefüggő tevékenységek</t>
  </si>
  <si>
    <t>Nem veszélyes (települési) hulladék összetevőinek válogatása, szállítása</t>
  </si>
  <si>
    <t>051020</t>
  </si>
  <si>
    <t>Nem veszélyes (települési) hulladék vegyes begyűjtése, szállítása</t>
  </si>
  <si>
    <t>Veszélyes hulladék begyűjtése, szállítása</t>
  </si>
  <si>
    <t>Szennyvízcsatorna építése, fenntartása, üzemeltetése</t>
  </si>
  <si>
    <t>Lakáshoz jutás</t>
  </si>
  <si>
    <t xml:space="preserve">Település fejl. Projektek </t>
  </si>
  <si>
    <t>Vízellátással kapcsolatos közmű építése, fenntart.üzem.</t>
  </si>
  <si>
    <t>Zöldterület kezelés</t>
  </si>
  <si>
    <t>Város-, községgazdálkodási egyéb szolgáltatások</t>
  </si>
  <si>
    <t>Sportlétesítmények, edzőtáborok működtetése és fejlesztése</t>
  </si>
  <si>
    <t>Versenysport-és utánpótlás-nevelési tev.</t>
  </si>
  <si>
    <t>Szabadidőspark, fürdő és strandszolgáltatás</t>
  </si>
  <si>
    <t>Múzeumi gyűjteményi tevékenység</t>
  </si>
  <si>
    <t>Múzeumi közművelődési, közönségkapcsolati tevékenység</t>
  </si>
  <si>
    <t>Közművelődés-hagyományos közösségi kult.értékek gond.</t>
  </si>
  <si>
    <t>Televízió-műsor szolgáltatása és támogatása</t>
  </si>
  <si>
    <t>Civil szervezetek működési támogatása</t>
  </si>
  <si>
    <t>Óvodai nevelés, ellátás működtetési feladatai</t>
  </si>
  <si>
    <t>Gimnázium és szakképző iskola tanulóinak elméleti okt.műk.fel.</t>
  </si>
  <si>
    <t>Szakképző isk.tanulók gyakorlati okt.műk.fel.</t>
  </si>
  <si>
    <t>Gyermekétkeztetés köznevelési intézményben</t>
  </si>
  <si>
    <t>Gyermekek bölcsődei ellátása</t>
  </si>
  <si>
    <t>Gyermekvédelmi pénzbeli ellátás</t>
  </si>
  <si>
    <t>Foglalkoztatást elősegítő képzések és egyéb támogatások</t>
  </si>
  <si>
    <t xml:space="preserve">Szünidei gyermekétk. </t>
  </si>
  <si>
    <t>107037</t>
  </si>
  <si>
    <t>Egyéb szociális pénzbeli és természetbeni ellátások, támog.</t>
  </si>
  <si>
    <t>Önk-ok funkcióra nem sorolt bevétel</t>
  </si>
  <si>
    <t>Forgatási és befektetési célú finanszírozási műveletek</t>
  </si>
  <si>
    <t>Fejezeti és általános tartalékok elszámolása</t>
  </si>
  <si>
    <t>900070</t>
  </si>
  <si>
    <t>Vállalkozási tevékenységek kiadásai és bevételei</t>
  </si>
  <si>
    <t>Iskolarendszeren kiv.okt</t>
  </si>
  <si>
    <t>095020</t>
  </si>
  <si>
    <t>107080</t>
  </si>
  <si>
    <t>Oszággyűlési, ökormányzati és európai parl. Képv. Választ.</t>
  </si>
  <si>
    <t>Gyermekvédelmi pénzbeli és term. Ellátás</t>
  </si>
  <si>
    <t>Összsen előirányzat</t>
  </si>
  <si>
    <t>Könyvtári állomány gyarapítása</t>
  </si>
  <si>
    <t>Pályázat és támogatáskezelés</t>
  </si>
  <si>
    <t>013330</t>
  </si>
  <si>
    <t>Informatikai fejlesztések</t>
  </si>
  <si>
    <t>013370</t>
  </si>
  <si>
    <t>Önkormányzatok elszámolásai központi ktgvetéssel</t>
  </si>
  <si>
    <t>Közfoglalkoztatási mintaprogram</t>
  </si>
  <si>
    <t>Kömplex környezetvédelmiprogram</t>
  </si>
  <si>
    <t>056010</t>
  </si>
  <si>
    <t>Mezőtúr Turisztikai kft</t>
  </si>
  <si>
    <t>Esélyegyenlőség elősegítését  segítő tev.</t>
  </si>
  <si>
    <t>Önkormányzat</t>
  </si>
  <si>
    <t>Hivatal</t>
  </si>
  <si>
    <t>Könyvtár</t>
  </si>
  <si>
    <t>Előző év</t>
  </si>
  <si>
    <t>Tárgyév</t>
  </si>
  <si>
    <t>A/ NEMZETI VAGYONBA TARTOZÓ BEFEKTETETT ESZKÖZÖK</t>
  </si>
  <si>
    <t>I. IMMATERIÁLIS JAVAK</t>
  </si>
  <si>
    <t>A/I</t>
  </si>
  <si>
    <t>1. Vagyoni értékű jogok</t>
  </si>
  <si>
    <t>A/I/1</t>
  </si>
  <si>
    <t>a) Forgalomképtelen törzsvagyon</t>
  </si>
  <si>
    <t>A/I/1/a</t>
  </si>
  <si>
    <t>b) Nemzetgazdasági szempontból kiemelt jelentőségű törzsvagyon</t>
  </si>
  <si>
    <t>A/I/1/b</t>
  </si>
  <si>
    <t>c) Korlátozottan forgalomképes vagyon</t>
  </si>
  <si>
    <t>A/I/1/c</t>
  </si>
  <si>
    <t>d) Üzleti vagyon</t>
  </si>
  <si>
    <t>A/I/1/d</t>
  </si>
  <si>
    <t>2. Szellemi termékek</t>
  </si>
  <si>
    <t>A/I/2</t>
  </si>
  <si>
    <t>A/I/2/a</t>
  </si>
  <si>
    <t>A/I/2/b</t>
  </si>
  <si>
    <t>A/I/2/c</t>
  </si>
  <si>
    <t>A/I/2/d</t>
  </si>
  <si>
    <t>3. Immateriális javak értékhelyesbítése</t>
  </si>
  <si>
    <t>A/I/3</t>
  </si>
  <si>
    <t>A/I/3/a</t>
  </si>
  <si>
    <t>A/I/3/b</t>
  </si>
  <si>
    <t>A/I/3/c</t>
  </si>
  <si>
    <t>A/I/3/d</t>
  </si>
  <si>
    <t>II. TÁRGYI ESZKÖZÖK</t>
  </si>
  <si>
    <t>A/II</t>
  </si>
  <si>
    <t>1. Ingatlanok és kapcsolódó vagyoni értékű jogok</t>
  </si>
  <si>
    <t>A/II/1</t>
  </si>
  <si>
    <t>A/II/1/a</t>
  </si>
  <si>
    <t>A/II/1/b</t>
  </si>
  <si>
    <t>A/II/1/c</t>
  </si>
  <si>
    <t>A/II/1/d</t>
  </si>
  <si>
    <t>2. Gépek, berendezések, felszerelések, járművek</t>
  </si>
  <si>
    <t>A/II/2</t>
  </si>
  <si>
    <t>A/II/2/a</t>
  </si>
  <si>
    <t>A/II/2/b</t>
  </si>
  <si>
    <t>A/II/2/c</t>
  </si>
  <si>
    <t>A/II/2/d</t>
  </si>
  <si>
    <t>3. Tenyészállatok</t>
  </si>
  <si>
    <t>A/II/3</t>
  </si>
  <si>
    <t>A/II/3/a</t>
  </si>
  <si>
    <t>A/II/3/b</t>
  </si>
  <si>
    <t>A/II/3/c</t>
  </si>
  <si>
    <t>A/II/3/d</t>
  </si>
  <si>
    <t>4. Beruházások, felújítások</t>
  </si>
  <si>
    <t>A/II/4</t>
  </si>
  <si>
    <t>A/II/4/a</t>
  </si>
  <si>
    <t>A/II/4/b</t>
  </si>
  <si>
    <t>A/II/4/c</t>
  </si>
  <si>
    <t>A/II/4/d</t>
  </si>
  <si>
    <t>5. Tárgyi eszközök értékhelyesbítése</t>
  </si>
  <si>
    <t>A/II/5</t>
  </si>
  <si>
    <t>A/II/5/a</t>
  </si>
  <si>
    <t>A/II/5/b</t>
  </si>
  <si>
    <t>A/II/5/c</t>
  </si>
  <si>
    <t>A/II/5/d</t>
  </si>
  <si>
    <t>III. BEFEKTETETT PÉNZÜGYI ESZKÖZÖK</t>
  </si>
  <si>
    <t>A/III</t>
  </si>
  <si>
    <t>1. Tartós részesedések</t>
  </si>
  <si>
    <t>A/III/1</t>
  </si>
  <si>
    <t>A/III/1/a</t>
  </si>
  <si>
    <t>A/III/1/b</t>
  </si>
  <si>
    <t>A/III/1/c</t>
  </si>
  <si>
    <t>A/III/1/d</t>
  </si>
  <si>
    <t>2. Tartós hitelviszonyt megtestesítő értékpapírok</t>
  </si>
  <si>
    <t>A/III/2</t>
  </si>
  <si>
    <t>A/III/2/a</t>
  </si>
  <si>
    <t>A/III/2/b</t>
  </si>
  <si>
    <t>A/III/2/c</t>
  </si>
  <si>
    <t>A/III/2/d</t>
  </si>
  <si>
    <t>3. Befektetett pénzügyi eszközök értékhelyesbítése</t>
  </si>
  <si>
    <t>A/III/3</t>
  </si>
  <si>
    <t>A/III/3/a</t>
  </si>
  <si>
    <t>A/III/3/b</t>
  </si>
  <si>
    <t>A/III/3/c</t>
  </si>
  <si>
    <t>A/III/3/d</t>
  </si>
  <si>
    <t>IV. KONCESSZIÓBA, VAGYONKEZELÉSBE ADOTT ESZKÖZÖK</t>
  </si>
  <si>
    <t>A/IV</t>
  </si>
  <si>
    <t>1.Koncesszióba, vagyonkezelésbe adott eszközök</t>
  </si>
  <si>
    <t>A/IV/1</t>
  </si>
  <si>
    <t>A/IV/1/a</t>
  </si>
  <si>
    <t>A/IV/1/b</t>
  </si>
  <si>
    <t>A/IV/1/c</t>
  </si>
  <si>
    <t>A/IV/1/d</t>
  </si>
  <si>
    <t>2. Koncesszióba, vagyonkezelésbe adott eszközök értékhelyesbítése</t>
  </si>
  <si>
    <t>A/IV/2</t>
  </si>
  <si>
    <t>A/IV/2/a</t>
  </si>
  <si>
    <t>A/IV/2/b</t>
  </si>
  <si>
    <t>A/IV/2/c</t>
  </si>
  <si>
    <t>A/IV/2/d</t>
  </si>
  <si>
    <t>B/ NEMZETI VAGYONBA TARTOZÓ FORGÓESZKÖZÖK</t>
  </si>
  <si>
    <t>I. Készletek</t>
  </si>
  <si>
    <t>B/I</t>
  </si>
  <si>
    <t>II. Értékpapírok</t>
  </si>
  <si>
    <t>B/II</t>
  </si>
  <si>
    <t>C/ PÉNZESZKÖZÖK</t>
  </si>
  <si>
    <t>I. Lekötött bankbetétek</t>
  </si>
  <si>
    <t>C/I</t>
  </si>
  <si>
    <t>II. Pénztárak, csekkek, betétkönyvek</t>
  </si>
  <si>
    <t>C/II</t>
  </si>
  <si>
    <t>III. Forintszámlák</t>
  </si>
  <si>
    <t>C/III</t>
  </si>
  <si>
    <t>IV. Devizaszámlák</t>
  </si>
  <si>
    <t>C/IV</t>
  </si>
  <si>
    <t>D/ KÖVETELÉSEK</t>
  </si>
  <si>
    <t>I. Költségvetési évben esedékes követelések</t>
  </si>
  <si>
    <t>D/I</t>
  </si>
  <si>
    <t>II. Költségvetési évet követően esedékes követelések</t>
  </si>
  <si>
    <t>D/II</t>
  </si>
  <si>
    <t>III. Követelés jellegű sajátos elszámolások</t>
  </si>
  <si>
    <t>D/III</t>
  </si>
  <si>
    <t>E/ EGYÉB SAJÁTOS ESZKÖZOLDALI ELSZÁMOLÁSOK</t>
  </si>
  <si>
    <t>F/ AKTÍV IDŐBELI ELHATÁROLÁSOK</t>
  </si>
  <si>
    <t>ESZKÖZÖK ÖSSZESEN</t>
  </si>
  <si>
    <t>A+..+F</t>
  </si>
  <si>
    <t>G/ SAJÁT TŐKE</t>
  </si>
  <si>
    <t>I. Nemzeti vagyon induláskori értéke</t>
  </si>
  <si>
    <t>G/I</t>
  </si>
  <si>
    <t>II. Nemzeti vagyon változásai</t>
  </si>
  <si>
    <t>G/II</t>
  </si>
  <si>
    <t>III. Egyéb eszközök induláskori értéke és változásai</t>
  </si>
  <si>
    <t>G/III</t>
  </si>
  <si>
    <t>IV. Felhalmozott eredmény</t>
  </si>
  <si>
    <t>G/IV</t>
  </si>
  <si>
    <t>V. Eszközök értékhelyesbítésének forrása</t>
  </si>
  <si>
    <t>G/V</t>
  </si>
  <si>
    <t>VI. Mérleg szerinti eredmény</t>
  </si>
  <si>
    <t>G/VI</t>
  </si>
  <si>
    <t>H/ KÖTELEZETTSÉGEK</t>
  </si>
  <si>
    <t>I. Költségvetési évben esedékes kötelezettségek</t>
  </si>
  <si>
    <t>H/I</t>
  </si>
  <si>
    <t>II. Költségvetési évet követően esedékes kötelezettségek</t>
  </si>
  <si>
    <t>H/II</t>
  </si>
  <si>
    <t>III. Kötelezettség jellegű sajátos elszámolások</t>
  </si>
  <si>
    <t>H/III</t>
  </si>
  <si>
    <t>I/ KINCSTÁRI SZÁMLAVEZETÉSSEL KAPCSOLATOS ELSZÁMOLÁSOK</t>
  </si>
  <si>
    <t>J/ PASSZÍV IDŐBELI ELHATÁROLÁSOK (=K/1+K/2+K/3)</t>
  </si>
  <si>
    <t>FORRÁSOK ÖSSZESEN</t>
  </si>
  <si>
    <t>G+...+J</t>
  </si>
  <si>
    <t>MÉRLEGEN KÍVÜLI TÉTELEK</t>
  </si>
  <si>
    <t>"0"-ra írt eszközök</t>
  </si>
  <si>
    <t>L/1</t>
  </si>
  <si>
    <t>Használatban lévő kisértékű immateriális javak, tárgyi eszközök</t>
  </si>
  <si>
    <t>L/2</t>
  </si>
  <si>
    <t>Használatban lévő készletek</t>
  </si>
  <si>
    <t>L/3</t>
  </si>
  <si>
    <t>01-02. számlacsoportban nyilvántartott eszközök (Áht-n belüli vagyonkezelésbe adott, bérbevett, letétbe, bizományba, üzemeltetésre átvett, stb.)</t>
  </si>
  <si>
    <t>L/4</t>
  </si>
  <si>
    <t>A nemzeti vagyonról szóló 2011. évi CXCVI. törvény 1. § (2) bekezdés g) és h) pontja szerinti kulturális javak és régészeti leletek (bekerülési érték nélküli)</t>
  </si>
  <si>
    <t>L/5</t>
  </si>
  <si>
    <t>Függő követelések</t>
  </si>
  <si>
    <t>L/6</t>
  </si>
  <si>
    <t>Függő kötelezettségek</t>
  </si>
  <si>
    <t>L/7</t>
  </si>
  <si>
    <t>Biztos (jövőbeni) követelések</t>
  </si>
  <si>
    <t>L/8</t>
  </si>
  <si>
    <t>Mezőtúr Város Önkormányzata 2018. évi vagyonmérlege</t>
  </si>
  <si>
    <t>Összesen előirányzat- teljesírés</t>
  </si>
  <si>
    <t>MEZŐTÚRI MÓRICZ ZSIGMOND VÁROSI KÖNYVTÁR</t>
  </si>
  <si>
    <t>Törzsszáma: 817329</t>
  </si>
  <si>
    <t>Nyomtatva: 2019.05.20. 09:16:03</t>
  </si>
  <si>
    <t>KASZPER-Egyeztetők 2018 - Kötelező egyezőségek vizsgálata - 4. pont (2018-01-01-2018-12-31)</t>
  </si>
  <si>
    <t>KÖNYVELT ÉRTÉK</t>
  </si>
  <si>
    <t xml:space="preserve">    AZ ÉRTÉKTÍPUST ÁLLÍTSA FORINTRA!</t>
  </si>
  <si>
    <t>________32-33. BANKBETÉTEK EGYEZTETÉSÉNEK EREDMÉNYE:</t>
  </si>
  <si>
    <t>Egyezik</t>
  </si>
  <si>
    <t>________31. LEKÖTÖTT BANKBETÉTEK EGYEZTETÉSÉNEK EREDMÉNYE:</t>
  </si>
  <si>
    <t>________HIBÁS EREDMÉNYT ADÓ SZABÁLYOK SZÁMA:</t>
  </si>
  <si>
    <t>PÉNZESZKÖZÖK EGYEZTETÉSE (17.m. 4/a pont)</t>
  </si>
  <si>
    <t>32-33. számlák nyitó tárgyidőszaki egyenlege</t>
  </si>
  <si>
    <t>- 003. számla tárgyidőszaki egyenlege</t>
  </si>
  <si>
    <t>+ 005. számla tárgyidőszaki egyenlege</t>
  </si>
  <si>
    <t>- 0981313 számla tárgyidőszaki egyenlege</t>
  </si>
  <si>
    <t>- 0981323 számla tárgyidőszaki egyenlege</t>
  </si>
  <si>
    <t>+/- 3318., 3328. számlák tárgyidőszaki forgalma</t>
  </si>
  <si>
    <t>+/- 361. számla tárgyidőszaki forgalma</t>
  </si>
  <si>
    <t>+/- 363. számla tárgyidőszaki forgalma</t>
  </si>
  <si>
    <t>+/- 36411. számla tárgyidőszaki forgalma</t>
  </si>
  <si>
    <t>+/- 36413. számla tárgyidőszaki forgalma</t>
  </si>
  <si>
    <t>+/- 36421. számla tárgyidőszaki forgalma</t>
  </si>
  <si>
    <t>+/- 3651. számla tárgyidőszaki forgalma</t>
  </si>
  <si>
    <t>+/- 3652. számla tárgyidőszaki forgalma</t>
  </si>
  <si>
    <t>+/- 3653. számla tárgyidőszaki forgalma</t>
  </si>
  <si>
    <t>+/- 3654. számla tárgyidőszaki forgalma</t>
  </si>
  <si>
    <t>+/- 3656. számla tárgyidőszaki forgalma</t>
  </si>
  <si>
    <t>+/- 3657. számla tárgyidőszaki forgalma</t>
  </si>
  <si>
    <t>+/- 3659. számla tárgyidőszaki forgalma</t>
  </si>
  <si>
    <t>+/- 366. számla tárgyidőszaki forgalma</t>
  </si>
  <si>
    <t>+/- 3671. számla tárgyidőszaki forgalma</t>
  </si>
  <si>
    <t>+/- 3672. számla tárgyidőszaki forgalma</t>
  </si>
  <si>
    <t>+/- 3673. számla tárgyidőszaki forgalma</t>
  </si>
  <si>
    <t>+/- 3674. számla tárgyidőszaki forgalma</t>
  </si>
  <si>
    <t>+/- 3676. számla tárgyidőszaki forgalma</t>
  </si>
  <si>
    <t>+/- 3678. számla tárgyidőszaki forgalma</t>
  </si>
  <si>
    <t>+/- 3679. számla tárgyidőszaki forgalma</t>
  </si>
  <si>
    <t>+/- 8552. számla tárgyidőszaki egyenlege</t>
  </si>
  <si>
    <t>+/- 9352. számla tárgyidőszaki egyenlege</t>
  </si>
  <si>
    <t>ÖSSZESEN (1+...+31)</t>
  </si>
  <si>
    <t>32-33. SZÁMLÁK TÁRGYIDŐSZAKI ZÁRÓ EGYENLEGE</t>
  </si>
  <si>
    <t>ELTÉRÉS (31-32)</t>
  </si>
  <si>
    <t>LEKÖTÖTT BANKBETÉTEK EGYEZTETÉSE (17.m. 4/b pont)</t>
  </si>
  <si>
    <t>31. számlacsoport tárgyidőszaki nyitó egyenlege</t>
  </si>
  <si>
    <t>+ 059163. számla tárgyidőszaki egyenlege</t>
  </si>
  <si>
    <t>- 098173. számla tárgyidőszaki egyenlege</t>
  </si>
  <si>
    <t>+/- 318. számla tárgyidőszaki forgalma</t>
  </si>
  <si>
    <t>+/- 8551. számlák tárgyidőszaki egyenlege</t>
  </si>
  <si>
    <t>+/- 9351. számla tárgyidőszaki egyenlege</t>
  </si>
  <si>
    <t>ÖSSZESEN (35+...+41)</t>
  </si>
  <si>
    <t>31. SZÁMLÁK TÁRGYIDŐSZAKI ZÁRÓ EGYENLEGE</t>
  </si>
  <si>
    <t>ELTÉRÉS (41-42)</t>
  </si>
  <si>
    <t>MEZŐTÚRI KÖZÖS ÖNKORMÁNYZATI HIVATAL</t>
  </si>
  <si>
    <t>Törzsszáma: 408792</t>
  </si>
  <si>
    <t>Nyomtatva: 2019.05.20. 09:22:41</t>
  </si>
  <si>
    <t>MEZŐTÚR VÁROS ÖNKORMÁNYZATA</t>
  </si>
  <si>
    <t>Törzsszáma: 732703</t>
  </si>
  <si>
    <t>Nyomtatva: 2019.05.20. 08:47:03</t>
  </si>
  <si>
    <t>Egyéb irodai kisgépek</t>
  </si>
  <si>
    <t>Főiskola kollégiumi ágyak</t>
  </si>
  <si>
    <t>Turizmusfejlesztés törzstőke</t>
  </si>
  <si>
    <t>Kávási út (Fóti út-Vasvári Pál közti szakasz)</t>
  </si>
  <si>
    <t>6/2018.(IV.03) önk-i rend. (fogyatékos)</t>
  </si>
  <si>
    <t>6/2018.(IV.03) önk-i rend. (70 év felett)</t>
  </si>
  <si>
    <t>6/2018.(IV.03) önk-i rend. (komfort nélküli)</t>
  </si>
  <si>
    <t>6/2018.(IV.03) önk-i rend. 11. §.(3) bek.</t>
  </si>
  <si>
    <t>1.1.b-V.</t>
  </si>
  <si>
    <t>1.1.bb-V</t>
  </si>
  <si>
    <t>Közvilágítás fenntartásának támogatása-beszámítás után</t>
  </si>
  <si>
    <t>Támogatás összesen-beszámítás után</t>
  </si>
  <si>
    <t>1.1.bc-V.</t>
  </si>
  <si>
    <t>1.1.bd-V.</t>
  </si>
  <si>
    <t>Közutak fenntartásának támogatása- beszámítás után</t>
  </si>
  <si>
    <t>Köztemető fenntartással kapcs. Feladatok tám. - beszámítás után</t>
  </si>
  <si>
    <t>1.1.-V</t>
  </si>
  <si>
    <t>A 2016. évről áthúzódó bérkompenzáció támogatása</t>
  </si>
  <si>
    <t>III.3.n</t>
  </si>
  <si>
    <t>Óvodai és iskolai szociális segítő tev. Támogatása</t>
  </si>
  <si>
    <t>III.6.</t>
  </si>
  <si>
    <t>A rászoruló gyermekek szünidei étkeztetésének támogatása</t>
  </si>
  <si>
    <t>IV.1.i.</t>
  </si>
  <si>
    <t>A települési önkormányzatok könyvtári célú érdekeltségnövelő tám.</t>
  </si>
  <si>
    <t>I.1.a-V</t>
  </si>
  <si>
    <t>Önkormányzati hivatal működésének támogatása -  beszámítés alapján</t>
  </si>
  <si>
    <t>I.1.e-V</t>
  </si>
  <si>
    <t>Üdülőhelyi feladatok támogatása</t>
  </si>
  <si>
    <t>Címrend
Mezőtúr Város Önkormányzata 2018. évi költségvetéséhez</t>
  </si>
  <si>
    <t>Mezőtúr Város Önkormányzata
által 2018. évben nyújtott  felhalmozási  támogatások államháztartáson belülre</t>
  </si>
  <si>
    <t>TOP 5.1.2-többletfinanszírozás visszautalása</t>
  </si>
  <si>
    <t>Részesedés mérlegértéke (Ft)
2018.12.31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</si>
</sst>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  <numFmt numFmtId="167" formatCode="_-* #,##0.00\ _F_t_-;\-* #,##0.00\ _F_t_-;_-* \-??\ _F_t_-;_-@_-"/>
    <numFmt numFmtId="168" formatCode="#,##0\ _F_t"/>
  </numFmts>
  <fonts count="137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u/>
      <sz val="9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name val="Arial CE"/>
      <charset val="238"/>
    </font>
    <font>
      <sz val="10"/>
      <color theme="1"/>
      <name val="Times New Roman CE"/>
      <charset val="238"/>
    </font>
    <font>
      <i/>
      <sz val="10"/>
      <color theme="1"/>
      <name val="Times New Roman CE"/>
      <charset val="238"/>
    </font>
    <font>
      <sz val="10"/>
      <name val="Arial"/>
      <family val="1"/>
      <charset val="238"/>
    </font>
    <font>
      <sz val="11"/>
      <color rgb="FF00000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Times New Roman"/>
      <family val="1"/>
      <charset val="238"/>
    </font>
    <font>
      <sz val="12"/>
      <color theme="1"/>
      <name val="Times New Roman"/>
      <family val="2"/>
      <charset val="238"/>
    </font>
    <font>
      <b/>
      <sz val="16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i/>
      <sz val="10"/>
      <color rgb="FF000000"/>
      <name val="Calibri"/>
      <family val="2"/>
      <charset val="238"/>
    </font>
    <font>
      <b/>
      <i/>
      <sz val="9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9"/>
      <color theme="1"/>
      <name val="Times New Roman"/>
      <family val="1"/>
      <charset val="238"/>
    </font>
    <font>
      <sz val="20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39">
    <xf numFmtId="0" fontId="0" fillId="0" borderId="0"/>
    <xf numFmtId="0" fontId="8" fillId="0" borderId="0"/>
    <xf numFmtId="0" fontId="22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5" borderId="0" applyNumberFormat="0" applyBorder="0" applyAlignment="0" applyProtection="0"/>
    <xf numFmtId="0" fontId="31" fillId="8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9" borderId="0" applyNumberFormat="0" applyBorder="0" applyAlignment="0" applyProtection="0"/>
    <xf numFmtId="0" fontId="33" fillId="3" borderId="0" applyNumberFormat="0" applyBorder="0" applyAlignment="0" applyProtection="0"/>
    <xf numFmtId="0" fontId="34" fillId="20" borderId="15" applyNumberFormat="0" applyAlignment="0" applyProtection="0"/>
    <xf numFmtId="0" fontId="35" fillId="21" borderId="16" applyNumberFormat="0" applyAlignment="0" applyProtection="0"/>
    <xf numFmtId="0" fontId="36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9" fillId="4" borderId="0" applyNumberFormat="0" applyBorder="0" applyAlignment="0" applyProtection="0"/>
    <xf numFmtId="0" fontId="40" fillId="0" borderId="17" applyNumberFormat="0" applyFill="0" applyAlignment="0" applyProtection="0"/>
    <xf numFmtId="0" fontId="41" fillId="0" borderId="18" applyNumberFormat="0" applyFill="0" applyAlignment="0" applyProtection="0"/>
    <xf numFmtId="0" fontId="42" fillId="0" borderId="19" applyNumberFormat="0" applyFill="0" applyAlignment="0" applyProtection="0"/>
    <xf numFmtId="0" fontId="42" fillId="0" borderId="0" applyNumberFormat="0" applyFill="0" applyBorder="0" applyAlignment="0" applyProtection="0"/>
    <xf numFmtId="0" fontId="43" fillId="7" borderId="15" applyNumberFormat="0" applyAlignment="0" applyProtection="0"/>
    <xf numFmtId="0" fontId="44" fillId="0" borderId="20" applyNumberFormat="0" applyFill="0" applyAlignment="0" applyProtection="0"/>
    <xf numFmtId="0" fontId="45" fillId="22" borderId="0" applyNumberFormat="0" applyBorder="0" applyAlignment="0" applyProtection="0"/>
    <xf numFmtId="0" fontId="38" fillId="0" borderId="0"/>
    <xf numFmtId="0" fontId="7" fillId="0" borderId="0"/>
    <xf numFmtId="0" fontId="7" fillId="0" borderId="0"/>
    <xf numFmtId="0" fontId="22" fillId="0" borderId="0"/>
    <xf numFmtId="0" fontId="38" fillId="0" borderId="0"/>
    <xf numFmtId="0" fontId="46" fillId="0" borderId="0"/>
    <xf numFmtId="0" fontId="47" fillId="0" borderId="0"/>
    <xf numFmtId="0" fontId="7" fillId="0" borderId="0"/>
    <xf numFmtId="0" fontId="7" fillId="0" borderId="0"/>
    <xf numFmtId="0" fontId="7" fillId="0" borderId="0"/>
    <xf numFmtId="0" fontId="38" fillId="0" borderId="0"/>
    <xf numFmtId="0" fontId="38" fillId="0" borderId="0"/>
    <xf numFmtId="0" fontId="7" fillId="0" borderId="0"/>
    <xf numFmtId="0" fontId="48" fillId="0" borderId="0"/>
    <xf numFmtId="0" fontId="46" fillId="0" borderId="0"/>
    <xf numFmtId="0" fontId="37" fillId="0" borderId="0"/>
    <xf numFmtId="0" fontId="38" fillId="0" borderId="0"/>
    <xf numFmtId="0" fontId="22" fillId="0" borderId="0"/>
    <xf numFmtId="0" fontId="12" fillId="0" borderId="0"/>
    <xf numFmtId="0" fontId="49" fillId="0" borderId="0"/>
    <xf numFmtId="0" fontId="50" fillId="0" borderId="0"/>
    <xf numFmtId="0" fontId="49" fillId="0" borderId="0"/>
    <xf numFmtId="0" fontId="51" fillId="0" borderId="0"/>
    <xf numFmtId="0" fontId="31" fillId="23" borderId="21" applyNumberFormat="0" applyFont="0" applyAlignment="0" applyProtection="0"/>
    <xf numFmtId="0" fontId="52" fillId="20" borderId="22" applyNumberFormat="0" applyAlignment="0" applyProtection="0"/>
    <xf numFmtId="9" fontId="38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23" applyNumberFormat="0" applyFill="0" applyAlignment="0" applyProtection="0"/>
    <xf numFmtId="0" fontId="55" fillId="0" borderId="0" applyNumberFormat="0" applyFill="0" applyBorder="0" applyAlignment="0" applyProtection="0"/>
    <xf numFmtId="0" fontId="8" fillId="0" borderId="0"/>
    <xf numFmtId="0" fontId="37" fillId="2" borderId="0" applyNumberFormat="0" applyBorder="0" applyAlignment="0" applyProtection="0"/>
    <xf numFmtId="0" fontId="37" fillId="3" borderId="0" applyNumberFormat="0" applyBorder="0" applyAlignment="0" applyProtection="0"/>
    <xf numFmtId="0" fontId="37" fillId="4" borderId="0" applyNumberFormat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5" borderId="0" applyNumberFormat="0" applyBorder="0" applyAlignment="0" applyProtection="0"/>
    <xf numFmtId="0" fontId="37" fillId="8" borderId="0" applyNumberFormat="0" applyBorder="0" applyAlignment="0" applyProtection="0"/>
    <xf numFmtId="0" fontId="37" fillId="11" borderId="0" applyNumberFormat="0" applyBorder="0" applyAlignment="0" applyProtection="0"/>
    <xf numFmtId="0" fontId="72" fillId="12" borderId="0" applyNumberFormat="0" applyBorder="0" applyAlignment="0" applyProtection="0"/>
    <xf numFmtId="0" fontId="72" fillId="9" borderId="0" applyNumberFormat="0" applyBorder="0" applyAlignment="0" applyProtection="0"/>
    <xf numFmtId="0" fontId="72" fillId="10" borderId="0" applyNumberFormat="0" applyBorder="0" applyAlignment="0" applyProtection="0"/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5" borderId="0" applyNumberFormat="0" applyBorder="0" applyAlignment="0" applyProtection="0"/>
    <xf numFmtId="0" fontId="73" fillId="7" borderId="15" applyNumberFormat="0" applyAlignment="0" applyProtection="0"/>
    <xf numFmtId="0" fontId="74" fillId="0" borderId="0" applyNumberFormat="0" applyFill="0" applyBorder="0" applyAlignment="0" applyProtection="0"/>
    <xf numFmtId="0" fontId="75" fillId="0" borderId="17" applyNumberFormat="0" applyFill="0" applyAlignment="0" applyProtection="0"/>
    <xf numFmtId="0" fontId="76" fillId="0" borderId="18" applyNumberFormat="0" applyFill="0" applyAlignment="0" applyProtection="0"/>
    <xf numFmtId="0" fontId="77" fillId="0" borderId="19" applyNumberFormat="0" applyFill="0" applyAlignment="0" applyProtection="0"/>
    <xf numFmtId="0" fontId="77" fillId="0" borderId="0" applyNumberFormat="0" applyFill="0" applyBorder="0" applyAlignment="0" applyProtection="0"/>
    <xf numFmtId="0" fontId="78" fillId="21" borderId="16" applyNumberFormat="0" applyAlignment="0" applyProtection="0"/>
    <xf numFmtId="43" fontId="6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38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20" applyNumberFormat="0" applyFill="0" applyAlignment="0" applyProtection="0"/>
    <xf numFmtId="0" fontId="37" fillId="23" borderId="21" applyNumberFormat="0" applyFont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9" borderId="0" applyNumberFormat="0" applyBorder="0" applyAlignment="0" applyProtection="0"/>
    <xf numFmtId="0" fontId="82" fillId="4" borderId="0" applyNumberFormat="0" applyBorder="0" applyAlignment="0" applyProtection="0"/>
    <xf numFmtId="0" fontId="83" fillId="20" borderId="22" applyNumberFormat="0" applyAlignment="0" applyProtection="0"/>
    <xf numFmtId="0" fontId="84" fillId="0" borderId="0" applyNumberFormat="0" applyFill="0" applyBorder="0" applyAlignment="0" applyProtection="0"/>
    <xf numFmtId="0" fontId="38" fillId="0" borderId="0"/>
    <xf numFmtId="0" fontId="38" fillId="0" borderId="0"/>
    <xf numFmtId="0" fontId="7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8" fillId="0" borderId="0"/>
    <xf numFmtId="0" fontId="17" fillId="0" borderId="0"/>
    <xf numFmtId="0" fontId="38" fillId="0" borderId="0"/>
    <xf numFmtId="0" fontId="38" fillId="0" borderId="0"/>
    <xf numFmtId="0" fontId="17" fillId="0" borderId="0"/>
    <xf numFmtId="0" fontId="5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8" fillId="0" borderId="0"/>
    <xf numFmtId="0" fontId="50" fillId="0" borderId="0"/>
    <xf numFmtId="0" fontId="17" fillId="0" borderId="0"/>
    <xf numFmtId="0" fontId="38" fillId="0" borderId="0"/>
    <xf numFmtId="0" fontId="38" fillId="0" borderId="0"/>
    <xf numFmtId="0" fontId="6" fillId="0" borderId="0"/>
    <xf numFmtId="0" fontId="6" fillId="0" borderId="0"/>
    <xf numFmtId="0" fontId="6" fillId="0" borderId="0"/>
    <xf numFmtId="0" fontId="38" fillId="0" borderId="0"/>
    <xf numFmtId="0" fontId="17" fillId="0" borderId="0"/>
    <xf numFmtId="0" fontId="22" fillId="0" borderId="0"/>
    <xf numFmtId="0" fontId="17" fillId="0" borderId="0"/>
    <xf numFmtId="0" fontId="86" fillId="0" borderId="23" applyNumberFormat="0" applyFill="0" applyAlignment="0" applyProtection="0"/>
    <xf numFmtId="44" fontId="12" fillId="0" borderId="0" applyFont="0" applyFill="0" applyBorder="0" applyAlignment="0" applyProtection="0"/>
    <xf numFmtId="0" fontId="87" fillId="3" borderId="0" applyNumberFormat="0" applyBorder="0" applyAlignment="0" applyProtection="0"/>
    <xf numFmtId="0" fontId="88" fillId="22" borderId="0" applyNumberFormat="0" applyBorder="0" applyAlignment="0" applyProtection="0"/>
    <xf numFmtId="0" fontId="85" fillId="0" borderId="0"/>
    <xf numFmtId="0" fontId="89" fillId="20" borderId="15" applyNumberFormat="0" applyAlignment="0" applyProtection="0"/>
    <xf numFmtId="9" fontId="2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8" fillId="0" borderId="0"/>
    <xf numFmtId="0" fontId="5" fillId="0" borderId="0"/>
    <xf numFmtId="0" fontId="4" fillId="0" borderId="0"/>
    <xf numFmtId="0" fontId="22" fillId="0" borderId="0"/>
    <xf numFmtId="0" fontId="3" fillId="0" borderId="0"/>
    <xf numFmtId="0" fontId="31" fillId="0" borderId="0"/>
    <xf numFmtId="43" fontId="31" fillId="0" borderId="0" applyFont="0" applyFill="0" applyBorder="0" applyAlignment="0" applyProtection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2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0" fontId="34" fillId="20" borderId="73" applyNumberFormat="0" applyAlignment="0" applyProtection="0"/>
    <xf numFmtId="0" fontId="1" fillId="0" borderId="0"/>
    <xf numFmtId="0" fontId="1" fillId="0" borderId="0"/>
    <xf numFmtId="0" fontId="43" fillId="7" borderId="73" applyNumberFormat="0" applyAlignment="0" applyProtection="0"/>
    <xf numFmtId="0" fontId="124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23" borderId="74" applyNumberFormat="0" applyFont="0" applyAlignment="0" applyProtection="0"/>
    <xf numFmtId="0" fontId="52" fillId="20" borderId="75" applyNumberFormat="0" applyAlignment="0" applyProtection="0"/>
    <xf numFmtId="0" fontId="54" fillId="0" borderId="76" applyNumberFormat="0" applyFill="0" applyAlignment="0" applyProtection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</cellStyleXfs>
  <cellXfs count="1485">
    <xf numFmtId="0" fontId="0" fillId="0" borderId="0" xfId="0"/>
    <xf numFmtId="0" fontId="8" fillId="0" borderId="0" xfId="1" applyFill="1" applyProtection="1"/>
    <xf numFmtId="164" fontId="11" fillId="0" borderId="0" xfId="1" applyNumberFormat="1" applyFont="1" applyFill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right" vertical="center"/>
    </xf>
    <xf numFmtId="0" fontId="15" fillId="0" borderId="0" xfId="1" applyFont="1" applyFill="1" applyProtection="1"/>
    <xf numFmtId="0" fontId="16" fillId="0" borderId="0" xfId="1" applyFont="1" applyFill="1" applyProtection="1"/>
    <xf numFmtId="0" fontId="8" fillId="0" borderId="0" xfId="1" applyFill="1" applyAlignment="1" applyProtection="1"/>
    <xf numFmtId="0" fontId="25" fillId="0" borderId="0" xfId="1" applyFont="1" applyFill="1" applyProtection="1"/>
    <xf numFmtId="0" fontId="8" fillId="0" borderId="0" xfId="1" applyFont="1" applyFill="1" applyProtection="1"/>
    <xf numFmtId="0" fontId="8" fillId="0" borderId="0" xfId="1" applyFont="1" applyFill="1" applyAlignment="1" applyProtection="1">
      <alignment horizontal="right" vertical="center" indent="1"/>
    </xf>
    <xf numFmtId="0" fontId="23" fillId="0" borderId="0" xfId="0" applyFont="1" applyFill="1" applyBorder="1" applyAlignment="1" applyProtection="1">
      <alignment horizontal="right" vertical="center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28" fillId="0" borderId="0" xfId="0" applyFont="1" applyFill="1" applyBorder="1" applyAlignment="1" applyProtection="1">
      <alignment horizontal="right"/>
    </xf>
    <xf numFmtId="164" fontId="14" fillId="0" borderId="0" xfId="0" applyNumberFormat="1" applyFont="1" applyFill="1" applyAlignment="1" applyProtection="1">
      <alignment horizontal="center" vertical="center" wrapText="1"/>
    </xf>
    <xf numFmtId="164" fontId="18" fillId="0" borderId="13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18" fillId="0" borderId="13" xfId="0" applyNumberFormat="1" applyFont="1" applyFill="1" applyBorder="1" applyAlignment="1" applyProtection="1">
      <alignment vertical="center" wrapText="1"/>
    </xf>
    <xf numFmtId="164" fontId="30" fillId="0" borderId="0" xfId="0" applyNumberFormat="1" applyFont="1" applyFill="1" applyAlignment="1" applyProtection="1">
      <alignment vertical="center" wrapText="1"/>
    </xf>
    <xf numFmtId="164" fontId="29" fillId="0" borderId="13" xfId="0" applyNumberFormat="1" applyFont="1" applyFill="1" applyBorder="1" applyAlignment="1" applyProtection="1">
      <alignment horizontal="center" vertical="center" wrapText="1"/>
    </xf>
    <xf numFmtId="164" fontId="18" fillId="0" borderId="13" xfId="0" applyNumberFormat="1" applyFont="1" applyFill="1" applyBorder="1" applyAlignment="1" applyProtection="1">
      <alignment horizontal="left" vertical="center" wrapText="1" indent="1"/>
    </xf>
    <xf numFmtId="164" fontId="18" fillId="0" borderId="0" xfId="0" applyNumberFormat="1" applyFont="1" applyFill="1" applyAlignment="1" applyProtection="1">
      <alignment vertical="center" wrapText="1"/>
    </xf>
    <xf numFmtId="0" fontId="17" fillId="0" borderId="0" xfId="51" applyFont="1" applyAlignment="1">
      <alignment horizontal="center"/>
    </xf>
    <xf numFmtId="0" fontId="17" fillId="0" borderId="0" xfId="51" applyFont="1"/>
    <xf numFmtId="0" fontId="57" fillId="0" borderId="0" xfId="51" applyFont="1"/>
    <xf numFmtId="3" fontId="17" fillId="0" borderId="0" xfId="51" applyNumberFormat="1" applyFont="1"/>
    <xf numFmtId="3" fontId="21" fillId="0" borderId="0" xfId="51" applyNumberFormat="1" applyFont="1"/>
    <xf numFmtId="0" fontId="21" fillId="0" borderId="0" xfId="51" applyFont="1"/>
    <xf numFmtId="0" fontId="21" fillId="0" borderId="0" xfId="51" applyFont="1" applyAlignment="1">
      <alignment horizontal="center" vertical="center"/>
    </xf>
    <xf numFmtId="0" fontId="62" fillId="0" borderId="0" xfId="48" applyFont="1"/>
    <xf numFmtId="0" fontId="67" fillId="0" borderId="0" xfId="48" applyFont="1"/>
    <xf numFmtId="166" fontId="67" fillId="0" borderId="0" xfId="35" applyNumberFormat="1" applyFont="1"/>
    <xf numFmtId="164" fontId="70" fillId="0" borderId="0" xfId="1" applyNumberFormat="1" applyFont="1" applyFill="1" applyBorder="1" applyAlignment="1" applyProtection="1">
      <alignment horizontal="centerContinuous" vertical="center"/>
    </xf>
    <xf numFmtId="0" fontId="50" fillId="0" borderId="0" xfId="0" applyFont="1"/>
    <xf numFmtId="0" fontId="50" fillId="0" borderId="0" xfId="0" applyFont="1" applyBorder="1"/>
    <xf numFmtId="164" fontId="21" fillId="0" borderId="0" xfId="67" applyNumberFormat="1" applyFont="1" applyFill="1" applyBorder="1" applyAlignment="1">
      <alignment vertical="center"/>
    </xf>
    <xf numFmtId="164" fontId="21" fillId="0" borderId="0" xfId="67" applyNumberFormat="1" applyFont="1" applyBorder="1" applyAlignment="1">
      <alignment horizontal="center" vertical="center" wrapText="1"/>
    </xf>
    <xf numFmtId="164" fontId="17" fillId="0" borderId="0" xfId="67" applyNumberFormat="1" applyFont="1" applyBorder="1" applyAlignment="1">
      <alignment horizontal="center" vertical="center" wrapText="1"/>
    </xf>
    <xf numFmtId="164" fontId="61" fillId="0" borderId="0" xfId="67" applyNumberFormat="1" applyFont="1" applyBorder="1" applyAlignment="1">
      <alignment vertical="center"/>
    </xf>
    <xf numFmtId="164" fontId="21" fillId="0" borderId="0" xfId="67" applyNumberFormat="1" applyFont="1" applyBorder="1" applyAlignment="1">
      <alignment vertical="center" wrapText="1"/>
    </xf>
    <xf numFmtId="0" fontId="65" fillId="0" borderId="0" xfId="0" applyFont="1" applyAlignment="1">
      <alignment vertical="center" wrapText="1"/>
    </xf>
    <xf numFmtId="164" fontId="66" fillId="0" borderId="0" xfId="67" applyNumberFormat="1" applyFont="1" applyFill="1" applyBorder="1" applyAlignment="1">
      <alignment horizontal="right" vertical="center"/>
    </xf>
    <xf numFmtId="0" fontId="0" fillId="0" borderId="0" xfId="0" applyFill="1"/>
    <xf numFmtId="0" fontId="0" fillId="0" borderId="0" xfId="0" applyFill="1" applyBorder="1"/>
    <xf numFmtId="3" fontId="92" fillId="0" borderId="0" xfId="0" applyNumberFormat="1" applyFont="1" applyFill="1" applyBorder="1" applyAlignment="1" applyProtection="1">
      <alignment vertical="center"/>
    </xf>
    <xf numFmtId="3" fontId="93" fillId="0" borderId="0" xfId="0" applyNumberFormat="1" applyFont="1" applyFill="1" applyBorder="1" applyAlignment="1" applyProtection="1">
      <alignment vertical="center"/>
    </xf>
    <xf numFmtId="0" fontId="24" fillId="0" borderId="0" xfId="0" applyFont="1" applyBorder="1"/>
    <xf numFmtId="164" fontId="59" fillId="0" borderId="0" xfId="161" applyNumberFormat="1" applyFont="1" applyFill="1" applyBorder="1" applyAlignment="1" applyProtection="1">
      <alignment horizontal="center" vertical="center"/>
    </xf>
    <xf numFmtId="164" fontId="69" fillId="0" borderId="0" xfId="161" applyNumberFormat="1" applyFont="1" applyFill="1" applyBorder="1" applyAlignment="1" applyProtection="1">
      <alignment vertical="center"/>
    </xf>
    <xf numFmtId="164" fontId="69" fillId="0" borderId="0" xfId="0" applyNumberFormat="1" applyFont="1" applyFill="1" applyBorder="1" applyAlignment="1">
      <alignment horizontal="center" vertical="center"/>
    </xf>
    <xf numFmtId="164" fontId="69" fillId="0" borderId="0" xfId="159" applyNumberFormat="1" applyFont="1" applyBorder="1" applyAlignment="1">
      <alignment horizontal="center" vertical="center"/>
    </xf>
    <xf numFmtId="164" fontId="69" fillId="0" borderId="0" xfId="161" applyNumberFormat="1" applyFont="1" applyFill="1" applyBorder="1" applyAlignment="1" applyProtection="1">
      <alignment horizontal="left" vertical="center" indent="1"/>
    </xf>
    <xf numFmtId="0" fontId="0" fillId="0" borderId="0" xfId="0" applyFont="1" applyBorder="1"/>
    <xf numFmtId="0" fontId="56" fillId="0" borderId="0" xfId="0" applyFont="1" applyBorder="1"/>
    <xf numFmtId="164" fontId="17" fillId="0" borderId="0" xfId="161" applyNumberFormat="1" applyFont="1" applyFill="1" applyBorder="1" applyAlignment="1" applyProtection="1">
      <alignment horizontal="center" vertical="center" wrapText="1"/>
    </xf>
    <xf numFmtId="164" fontId="19" fillId="0" borderId="0" xfId="159" applyNumberFormat="1" applyFont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/>
    </xf>
    <xf numFmtId="164" fontId="19" fillId="0" borderId="0" xfId="159" applyNumberFormat="1" applyFont="1" applyBorder="1" applyAlignment="1">
      <alignment vertical="center" wrapText="1"/>
    </xf>
    <xf numFmtId="164" fontId="19" fillId="0" borderId="0" xfId="161" applyNumberFormat="1" applyFont="1" applyFill="1" applyBorder="1" applyAlignment="1" applyProtection="1">
      <alignment vertical="center" wrapText="1"/>
    </xf>
    <xf numFmtId="164" fontId="19" fillId="0" borderId="0" xfId="159" applyNumberFormat="1" applyFont="1" applyBorder="1" applyAlignment="1">
      <alignment horizontal="center" vertical="center" wrapText="1"/>
    </xf>
    <xf numFmtId="164" fontId="59" fillId="0" borderId="0" xfId="161" applyNumberFormat="1" applyFont="1" applyFill="1" applyBorder="1" applyAlignment="1" applyProtection="1">
      <alignment horizontal="center" vertical="center" wrapText="1"/>
    </xf>
    <xf numFmtId="164" fontId="69" fillId="0" borderId="0" xfId="159" applyNumberFormat="1" applyFont="1" applyBorder="1" applyAlignment="1">
      <alignment vertical="center" wrapText="1"/>
    </xf>
    <xf numFmtId="164" fontId="69" fillId="0" borderId="0" xfId="161" applyNumberFormat="1" applyFont="1" applyFill="1" applyBorder="1" applyAlignment="1" applyProtection="1">
      <alignment vertical="center" wrapText="1"/>
    </xf>
    <xf numFmtId="164" fontId="69" fillId="0" borderId="0" xfId="159" applyNumberFormat="1" applyFont="1" applyBorder="1" applyAlignment="1">
      <alignment horizontal="center" vertical="center" wrapText="1"/>
    </xf>
    <xf numFmtId="164" fontId="69" fillId="0" borderId="0" xfId="159" applyNumberFormat="1" applyFont="1" applyFill="1" applyBorder="1" applyAlignment="1">
      <alignment horizontal="center" vertical="center"/>
    </xf>
    <xf numFmtId="0" fontId="24" fillId="0" borderId="0" xfId="0" applyFont="1" applyFill="1" applyBorder="1"/>
    <xf numFmtId="0" fontId="0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10" fillId="0" borderId="0" xfId="0" applyFont="1" applyFill="1" applyAlignment="1">
      <alignment vertical="center"/>
    </xf>
    <xf numFmtId="0" fontId="96" fillId="0" borderId="0" xfId="0" applyFont="1" applyFill="1" applyAlignment="1" applyProtection="1">
      <alignment vertical="center"/>
    </xf>
    <xf numFmtId="0" fontId="13" fillId="0" borderId="0" xfId="0" applyFont="1" applyFill="1" applyAlignment="1" applyProtection="1">
      <alignment horizontal="right"/>
    </xf>
    <xf numFmtId="0" fontId="14" fillId="0" borderId="0" xfId="0" applyFont="1" applyFill="1" applyAlignment="1">
      <alignment vertical="center"/>
    </xf>
    <xf numFmtId="0" fontId="14" fillId="0" borderId="13" xfId="0" applyFont="1" applyFill="1" applyBorder="1" applyAlignment="1" applyProtection="1">
      <alignment horizontal="center" vertical="center" wrapText="1"/>
    </xf>
    <xf numFmtId="0" fontId="14" fillId="0" borderId="13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71" fillId="0" borderId="0" xfId="0" applyFont="1" applyFill="1" applyAlignment="1">
      <alignment vertical="center" wrapText="1"/>
    </xf>
    <xf numFmtId="0" fontId="100" fillId="0" borderId="0" xfId="0" applyFont="1" applyFill="1" applyAlignment="1">
      <alignment vertical="center" wrapText="1"/>
    </xf>
    <xf numFmtId="0" fontId="90" fillId="0" borderId="0" xfId="0" applyFont="1" applyFill="1" applyAlignment="1">
      <alignment vertical="center" wrapText="1"/>
    </xf>
    <xf numFmtId="0" fontId="18" fillId="0" borderId="13" xfId="1" applyFont="1" applyFill="1" applyBorder="1" applyAlignment="1" applyProtection="1">
      <alignment horizontal="left" vertical="center" wrapText="1"/>
    </xf>
    <xf numFmtId="164" fontId="18" fillId="0" borderId="13" xfId="0" applyNumberFormat="1" applyFont="1" applyFill="1" applyBorder="1" applyAlignment="1" applyProtection="1">
      <alignment horizontal="right" vertical="center" wrapText="1"/>
      <protection locked="0"/>
    </xf>
    <xf numFmtId="164" fontId="18" fillId="0" borderId="13" xfId="1" applyNumberFormat="1" applyFont="1" applyFill="1" applyBorder="1" applyAlignment="1" applyProtection="1">
      <alignment horizontal="right" vertical="center" wrapText="1"/>
    </xf>
    <xf numFmtId="0" fontId="18" fillId="0" borderId="13" xfId="1" applyFont="1" applyFill="1" applyBorder="1" applyAlignment="1" applyProtection="1">
      <alignment horizontal="center" vertical="center" wrapText="1"/>
    </xf>
    <xf numFmtId="0" fontId="99" fillId="0" borderId="0" xfId="0" applyFont="1" applyFill="1" applyBorder="1" applyAlignment="1" applyProtection="1">
      <alignment horizontal="center" vertical="center" wrapText="1"/>
    </xf>
    <xf numFmtId="0" fontId="18" fillId="0" borderId="0" xfId="1" applyFont="1" applyFill="1" applyBorder="1" applyAlignment="1" applyProtection="1">
      <alignment horizontal="left" vertical="center" wrapText="1"/>
    </xf>
    <xf numFmtId="0" fontId="18" fillId="0" borderId="0" xfId="1" applyFont="1" applyFill="1" applyBorder="1" applyAlignment="1" applyProtection="1">
      <alignment horizontal="center" vertical="center" wrapText="1"/>
    </xf>
    <xf numFmtId="164" fontId="18" fillId="0" borderId="0" xfId="1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>
      <alignment vertical="center" wrapText="1"/>
    </xf>
    <xf numFmtId="49" fontId="18" fillId="0" borderId="13" xfId="1" applyNumberFormat="1" applyFont="1" applyFill="1" applyBorder="1" applyAlignment="1" applyProtection="1">
      <alignment horizontal="center" vertical="center" wrapText="1"/>
    </xf>
    <xf numFmtId="0" fontId="18" fillId="0" borderId="13" xfId="1" applyFont="1" applyFill="1" applyBorder="1" applyAlignment="1" applyProtection="1">
      <alignment horizontal="left" vertical="center" wrapText="1" indent="1"/>
    </xf>
    <xf numFmtId="164" fontId="18" fillId="0" borderId="13" xfId="1" applyNumberFormat="1" applyFont="1" applyFill="1" applyBorder="1" applyAlignment="1" applyProtection="1">
      <alignment vertical="center" wrapText="1"/>
    </xf>
    <xf numFmtId="49" fontId="92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left" vertical="center" wrapText="1" indent="1"/>
    </xf>
    <xf numFmtId="164" fontId="92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0" applyFont="1" applyFill="1" applyAlignment="1" applyProtection="1">
      <alignment horizontal="left" vertical="center" wrapText="1"/>
    </xf>
    <xf numFmtId="0" fontId="12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8" fillId="0" borderId="0" xfId="171" applyFill="1" applyProtection="1">
      <protection locked="0"/>
    </xf>
    <xf numFmtId="0" fontId="8" fillId="0" borderId="0" xfId="171" applyFill="1" applyProtection="1"/>
    <xf numFmtId="0" fontId="101" fillId="0" borderId="0" xfId="171" applyFont="1" applyFill="1" applyProtection="1">
      <protection locked="0"/>
    </xf>
    <xf numFmtId="0" fontId="24" fillId="0" borderId="0" xfId="0" applyFont="1" applyFill="1" applyAlignment="1">
      <alignment horizontal="right"/>
    </xf>
    <xf numFmtId="0" fontId="8" fillId="0" borderId="0" xfId="171" applyFill="1" applyAlignment="1" applyProtection="1">
      <alignment vertical="center"/>
    </xf>
    <xf numFmtId="0" fontId="8" fillId="0" borderId="0" xfId="171" applyFill="1" applyAlignment="1" applyProtection="1">
      <alignment vertical="center"/>
      <protection locked="0"/>
    </xf>
    <xf numFmtId="0" fontId="16" fillId="0" borderId="0" xfId="171" applyFont="1" applyFill="1" applyProtection="1"/>
    <xf numFmtId="0" fontId="99" fillId="0" borderId="0" xfId="171" applyFont="1" applyFill="1" applyProtection="1">
      <protection locked="0"/>
    </xf>
    <xf numFmtId="0" fontId="25" fillId="0" borderId="0" xfId="171" applyFont="1" applyFill="1" applyProtection="1">
      <protection locked="0"/>
    </xf>
    <xf numFmtId="0" fontId="62" fillId="0" borderId="0" xfId="172" applyFont="1"/>
    <xf numFmtId="0" fontId="61" fillId="0" borderId="0" xfId="172" applyFont="1" applyAlignment="1">
      <alignment horizontal="center" wrapText="1"/>
    </xf>
    <xf numFmtId="0" fontId="59" fillId="0" borderId="0" xfId="172" applyFont="1"/>
    <xf numFmtId="0" fontId="103" fillId="0" borderId="0" xfId="172" applyFont="1" applyAlignment="1">
      <alignment horizontal="center" vertical="center" wrapText="1"/>
    </xf>
    <xf numFmtId="0" fontId="104" fillId="0" borderId="0" xfId="172" applyFont="1"/>
    <xf numFmtId="0" fontId="61" fillId="24" borderId="13" xfId="172" applyFont="1" applyFill="1" applyBorder="1" applyAlignment="1">
      <alignment horizontal="center" vertical="center"/>
    </xf>
    <xf numFmtId="0" fontId="103" fillId="0" borderId="0" xfId="172" applyFont="1" applyAlignment="1">
      <alignment horizontal="center" vertical="center"/>
    </xf>
    <xf numFmtId="0" fontId="62" fillId="0" borderId="0" xfId="173" applyFont="1"/>
    <xf numFmtId="0" fontId="62" fillId="0" borderId="0" xfId="173" applyFont="1" applyAlignment="1">
      <alignment horizontal="center"/>
    </xf>
    <xf numFmtId="0" fontId="62" fillId="0" borderId="0" xfId="173" applyFont="1" applyFill="1" applyBorder="1" applyAlignment="1">
      <alignment horizontal="right"/>
    </xf>
    <xf numFmtId="0" fontId="62" fillId="0" borderId="0" xfId="173" applyFont="1" applyAlignment="1">
      <alignment vertical="center"/>
    </xf>
    <xf numFmtId="0" fontId="62" fillId="0" borderId="0" xfId="173" applyFont="1" applyBorder="1" applyAlignment="1">
      <alignment horizontal="center"/>
    </xf>
    <xf numFmtId="0" fontId="62" fillId="0" borderId="0" xfId="173" applyFont="1" applyBorder="1"/>
    <xf numFmtId="0" fontId="106" fillId="0" borderId="0" xfId="173" applyFont="1" applyFill="1" applyBorder="1" applyAlignment="1">
      <alignment horizontal="right"/>
    </xf>
    <xf numFmtId="0" fontId="62" fillId="0" borderId="0" xfId="173" applyFont="1" applyAlignment="1">
      <alignment horizontal="center" vertical="center"/>
    </xf>
    <xf numFmtId="0" fontId="103" fillId="0" borderId="0" xfId="173" applyFont="1"/>
    <xf numFmtId="0" fontId="62" fillId="0" borderId="0" xfId="173" applyFont="1" applyFill="1" applyBorder="1"/>
    <xf numFmtId="3" fontId="62" fillId="0" borderId="0" xfId="173" applyNumberFormat="1" applyFont="1"/>
    <xf numFmtId="0" fontId="105" fillId="0" borderId="0" xfId="173" applyFont="1" applyBorder="1" applyAlignment="1"/>
    <xf numFmtId="0" fontId="62" fillId="0" borderId="0" xfId="173" applyFont="1" applyFill="1"/>
    <xf numFmtId="0" fontId="0" fillId="0" borderId="0" xfId="0" applyFill="1" applyAlignment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vertical="center" wrapText="1"/>
    </xf>
    <xf numFmtId="164" fontId="10" fillId="0" borderId="0" xfId="1" applyNumberFormat="1" applyFont="1" applyFill="1" applyBorder="1" applyAlignment="1" applyProtection="1">
      <alignment horizontal="right" vertical="center" wrapText="1" indent="1"/>
    </xf>
    <xf numFmtId="0" fontId="15" fillId="0" borderId="0" xfId="1" applyFont="1" applyFill="1" applyBorder="1" applyAlignment="1" applyProtection="1">
      <alignment horizontal="right" vertical="center" wrapText="1" indent="1"/>
    </xf>
    <xf numFmtId="164" fontId="92" fillId="0" borderId="0" xfId="1" applyNumberFormat="1" applyFont="1" applyFill="1" applyBorder="1" applyAlignment="1" applyProtection="1">
      <alignment horizontal="right" vertical="center" wrapText="1" indent="1"/>
    </xf>
    <xf numFmtId="0" fontId="16" fillId="0" borderId="0" xfId="1" applyFont="1" applyFill="1" applyBorder="1" applyProtection="1"/>
    <xf numFmtId="0" fontId="63" fillId="0" borderId="0" xfId="174" applyFont="1" applyFill="1" applyBorder="1" applyAlignment="1">
      <alignment horizontal="center" vertical="center" wrapText="1"/>
    </xf>
    <xf numFmtId="0" fontId="50" fillId="0" borderId="0" xfId="174" applyFont="1" applyFill="1" applyBorder="1" applyAlignment="1">
      <alignment horizontal="center" vertical="center" wrapText="1"/>
    </xf>
    <xf numFmtId="0" fontId="66" fillId="0" borderId="0" xfId="174" applyFont="1" applyFill="1" applyBorder="1" applyAlignment="1">
      <alignment horizontal="right" vertical="center" wrapText="1"/>
    </xf>
    <xf numFmtId="164" fontId="8" fillId="0" borderId="0" xfId="1" applyNumberFormat="1" applyFont="1" applyFill="1" applyAlignment="1" applyProtection="1">
      <alignment horizontal="right" vertical="center" indent="1"/>
    </xf>
    <xf numFmtId="164" fontId="17" fillId="0" borderId="0" xfId="0" applyNumberFormat="1" applyFont="1" applyFill="1" applyAlignment="1">
      <alignment vertical="center" wrapText="1"/>
    </xf>
    <xf numFmtId="164" fontId="17" fillId="0" borderId="0" xfId="0" applyNumberFormat="1" applyFont="1" applyFill="1" applyAlignment="1">
      <alignment horizontal="center" vertical="center" wrapText="1"/>
    </xf>
    <xf numFmtId="164" fontId="21" fillId="0" borderId="0" xfId="160" applyNumberFormat="1" applyFont="1" applyFill="1" applyBorder="1" applyAlignment="1">
      <alignment horizontal="right" vertical="center" wrapText="1"/>
    </xf>
    <xf numFmtId="164" fontId="70" fillId="0" borderId="0" xfId="1" applyNumberFormat="1" applyFont="1" applyFill="1" applyBorder="1" applyAlignment="1" applyProtection="1">
      <alignment horizontal="center" vertical="center" wrapText="1"/>
    </xf>
    <xf numFmtId="0" fontId="103" fillId="0" borderId="0" xfId="175" applyFont="1"/>
    <xf numFmtId="0" fontId="62" fillId="0" borderId="0" xfId="175" applyFont="1"/>
    <xf numFmtId="0" fontId="31" fillId="0" borderId="0" xfId="176"/>
    <xf numFmtId="166" fontId="70" fillId="0" borderId="0" xfId="177" applyNumberFormat="1" applyFont="1" applyFill="1" applyBorder="1" applyAlignment="1" applyProtection="1">
      <alignment horizontal="centerContinuous" vertical="center"/>
    </xf>
    <xf numFmtId="0" fontId="31" fillId="0" borderId="0" xfId="176" applyAlignment="1">
      <alignment vertical="center"/>
    </xf>
    <xf numFmtId="0" fontId="29" fillId="0" borderId="0" xfId="1" applyFont="1" applyFill="1" applyBorder="1" applyAlignment="1" applyProtection="1">
      <alignment horizontal="center" vertical="center" wrapText="1"/>
    </xf>
    <xf numFmtId="0" fontId="31" fillId="0" borderId="0" xfId="176" applyAlignment="1">
      <alignment horizontal="center"/>
    </xf>
    <xf numFmtId="0" fontId="37" fillId="0" borderId="0" xfId="176" applyFont="1" applyAlignment="1">
      <alignment horizontal="justify" vertical="center"/>
    </xf>
    <xf numFmtId="166" fontId="31" fillId="0" borderId="0" xfId="176" applyNumberFormat="1"/>
    <xf numFmtId="166" fontId="0" fillId="0" borderId="0" xfId="177" applyNumberFormat="1" applyFont="1"/>
    <xf numFmtId="166" fontId="93" fillId="0" borderId="0" xfId="177" applyNumberFormat="1" applyFont="1" applyFill="1" applyBorder="1" applyAlignment="1" applyProtection="1">
      <alignment horizontal="right"/>
    </xf>
    <xf numFmtId="0" fontId="17" fillId="0" borderId="0" xfId="178" applyFont="1"/>
    <xf numFmtId="0" fontId="17" fillId="0" borderId="0" xfId="178" applyFont="1" applyAlignment="1">
      <alignment vertical="center"/>
    </xf>
    <xf numFmtId="3" fontId="21" fillId="0" borderId="0" xfId="178" applyNumberFormat="1" applyFont="1" applyFill="1" applyBorder="1" applyAlignment="1">
      <alignment vertical="center"/>
    </xf>
    <xf numFmtId="0" fontId="21" fillId="0" borderId="0" xfId="178" applyFont="1" applyFill="1" applyAlignment="1">
      <alignment vertical="center"/>
    </xf>
    <xf numFmtId="0" fontId="17" fillId="0" borderId="0" xfId="178" applyFont="1" applyFill="1"/>
    <xf numFmtId="0" fontId="0" fillId="0" borderId="0" xfId="0" applyFill="1" applyBorder="1" applyAlignment="1">
      <alignment horizontal="center" vertical="center" wrapText="1"/>
    </xf>
    <xf numFmtId="0" fontId="17" fillId="0" borderId="0" xfId="178" applyFont="1" applyFill="1" applyAlignment="1">
      <alignment vertical="center"/>
    </xf>
    <xf numFmtId="0" fontId="21" fillId="0" borderId="0" xfId="178" applyFont="1" applyFill="1" applyBorder="1" applyAlignment="1">
      <alignment vertical="center"/>
    </xf>
    <xf numFmtId="0" fontId="13" fillId="0" borderId="0" xfId="0" applyFont="1" applyFill="1" applyBorder="1" applyAlignment="1">
      <alignment horizontal="right" vertical="center" wrapText="1"/>
    </xf>
    <xf numFmtId="0" fontId="61" fillId="0" borderId="13" xfId="172" applyFont="1" applyBorder="1" applyAlignment="1">
      <alignment horizontal="left" vertical="center"/>
    </xf>
    <xf numFmtId="0" fontId="104" fillId="0" borderId="0" xfId="175" applyFont="1" applyAlignment="1">
      <alignment horizontal="right"/>
    </xf>
    <xf numFmtId="0" fontId="17" fillId="0" borderId="0" xfId="178" applyFont="1" applyAlignment="1">
      <alignment horizontal="center"/>
    </xf>
    <xf numFmtId="0" fontId="21" fillId="0" borderId="0" xfId="178" applyFont="1" applyAlignment="1">
      <alignment horizontal="center" vertical="center" wrapText="1"/>
    </xf>
    <xf numFmtId="0" fontId="50" fillId="0" borderId="0" xfId="178" applyFont="1" applyBorder="1" applyAlignment="1">
      <alignment horizontal="center" vertical="center"/>
    </xf>
    <xf numFmtId="0" fontId="17" fillId="0" borderId="0" xfId="178" applyFont="1" applyBorder="1" applyAlignment="1">
      <alignment vertical="center"/>
    </xf>
    <xf numFmtId="0" fontId="17" fillId="0" borderId="0" xfId="2" applyFont="1" applyBorder="1" applyAlignment="1">
      <alignment vertical="center" wrapText="1"/>
    </xf>
    <xf numFmtId="0" fontId="103" fillId="0" borderId="13" xfId="175" applyFont="1" applyBorder="1" applyAlignment="1">
      <alignment horizontal="center" vertical="center"/>
    </xf>
    <xf numFmtId="0" fontId="59" fillId="0" borderId="7" xfId="174" applyFont="1" applyFill="1" applyBorder="1" applyAlignment="1">
      <alignment horizontal="center" vertical="center" wrapText="1"/>
    </xf>
    <xf numFmtId="0" fontId="59" fillId="0" borderId="8" xfId="174" applyFont="1" applyFill="1" applyBorder="1" applyAlignment="1">
      <alignment horizontal="left" vertical="center" wrapText="1"/>
    </xf>
    <xf numFmtId="0" fontId="59" fillId="0" borderId="4" xfId="174" applyFont="1" applyFill="1" applyBorder="1" applyAlignment="1">
      <alignment horizontal="center" vertical="center" wrapText="1"/>
    </xf>
    <xf numFmtId="0" fontId="59" fillId="0" borderId="5" xfId="174" applyFont="1" applyFill="1" applyBorder="1" applyAlignment="1">
      <alignment horizontal="left" vertical="center" wrapText="1"/>
    </xf>
    <xf numFmtId="0" fontId="59" fillId="0" borderId="9" xfId="174" applyFont="1" applyFill="1" applyBorder="1" applyAlignment="1">
      <alignment horizontal="center" vertical="center"/>
    </xf>
    <xf numFmtId="0" fontId="59" fillId="0" borderId="30" xfId="174" applyFont="1" applyFill="1" applyBorder="1" applyAlignment="1">
      <alignment vertical="center" wrapText="1"/>
    </xf>
    <xf numFmtId="49" fontId="113" fillId="0" borderId="1" xfId="174" applyNumberFormat="1" applyFont="1" applyFill="1" applyBorder="1"/>
    <xf numFmtId="0" fontId="61" fillId="0" borderId="2" xfId="174" applyFont="1" applyFill="1" applyBorder="1" applyAlignment="1">
      <alignment vertical="center"/>
    </xf>
    <xf numFmtId="0" fontId="61" fillId="0" borderId="1" xfId="174" applyFont="1" applyFill="1" applyBorder="1" applyAlignment="1">
      <alignment horizontal="center" vertical="center" wrapText="1"/>
    </xf>
    <xf numFmtId="0" fontId="61" fillId="0" borderId="2" xfId="174" applyFont="1" applyFill="1" applyBorder="1" applyAlignment="1">
      <alignment horizontal="center" vertical="center" wrapText="1"/>
    </xf>
    <xf numFmtId="0" fontId="61" fillId="0" borderId="3" xfId="174" applyFont="1" applyFill="1" applyBorder="1" applyAlignment="1">
      <alignment horizontal="center" vertical="center" wrapText="1"/>
    </xf>
    <xf numFmtId="0" fontId="59" fillId="0" borderId="8" xfId="174" applyFont="1" applyFill="1" applyBorder="1" applyAlignment="1">
      <alignment horizontal="center" vertical="center" wrapText="1"/>
    </xf>
    <xf numFmtId="0" fontId="59" fillId="0" borderId="5" xfId="174" applyFont="1" applyFill="1" applyBorder="1" applyAlignment="1">
      <alignment horizontal="center" vertical="center" wrapText="1"/>
    </xf>
    <xf numFmtId="0" fontId="61" fillId="0" borderId="24" xfId="174" applyFont="1" applyFill="1" applyBorder="1" applyAlignment="1">
      <alignment horizontal="center" vertical="center"/>
    </xf>
    <xf numFmtId="0" fontId="61" fillId="0" borderId="6" xfId="174" applyFont="1" applyFill="1" applyBorder="1" applyAlignment="1">
      <alignment horizontal="center" vertical="center"/>
    </xf>
    <xf numFmtId="0" fontId="59" fillId="0" borderId="30" xfId="174" applyFont="1" applyFill="1" applyBorder="1" applyAlignment="1">
      <alignment horizontal="center" vertical="center" wrapText="1"/>
    </xf>
    <xf numFmtId="0" fontId="59" fillId="0" borderId="30" xfId="174" applyFont="1" applyFill="1" applyBorder="1" applyAlignment="1">
      <alignment horizontal="center" vertical="center"/>
    </xf>
    <xf numFmtId="0" fontId="61" fillId="0" borderId="2" xfId="174" applyFont="1" applyFill="1" applyBorder="1" applyAlignment="1">
      <alignment horizontal="center" vertical="center"/>
    </xf>
    <xf numFmtId="0" fontId="61" fillId="0" borderId="3" xfId="174" applyFont="1" applyFill="1" applyBorder="1" applyAlignment="1">
      <alignment horizontal="center" vertical="center"/>
    </xf>
    <xf numFmtId="164" fontId="18" fillId="0" borderId="13" xfId="0" applyNumberFormat="1" applyFont="1" applyFill="1" applyBorder="1" applyAlignment="1" applyProtection="1">
      <alignment horizontal="left" vertical="center" wrapText="1"/>
    </xf>
    <xf numFmtId="164" fontId="18" fillId="0" borderId="13" xfId="0" applyNumberFormat="1" applyFont="1" applyFill="1" applyBorder="1" applyAlignment="1" applyProtection="1">
      <alignment horizontal="right" vertical="center" wrapText="1" indent="1"/>
    </xf>
    <xf numFmtId="0" fontId="59" fillId="0" borderId="0" xfId="51" applyFont="1" applyAlignment="1"/>
    <xf numFmtId="0" fontId="60" fillId="0" borderId="0" xfId="51" applyFont="1" applyAlignment="1"/>
    <xf numFmtId="0" fontId="61" fillId="0" borderId="0" xfId="51" applyFont="1" applyAlignment="1"/>
    <xf numFmtId="164" fontId="69" fillId="0" borderId="0" xfId="161" applyNumberFormat="1" applyFont="1" applyFill="1" applyBorder="1" applyAlignment="1" applyProtection="1">
      <alignment horizontal="center" vertical="center"/>
    </xf>
    <xf numFmtId="164" fontId="69" fillId="0" borderId="0" xfId="161" applyNumberFormat="1" applyFont="1" applyFill="1" applyBorder="1" applyAlignment="1" applyProtection="1">
      <alignment horizontal="center" vertical="center" wrapText="1"/>
    </xf>
    <xf numFmtId="164" fontId="21" fillId="0" borderId="13" xfId="0" applyNumberFormat="1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left" vertical="center" wrapText="1"/>
    </xf>
    <xf numFmtId="0" fontId="21" fillId="0" borderId="13" xfId="0" applyFont="1" applyFill="1" applyBorder="1" applyAlignment="1">
      <alignment vertical="center" wrapText="1"/>
    </xf>
    <xf numFmtId="164" fontId="18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3" xfId="0" applyNumberFormat="1" applyFont="1" applyFill="1" applyBorder="1" applyAlignment="1" applyProtection="1">
      <alignment horizontal="right" vertical="center" wrapText="1"/>
      <protection locked="0"/>
    </xf>
    <xf numFmtId="0" fontId="14" fillId="0" borderId="13" xfId="1" applyFont="1" applyFill="1" applyBorder="1" applyAlignment="1" applyProtection="1">
      <alignment horizontal="left" vertical="center" wrapText="1" indent="1"/>
    </xf>
    <xf numFmtId="164" fontId="18" fillId="0" borderId="13" xfId="1" applyNumberFormat="1" applyFont="1" applyFill="1" applyBorder="1" applyAlignment="1" applyProtection="1">
      <alignment vertical="center" wrapText="1"/>
      <protection locked="0"/>
    </xf>
    <xf numFmtId="0" fontId="71" fillId="0" borderId="0" xfId="1" applyFont="1" applyFill="1" applyProtection="1"/>
    <xf numFmtId="3" fontId="8" fillId="0" borderId="0" xfId="1" applyNumberFormat="1" applyFill="1" applyProtection="1"/>
    <xf numFmtId="3" fontId="18" fillId="0" borderId="13" xfId="1" applyNumberFormat="1" applyFont="1" applyFill="1" applyBorder="1" applyAlignment="1" applyProtection="1">
      <alignment horizontal="center" vertical="center"/>
    </xf>
    <xf numFmtId="3" fontId="18" fillId="0" borderId="13" xfId="1" applyNumberFormat="1" applyFont="1" applyFill="1" applyBorder="1" applyAlignment="1" applyProtection="1">
      <alignment horizontal="center" vertical="center" wrapText="1"/>
    </xf>
    <xf numFmtId="3" fontId="16" fillId="0" borderId="13" xfId="1" applyNumberFormat="1" applyFont="1" applyFill="1" applyBorder="1" applyProtection="1"/>
    <xf numFmtId="3" fontId="8" fillId="0" borderId="0" xfId="1" applyNumberFormat="1" applyFill="1" applyAlignment="1" applyProtection="1"/>
    <xf numFmtId="3" fontId="15" fillId="0" borderId="13" xfId="1" applyNumberFormat="1" applyFont="1" applyFill="1" applyBorder="1" applyAlignment="1" applyProtection="1">
      <alignment horizontal="center" vertical="center"/>
    </xf>
    <xf numFmtId="3" fontId="12" fillId="0" borderId="13" xfId="1" applyNumberFormat="1" applyFont="1" applyFill="1" applyBorder="1" applyProtection="1"/>
    <xf numFmtId="164" fontId="0" fillId="0" borderId="13" xfId="0" applyNumberFormat="1" applyFont="1" applyFill="1" applyBorder="1" applyAlignment="1" applyProtection="1">
      <alignment horizontal="left" vertical="center" wrapText="1"/>
    </xf>
    <xf numFmtId="164" fontId="0" fillId="0" borderId="13" xfId="0" applyNumberFormat="1" applyFont="1" applyFill="1" applyBorder="1" applyAlignment="1" applyProtection="1">
      <alignment vertical="center" wrapText="1"/>
      <protection locked="0"/>
    </xf>
    <xf numFmtId="164" fontId="0" fillId="0" borderId="13" xfId="0" applyNumberFormat="1" applyFill="1" applyBorder="1" applyAlignment="1" applyProtection="1">
      <alignment vertical="center" wrapText="1"/>
    </xf>
    <xf numFmtId="0" fontId="24" fillId="0" borderId="13" xfId="1" applyFont="1" applyFill="1" applyBorder="1" applyAlignment="1" applyProtection="1">
      <alignment horizontal="left" vertical="center" wrapText="1" indent="4"/>
    </xf>
    <xf numFmtId="164" fontId="24" fillId="0" borderId="13" xfId="0" applyNumberFormat="1" applyFont="1" applyFill="1" applyBorder="1" applyAlignment="1" applyProtection="1">
      <alignment vertical="center" wrapText="1"/>
      <protection locked="0"/>
    </xf>
    <xf numFmtId="0" fontId="24" fillId="0" borderId="13" xfId="1" applyFont="1" applyFill="1" applyBorder="1" applyAlignment="1" applyProtection="1">
      <alignment horizontal="left" vertical="center" wrapText="1" indent="8"/>
    </xf>
    <xf numFmtId="0" fontId="0" fillId="0" borderId="13" xfId="1" applyFont="1" applyFill="1" applyBorder="1" applyAlignment="1" applyProtection="1">
      <alignment horizontal="left" vertical="center" wrapText="1"/>
    </xf>
    <xf numFmtId="0" fontId="12" fillId="0" borderId="13" xfId="1" applyFont="1" applyFill="1" applyBorder="1" applyAlignment="1" applyProtection="1">
      <alignment horizontal="left" vertical="center" wrapText="1"/>
    </xf>
    <xf numFmtId="164" fontId="0" fillId="0" borderId="13" xfId="0" applyNumberFormat="1" applyFont="1" applyFill="1" applyBorder="1" applyAlignment="1" applyProtection="1">
      <alignment horizontal="left" vertical="center" wrapText="1" indent="1"/>
    </xf>
    <xf numFmtId="164" fontId="24" fillId="0" borderId="13" xfId="0" applyNumberFormat="1" applyFont="1" applyFill="1" applyBorder="1" applyAlignment="1" applyProtection="1">
      <alignment vertical="center" wrapText="1"/>
    </xf>
    <xf numFmtId="0" fontId="24" fillId="0" borderId="13" xfId="1" applyFont="1" applyFill="1" applyBorder="1" applyAlignment="1" applyProtection="1">
      <alignment horizontal="left" vertical="center" wrapText="1"/>
    </xf>
    <xf numFmtId="49" fontId="0" fillId="0" borderId="13" xfId="0" applyNumberFormat="1" applyFont="1" applyFill="1" applyBorder="1" applyAlignment="1" applyProtection="1">
      <alignment horizontal="left" vertical="center" wrapText="1" indent="1"/>
    </xf>
    <xf numFmtId="3" fontId="0" fillId="0" borderId="0" xfId="0" applyNumberFormat="1" applyFill="1" applyAlignment="1" applyProtection="1">
      <alignment vertical="center" wrapText="1"/>
    </xf>
    <xf numFmtId="3" fontId="0" fillId="0" borderId="0" xfId="0" applyNumberFormat="1" applyFont="1" applyFill="1" applyAlignment="1" applyProtection="1">
      <alignment wrapText="1"/>
    </xf>
    <xf numFmtId="3" fontId="0" fillId="0" borderId="0" xfId="0" applyNumberFormat="1" applyFont="1" applyFill="1" applyAlignment="1" applyProtection="1">
      <alignment vertical="center" wrapText="1"/>
    </xf>
    <xf numFmtId="3" fontId="0" fillId="0" borderId="13" xfId="0" applyNumberFormat="1" applyFont="1" applyFill="1" applyBorder="1" applyAlignment="1" applyProtection="1">
      <alignment wrapText="1"/>
    </xf>
    <xf numFmtId="3" fontId="18" fillId="0" borderId="13" xfId="0" applyNumberFormat="1" applyFont="1" applyFill="1" applyBorder="1" applyAlignment="1" applyProtection="1">
      <alignment horizontal="center" vertical="center" wrapText="1"/>
    </xf>
    <xf numFmtId="3" fontId="0" fillId="0" borderId="13" xfId="0" applyNumberFormat="1" applyFill="1" applyBorder="1" applyAlignment="1" applyProtection="1">
      <alignment vertical="center" wrapText="1"/>
    </xf>
    <xf numFmtId="3" fontId="14" fillId="0" borderId="13" xfId="0" applyNumberFormat="1" applyFont="1" applyFill="1" applyBorder="1" applyAlignment="1" applyProtection="1">
      <alignment horizontal="center" vertical="center" wrapText="1"/>
    </xf>
    <xf numFmtId="3" fontId="12" fillId="0" borderId="0" xfId="1" applyNumberFormat="1" applyFont="1" applyFill="1" applyAlignment="1" applyProtection="1">
      <alignment horizontal="right" vertical="center"/>
    </xf>
    <xf numFmtId="3" fontId="18" fillId="0" borderId="13" xfId="1" applyNumberFormat="1" applyFont="1" applyFill="1" applyBorder="1" applyAlignment="1" applyProtection="1">
      <alignment horizontal="right" vertical="center" wrapText="1"/>
    </xf>
    <xf numFmtId="3" fontId="12" fillId="0" borderId="13" xfId="1" applyNumberFormat="1" applyFont="1" applyFill="1" applyBorder="1" applyAlignment="1" applyProtection="1">
      <alignment horizontal="right" vertical="center"/>
    </xf>
    <xf numFmtId="3" fontId="0" fillId="0" borderId="13" xfId="1" applyNumberFormat="1" applyFont="1" applyFill="1" applyBorder="1" applyAlignment="1" applyProtection="1">
      <alignment horizontal="right" vertical="center"/>
    </xf>
    <xf numFmtId="3" fontId="18" fillId="0" borderId="13" xfId="0" applyNumberFormat="1" applyFont="1" applyFill="1" applyBorder="1" applyAlignment="1">
      <alignment vertical="center" wrapText="1"/>
    </xf>
    <xf numFmtId="3" fontId="0" fillId="0" borderId="0" xfId="0" applyNumberFormat="1" applyFont="1" applyFill="1" applyAlignment="1">
      <alignment vertical="center"/>
    </xf>
    <xf numFmtId="3" fontId="0" fillId="0" borderId="13" xfId="0" applyNumberFormat="1" applyFont="1" applyFill="1" applyBorder="1" applyAlignment="1">
      <alignment vertical="center" wrapText="1"/>
    </xf>
    <xf numFmtId="3" fontId="98" fillId="0" borderId="0" xfId="0" applyNumberFormat="1" applyFont="1" applyFill="1" applyAlignment="1">
      <alignment vertical="center" wrapText="1"/>
    </xf>
    <xf numFmtId="3" fontId="24" fillId="0" borderId="13" xfId="0" applyNumberFormat="1" applyFont="1" applyFill="1" applyBorder="1" applyAlignment="1">
      <alignment vertical="center" wrapText="1"/>
    </xf>
    <xf numFmtId="3" fontId="0" fillId="0" borderId="0" xfId="0" applyNumberFormat="1" applyFont="1" applyFill="1" applyBorder="1" applyAlignment="1">
      <alignment vertical="center" wrapText="1"/>
    </xf>
    <xf numFmtId="3" fontId="0" fillId="0" borderId="0" xfId="0" applyNumberFormat="1" applyFont="1" applyFill="1" applyAlignment="1">
      <alignment vertical="center" wrapText="1"/>
    </xf>
    <xf numFmtId="164" fontId="10" fillId="0" borderId="0" xfId="1" applyNumberFormat="1" applyFont="1" applyFill="1" applyBorder="1" applyAlignment="1" applyProtection="1">
      <alignment horizontal="center" vertical="center"/>
    </xf>
    <xf numFmtId="164" fontId="18" fillId="0" borderId="13" xfId="0" applyNumberFormat="1" applyFont="1" applyFill="1" applyBorder="1" applyAlignment="1" applyProtection="1">
      <alignment horizontal="center" vertical="center" wrapText="1"/>
    </xf>
    <xf numFmtId="0" fontId="63" fillId="0" borderId="13" xfId="178" applyFont="1" applyBorder="1" applyAlignment="1">
      <alignment horizontal="center" vertical="center" wrapText="1"/>
    </xf>
    <xf numFmtId="0" fontId="63" fillId="0" borderId="13" xfId="178" applyFont="1" applyBorder="1" applyAlignment="1">
      <alignment horizontal="center" vertical="center"/>
    </xf>
    <xf numFmtId="0" fontId="50" fillId="0" borderId="13" xfId="178" applyFont="1" applyBorder="1" applyAlignment="1">
      <alignment horizontal="center" vertical="center"/>
    </xf>
    <xf numFmtId="0" fontId="63" fillId="0" borderId="13" xfId="178" applyFont="1" applyBorder="1" applyAlignment="1">
      <alignment vertical="center"/>
    </xf>
    <xf numFmtId="0" fontId="50" fillId="0" borderId="13" xfId="178" applyFont="1" applyBorder="1" applyAlignment="1">
      <alignment vertical="center"/>
    </xf>
    <xf numFmtId="49" fontId="16" fillId="0" borderId="13" xfId="1" applyNumberFormat="1" applyFont="1" applyFill="1" applyBorder="1" applyAlignment="1" applyProtection="1">
      <alignment horizontal="center" vertical="center" wrapText="1"/>
    </xf>
    <xf numFmtId="0" fontId="17" fillId="0" borderId="13" xfId="0" applyFont="1" applyBorder="1" applyAlignment="1" applyProtection="1">
      <alignment horizontal="left" vertical="center" wrapText="1"/>
    </xf>
    <xf numFmtId="0" fontId="17" fillId="0" borderId="13" xfId="0" applyFont="1" applyBorder="1" applyAlignment="1" applyProtection="1">
      <alignment horizontal="center" vertical="center" wrapText="1"/>
    </xf>
    <xf numFmtId="164" fontId="16" fillId="0" borderId="13" xfId="1" applyNumberFormat="1" applyFont="1" applyFill="1" applyBorder="1" applyAlignment="1" applyProtection="1">
      <alignment vertical="center" wrapText="1"/>
      <protection locked="0"/>
    </xf>
    <xf numFmtId="0" fontId="19" fillId="0" borderId="13" xfId="0" applyFont="1" applyBorder="1" applyAlignment="1" applyProtection="1">
      <alignment horizontal="left" vertical="center" wrapText="1"/>
    </xf>
    <xf numFmtId="164" fontId="20" fillId="0" borderId="13" xfId="1" applyNumberFormat="1" applyFont="1" applyFill="1" applyBorder="1" applyAlignment="1" applyProtection="1">
      <alignment vertical="center" wrapText="1"/>
      <protection locked="0"/>
    </xf>
    <xf numFmtId="0" fontId="19" fillId="0" borderId="13" xfId="0" applyFont="1" applyBorder="1" applyAlignment="1" applyProtection="1">
      <alignment horizontal="left" vertical="center" wrapText="1" indent="6"/>
    </xf>
    <xf numFmtId="49" fontId="14" fillId="0" borderId="13" xfId="1" applyNumberFormat="1" applyFont="1" applyFill="1" applyBorder="1" applyAlignment="1" applyProtection="1">
      <alignment horizontal="center" vertical="center" wrapText="1"/>
    </xf>
    <xf numFmtId="0" fontId="21" fillId="0" borderId="13" xfId="0" applyFont="1" applyBorder="1" applyAlignment="1" applyProtection="1">
      <alignment horizontal="left" vertical="center" wrapText="1"/>
    </xf>
    <xf numFmtId="0" fontId="21" fillId="0" borderId="13" xfId="0" applyFont="1" applyBorder="1" applyAlignment="1" applyProtection="1">
      <alignment horizontal="center" vertical="center" wrapText="1"/>
    </xf>
    <xf numFmtId="164" fontId="14" fillId="0" borderId="13" xfId="1" applyNumberFormat="1" applyFont="1" applyFill="1" applyBorder="1" applyAlignment="1" applyProtection="1">
      <alignment vertical="center" wrapText="1"/>
    </xf>
    <xf numFmtId="0" fontId="17" fillId="0" borderId="13" xfId="0" applyFont="1" applyBorder="1" applyAlignment="1" applyProtection="1">
      <alignment horizontal="left" wrapText="1"/>
    </xf>
    <xf numFmtId="0" fontId="19" fillId="0" borderId="13" xfId="0" applyFont="1" applyBorder="1" applyAlignment="1" applyProtection="1">
      <alignment horizontal="left" vertical="center" wrapText="1" indent="7"/>
    </xf>
    <xf numFmtId="0" fontId="16" fillId="0" borderId="13" xfId="1" applyFont="1" applyFill="1" applyBorder="1" applyAlignment="1" applyProtection="1">
      <alignment horizontal="left" vertical="center" wrapText="1"/>
    </xf>
    <xf numFmtId="0" fontId="16" fillId="0" borderId="13" xfId="1" applyFont="1" applyFill="1" applyBorder="1" applyAlignment="1" applyProtection="1">
      <alignment horizontal="center" vertical="center" wrapText="1"/>
    </xf>
    <xf numFmtId="164" fontId="12" fillId="0" borderId="13" xfId="1" applyNumberFormat="1" applyFont="1" applyFill="1" applyBorder="1" applyAlignment="1" applyProtection="1">
      <alignment vertical="center" wrapText="1"/>
    </xf>
    <xf numFmtId="16" fontId="19" fillId="0" borderId="13" xfId="2" applyNumberFormat="1" applyFont="1" applyFill="1" applyBorder="1" applyAlignment="1">
      <alignment horizontal="left" vertical="center" indent="5"/>
    </xf>
    <xf numFmtId="0" fontId="19" fillId="0" borderId="13" xfId="0" applyFont="1" applyBorder="1" applyAlignment="1" applyProtection="1">
      <alignment horizontal="center" vertical="center" wrapText="1"/>
    </xf>
    <xf numFmtId="164" fontId="24" fillId="0" borderId="13" xfId="1" applyNumberFormat="1" applyFont="1" applyFill="1" applyBorder="1" applyAlignment="1" applyProtection="1">
      <alignment vertical="center" wrapText="1"/>
      <protection locked="0"/>
    </xf>
    <xf numFmtId="0" fontId="19" fillId="0" borderId="13" xfId="2" applyFont="1" applyFill="1" applyBorder="1" applyAlignment="1">
      <alignment horizontal="left" vertical="center" indent="5"/>
    </xf>
    <xf numFmtId="0" fontId="17" fillId="0" borderId="13" xfId="2" applyFont="1" applyFill="1" applyBorder="1" applyAlignment="1">
      <alignment horizontal="left"/>
    </xf>
    <xf numFmtId="0" fontId="19" fillId="0" borderId="13" xfId="2" applyFont="1" applyFill="1" applyBorder="1" applyAlignment="1">
      <alignment horizontal="left" indent="5"/>
    </xf>
    <xf numFmtId="0" fontId="17" fillId="0" borderId="13" xfId="2" applyFont="1" applyFill="1" applyBorder="1" applyAlignment="1">
      <alignment horizontal="left" wrapText="1"/>
    </xf>
    <xf numFmtId="0" fontId="17" fillId="0" borderId="13" xfId="0" applyFont="1" applyBorder="1" applyAlignment="1" applyProtection="1">
      <alignment horizontal="center" wrapText="1"/>
    </xf>
    <xf numFmtId="0" fontId="14" fillId="0" borderId="13" xfId="1" applyFont="1" applyFill="1" applyBorder="1" applyAlignment="1" applyProtection="1">
      <alignment horizontal="left" vertical="center" wrapText="1"/>
    </xf>
    <xf numFmtId="49" fontId="16" fillId="0" borderId="13" xfId="1" applyNumberFormat="1" applyFont="1" applyFill="1" applyBorder="1" applyAlignment="1" applyProtection="1">
      <alignment horizontal="left" vertical="center" wrapText="1" indent="1"/>
    </xf>
    <xf numFmtId="164" fontId="12" fillId="0" borderId="13" xfId="1" applyNumberFormat="1" applyFont="1" applyFill="1" applyBorder="1" applyAlignment="1" applyProtection="1">
      <alignment vertical="center" wrapText="1"/>
      <protection locked="0"/>
    </xf>
    <xf numFmtId="164" fontId="16" fillId="0" borderId="13" xfId="1" applyNumberFormat="1" applyFont="1" applyFill="1" applyBorder="1" applyAlignment="1" applyProtection="1">
      <alignment vertical="center" wrapText="1"/>
    </xf>
    <xf numFmtId="0" fontId="19" fillId="0" borderId="13" xfId="0" applyFont="1" applyBorder="1" applyAlignment="1" applyProtection="1">
      <alignment horizontal="left" wrapText="1" indent="5"/>
    </xf>
    <xf numFmtId="0" fontId="19" fillId="0" borderId="13" xfId="0" applyFont="1" applyBorder="1" applyAlignment="1" applyProtection="1">
      <alignment horizontal="left" vertical="center" wrapText="1" indent="5"/>
    </xf>
    <xf numFmtId="0" fontId="21" fillId="0" borderId="13" xfId="0" applyFont="1" applyBorder="1" applyAlignment="1" applyProtection="1">
      <alignment wrapText="1"/>
    </xf>
    <xf numFmtId="0" fontId="21" fillId="0" borderId="13" xfId="0" applyFont="1" applyBorder="1" applyAlignment="1" applyProtection="1">
      <alignment horizontal="center" wrapText="1"/>
    </xf>
    <xf numFmtId="0" fontId="24" fillId="0" borderId="13" xfId="1" applyFont="1" applyFill="1" applyBorder="1" applyAlignment="1" applyProtection="1">
      <alignment horizontal="center" vertical="center" wrapText="1"/>
    </xf>
    <xf numFmtId="0" fontId="24" fillId="0" borderId="13" xfId="1" applyFont="1" applyFill="1" applyBorder="1" applyAlignment="1" applyProtection="1">
      <alignment horizontal="left" vertical="center" wrapText="1" indent="5"/>
    </xf>
    <xf numFmtId="0" fontId="24" fillId="0" borderId="13" xfId="1" applyFont="1" applyFill="1" applyBorder="1" applyAlignment="1" applyProtection="1">
      <alignment horizontal="center" vertical="center"/>
    </xf>
    <xf numFmtId="0" fontId="24" fillId="0" borderId="13" xfId="1" applyFont="1" applyFill="1" applyBorder="1" applyAlignment="1" applyProtection="1">
      <alignment horizontal="left" indent="5"/>
    </xf>
    <xf numFmtId="0" fontId="24" fillId="0" borderId="13" xfId="1" applyFont="1" applyFill="1" applyBorder="1" applyAlignment="1" applyProtection="1">
      <alignment horizontal="left" vertical="center" wrapText="1" indent="11"/>
    </xf>
    <xf numFmtId="49" fontId="18" fillId="0" borderId="13" xfId="1" applyNumberFormat="1" applyFont="1" applyFill="1" applyBorder="1" applyAlignment="1" applyProtection="1">
      <alignment horizontal="left" vertical="center" wrapText="1" indent="1"/>
    </xf>
    <xf numFmtId="0" fontId="18" fillId="0" borderId="13" xfId="1" applyFont="1" applyFill="1" applyBorder="1" applyAlignment="1" applyProtection="1">
      <alignment vertical="center" wrapText="1"/>
    </xf>
    <xf numFmtId="0" fontId="20" fillId="0" borderId="13" xfId="1" applyFont="1" applyFill="1" applyBorder="1" applyAlignment="1" applyProtection="1">
      <alignment horizontal="left" vertical="center" wrapText="1"/>
    </xf>
    <xf numFmtId="0" fontId="20" fillId="0" borderId="13" xfId="1" applyFont="1" applyFill="1" applyBorder="1" applyAlignment="1" applyProtection="1">
      <alignment horizontal="left" vertical="center" wrapText="1" indent="5"/>
    </xf>
    <xf numFmtId="0" fontId="0" fillId="0" borderId="13" xfId="1" applyFont="1" applyFill="1" applyBorder="1" applyAlignment="1" applyProtection="1">
      <alignment horizontal="center" vertical="center" wrapText="1"/>
    </xf>
    <xf numFmtId="0" fontId="16" fillId="0" borderId="13" xfId="1" applyFont="1" applyFill="1" applyBorder="1" applyAlignment="1" applyProtection="1">
      <alignment horizontal="left" vertical="center" wrapText="1" indent="1"/>
    </xf>
    <xf numFmtId="49" fontId="14" fillId="0" borderId="13" xfId="1" applyNumberFormat="1" applyFont="1" applyFill="1" applyBorder="1" applyAlignment="1" applyProtection="1">
      <alignment horizontal="left" vertical="center" wrapText="1" indent="1"/>
    </xf>
    <xf numFmtId="164" fontId="21" fillId="0" borderId="13" xfId="0" quotePrefix="1" applyNumberFormat="1" applyFont="1" applyBorder="1" applyAlignment="1" applyProtection="1">
      <alignment vertical="center" wrapText="1"/>
    </xf>
    <xf numFmtId="0" fontId="21" fillId="0" borderId="13" xfId="0" applyFont="1" applyBorder="1" applyAlignment="1" applyProtection="1">
      <alignment horizontal="left" vertical="center" wrapText="1" indent="1"/>
    </xf>
    <xf numFmtId="164" fontId="14" fillId="0" borderId="13" xfId="1" applyNumberFormat="1" applyFont="1" applyFill="1" applyBorder="1" applyAlignment="1" applyProtection="1">
      <alignment horizontal="right" vertical="center" wrapText="1" indent="1"/>
    </xf>
    <xf numFmtId="164" fontId="0" fillId="0" borderId="13" xfId="0" applyNumberFormat="1" applyFont="1" applyFill="1" applyBorder="1" applyAlignment="1" applyProtection="1">
      <alignment horizontal="center" vertical="center" wrapText="1"/>
    </xf>
    <xf numFmtId="164" fontId="24" fillId="0" borderId="13" xfId="0" applyNumberFormat="1" applyFont="1" applyFill="1" applyBorder="1" applyAlignment="1" applyProtection="1">
      <alignment horizontal="left" vertical="center" wrapText="1"/>
    </xf>
    <xf numFmtId="164" fontId="0" fillId="0" borderId="13" xfId="0" applyNumberFormat="1" applyFont="1" applyFill="1" applyBorder="1" applyAlignment="1" applyProtection="1">
      <alignment horizontal="left" vertical="center" wrapText="1"/>
      <protection locked="0"/>
    </xf>
    <xf numFmtId="164" fontId="56" fillId="0" borderId="13" xfId="0" applyNumberFormat="1" applyFont="1" applyFill="1" applyBorder="1" applyAlignment="1" applyProtection="1">
      <alignment horizontal="right" vertical="center" wrapText="1"/>
    </xf>
    <xf numFmtId="164" fontId="18" fillId="0" borderId="13" xfId="0" applyNumberFormat="1" applyFont="1" applyFill="1" applyBorder="1" applyAlignment="1" applyProtection="1">
      <alignment horizontal="right" vertical="center" wrapText="1"/>
    </xf>
    <xf numFmtId="0" fontId="21" fillId="0" borderId="13" xfId="51" applyFont="1" applyBorder="1" applyAlignment="1">
      <alignment horizontal="center" vertical="center"/>
    </xf>
    <xf numFmtId="166" fontId="61" fillId="0" borderId="13" xfId="35" applyNumberFormat="1" applyFont="1" applyBorder="1" applyAlignment="1">
      <alignment horizontal="center" vertical="center" wrapText="1"/>
    </xf>
    <xf numFmtId="0" fontId="61" fillId="0" borderId="13" xfId="178" applyFont="1" applyFill="1" applyBorder="1" applyAlignment="1">
      <alignment horizontal="center" vertical="center" wrapText="1"/>
    </xf>
    <xf numFmtId="164" fontId="17" fillId="0" borderId="13" xfId="67" applyNumberFormat="1" applyFont="1" applyBorder="1" applyAlignment="1">
      <alignment horizontal="center" vertical="center" wrapText="1"/>
    </xf>
    <xf numFmtId="164" fontId="17" fillId="0" borderId="13" xfId="67" applyNumberFormat="1" applyFont="1" applyFill="1" applyBorder="1" applyAlignment="1">
      <alignment horizontal="center" vertical="center" wrapText="1"/>
    </xf>
    <xf numFmtId="164" fontId="21" fillId="0" borderId="13" xfId="67" applyNumberFormat="1" applyFont="1" applyBorder="1" applyAlignment="1">
      <alignment vertical="center"/>
    </xf>
    <xf numFmtId="164" fontId="21" fillId="0" borderId="13" xfId="160" applyNumberFormat="1" applyFont="1" applyFill="1" applyBorder="1" applyAlignment="1">
      <alignment horizontal="right" vertical="center"/>
    </xf>
    <xf numFmtId="164" fontId="17" fillId="0" borderId="13" xfId="160" applyNumberFormat="1" applyFont="1" applyFill="1" applyBorder="1" applyAlignment="1">
      <alignment vertical="center" wrapText="1"/>
    </xf>
    <xf numFmtId="164" fontId="17" fillId="0" borderId="13" xfId="160" applyNumberFormat="1" applyFont="1" applyFill="1" applyBorder="1" applyAlignment="1">
      <alignment horizontal="right" vertical="center"/>
    </xf>
    <xf numFmtId="164" fontId="21" fillId="0" borderId="13" xfId="160" applyNumberFormat="1" applyFont="1" applyFill="1" applyBorder="1" applyAlignment="1">
      <alignment vertical="center" wrapText="1"/>
    </xf>
    <xf numFmtId="164" fontId="17" fillId="0" borderId="13" xfId="160" applyNumberFormat="1" applyFont="1" applyFill="1" applyBorder="1" applyAlignment="1">
      <alignment horizontal="right" vertical="center" wrapText="1"/>
    </xf>
    <xf numFmtId="164" fontId="95" fillId="0" borderId="13" xfId="160" applyNumberFormat="1" applyFont="1" applyFill="1" applyBorder="1" applyAlignment="1">
      <alignment horizontal="right" vertical="center" wrapText="1"/>
    </xf>
    <xf numFmtId="164" fontId="14" fillId="0" borderId="13" xfId="1" applyNumberFormat="1" applyFont="1" applyFill="1" applyBorder="1" applyAlignment="1" applyProtection="1">
      <alignment horizontal="right" vertical="center" wrapText="1"/>
    </xf>
    <xf numFmtId="164" fontId="18" fillId="0" borderId="13" xfId="1" applyNumberFormat="1" applyFont="1" applyFill="1" applyBorder="1" applyAlignment="1" applyProtection="1">
      <alignment horizontal="right" vertical="center" wrapText="1"/>
      <protection locked="0"/>
    </xf>
    <xf numFmtId="0" fontId="21" fillId="0" borderId="13" xfId="0" applyFont="1" applyBorder="1" applyAlignment="1" applyProtection="1">
      <alignment vertical="center" wrapText="1"/>
    </xf>
    <xf numFmtId="164" fontId="21" fillId="0" borderId="13" xfId="161" applyNumberFormat="1" applyFont="1" applyFill="1" applyBorder="1" applyAlignment="1" applyProtection="1">
      <alignment horizontal="center" vertical="center" wrapText="1"/>
    </xf>
    <xf numFmtId="164" fontId="21" fillId="0" borderId="13" xfId="159" applyNumberFormat="1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164" fontId="17" fillId="0" borderId="13" xfId="161" applyNumberFormat="1" applyFont="1" applyFill="1" applyBorder="1" applyAlignment="1" applyProtection="1">
      <alignment horizontal="center" vertical="center" wrapText="1"/>
    </xf>
    <xf numFmtId="164" fontId="17" fillId="0" borderId="13" xfId="161" applyNumberFormat="1" applyFont="1" applyFill="1" applyBorder="1" applyAlignment="1" applyProtection="1">
      <alignment vertical="center" wrapText="1"/>
    </xf>
    <xf numFmtId="49" fontId="17" fillId="0" borderId="13" xfId="161" applyNumberFormat="1" applyFont="1" applyFill="1" applyBorder="1" applyAlignment="1" applyProtection="1">
      <alignment horizontal="left" vertical="center" wrapText="1" indent="2"/>
    </xf>
    <xf numFmtId="3" fontId="17" fillId="0" borderId="13" xfId="161" applyNumberFormat="1" applyFont="1" applyFill="1" applyBorder="1" applyAlignment="1" applyProtection="1">
      <alignment horizontal="right" vertical="center"/>
    </xf>
    <xf numFmtId="3" fontId="17" fillId="0" borderId="13" xfId="0" applyNumberFormat="1" applyFont="1" applyFill="1" applyBorder="1" applyAlignment="1">
      <alignment horizontal="right" vertical="center"/>
    </xf>
    <xf numFmtId="3" fontId="0" fillId="0" borderId="13" xfId="0" applyNumberFormat="1" applyFont="1" applyBorder="1" applyAlignment="1">
      <alignment horizontal="right" vertical="center"/>
    </xf>
    <xf numFmtId="164" fontId="21" fillId="0" borderId="13" xfId="161" applyNumberFormat="1" applyFont="1" applyFill="1" applyBorder="1" applyAlignment="1" applyProtection="1">
      <alignment vertical="center" wrapText="1"/>
    </xf>
    <xf numFmtId="49" fontId="21" fillId="24" borderId="13" xfId="161" applyNumberFormat="1" applyFont="1" applyFill="1" applyBorder="1" applyAlignment="1" applyProtection="1">
      <alignment horizontal="left" vertical="center" wrapText="1" indent="2"/>
    </xf>
    <xf numFmtId="164" fontId="17" fillId="0" borderId="13" xfId="161" applyNumberFormat="1" applyFont="1" applyFill="1" applyBorder="1" applyAlignment="1" applyProtection="1">
      <alignment horizontal="right" vertical="center"/>
    </xf>
    <xf numFmtId="164" fontId="17" fillId="0" borderId="13" xfId="0" applyNumberFormat="1" applyFont="1" applyFill="1" applyBorder="1" applyAlignment="1">
      <alignment horizontal="right" vertical="center"/>
    </xf>
    <xf numFmtId="164" fontId="21" fillId="0" borderId="13" xfId="161" applyNumberFormat="1" applyFont="1" applyFill="1" applyBorder="1" applyAlignment="1" applyProtection="1">
      <alignment horizontal="right" vertical="center"/>
    </xf>
    <xf numFmtId="0" fontId="0" fillId="0" borderId="13" xfId="0" applyFont="1" applyFill="1" applyBorder="1" applyAlignment="1" applyProtection="1">
      <alignment horizontal="center" vertical="center" wrapText="1"/>
    </xf>
    <xf numFmtId="0" fontId="12" fillId="0" borderId="13" xfId="1" applyFont="1" applyFill="1" applyBorder="1" applyAlignment="1" applyProtection="1">
      <alignment horizontal="center" vertical="center" wrapText="1"/>
    </xf>
    <xf numFmtId="0" fontId="18" fillId="0" borderId="13" xfId="0" applyFont="1" applyFill="1" applyBorder="1" applyAlignment="1" applyProtection="1">
      <alignment horizontal="center" vertical="center" wrapText="1"/>
    </xf>
    <xf numFmtId="0" fontId="18" fillId="0" borderId="0" xfId="0" applyFont="1" applyFill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0" fontId="17" fillId="0" borderId="13" xfId="0" applyFont="1" applyBorder="1" applyAlignment="1">
      <alignment vertical="center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 indent="2"/>
    </xf>
    <xf numFmtId="0" fontId="19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7" fillId="0" borderId="13" xfId="0" applyFont="1" applyFill="1" applyBorder="1" applyAlignment="1">
      <alignment vertical="center"/>
    </xf>
    <xf numFmtId="0" fontId="24" fillId="0" borderId="13" xfId="1" applyFont="1" applyFill="1" applyBorder="1" applyAlignment="1" applyProtection="1">
      <alignment horizontal="left" vertical="center" wrapText="1" indent="1"/>
    </xf>
    <xf numFmtId="0" fontId="24" fillId="0" borderId="13" xfId="1" applyFont="1" applyFill="1" applyBorder="1" applyAlignment="1" applyProtection="1">
      <alignment horizontal="left" vertical="center" wrapText="1" indent="6"/>
    </xf>
    <xf numFmtId="0" fontId="99" fillId="0" borderId="0" xfId="0" applyFont="1" applyFill="1" applyAlignment="1">
      <alignment vertical="center" wrapText="1"/>
    </xf>
    <xf numFmtId="0" fontId="20" fillId="0" borderId="13" xfId="0" applyFont="1" applyFill="1" applyBorder="1" applyAlignment="1">
      <alignment vertical="center" wrapText="1"/>
    </xf>
    <xf numFmtId="0" fontId="25" fillId="0" borderId="0" xfId="0" applyFont="1" applyFill="1" applyAlignment="1">
      <alignment horizontal="center" vertical="center" wrapText="1"/>
    </xf>
    <xf numFmtId="0" fontId="12" fillId="0" borderId="13" xfId="1" applyFont="1" applyFill="1" applyBorder="1" applyAlignment="1" applyProtection="1">
      <alignment horizontal="left" vertical="center" wrapText="1" indent="1"/>
    </xf>
    <xf numFmtId="0" fontId="18" fillId="0" borderId="0" xfId="1" applyFont="1" applyFill="1" applyProtection="1"/>
    <xf numFmtId="0" fontId="14" fillId="0" borderId="0" xfId="1" applyFont="1" applyFill="1" applyProtection="1"/>
    <xf numFmtId="164" fontId="18" fillId="0" borderId="13" xfId="0" applyNumberFormat="1" applyFont="1" applyFill="1" applyBorder="1" applyAlignment="1" applyProtection="1">
      <alignment horizontal="center" vertical="center" wrapText="1"/>
    </xf>
    <xf numFmtId="164" fontId="14" fillId="0" borderId="13" xfId="0" applyNumberFormat="1" applyFont="1" applyFill="1" applyBorder="1" applyAlignment="1" applyProtection="1">
      <alignment horizontal="center" vertical="center" wrapText="1"/>
    </xf>
    <xf numFmtId="0" fontId="12" fillId="0" borderId="1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  <xf numFmtId="0" fontId="18" fillId="0" borderId="1" xfId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center" vertical="center" wrapText="1"/>
    </xf>
    <xf numFmtId="0" fontId="18" fillId="0" borderId="3" xfId="1" applyFont="1" applyFill="1" applyBorder="1" applyAlignment="1" applyProtection="1">
      <alignment horizontal="center" vertical="center" wrapText="1"/>
    </xf>
    <xf numFmtId="3" fontId="92" fillId="0" borderId="13" xfId="1" applyNumberFormat="1" applyFont="1" applyFill="1" applyBorder="1" applyAlignment="1" applyProtection="1">
      <alignment horizontal="center"/>
    </xf>
    <xf numFmtId="0" fontId="92" fillId="0" borderId="0" xfId="1" applyFont="1" applyFill="1" applyProtection="1"/>
    <xf numFmtId="164" fontId="18" fillId="0" borderId="13" xfId="0" applyNumberFormat="1" applyFont="1" applyFill="1" applyBorder="1" applyAlignment="1" applyProtection="1">
      <alignment horizontal="center" vertical="center" wrapText="1"/>
    </xf>
    <xf numFmtId="164" fontId="18" fillId="0" borderId="13" xfId="0" applyNumberFormat="1" applyFont="1" applyFill="1" applyBorder="1" applyAlignment="1" applyProtection="1">
      <alignment horizontal="center" vertical="center" wrapText="1"/>
    </xf>
    <xf numFmtId="0" fontId="18" fillId="0" borderId="26" xfId="1" applyFont="1" applyFill="1" applyBorder="1" applyAlignment="1" applyProtection="1">
      <alignment horizontal="center" vertical="center" wrapText="1"/>
    </xf>
    <xf numFmtId="0" fontId="29" fillId="0" borderId="0" xfId="1" applyFont="1" applyFill="1" applyProtection="1"/>
    <xf numFmtId="3" fontId="18" fillId="0" borderId="13" xfId="1" applyNumberFormat="1" applyFont="1" applyFill="1" applyBorder="1" applyAlignment="1" applyProtection="1">
      <alignment horizontal="center"/>
    </xf>
    <xf numFmtId="0" fontId="97" fillId="0" borderId="0" xfId="0" applyFont="1" applyFill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18" fillId="0" borderId="14" xfId="1" applyFont="1" applyFill="1" applyBorder="1" applyAlignment="1" applyProtection="1">
      <alignment horizontal="center" vertical="center" wrapText="1"/>
    </xf>
    <xf numFmtId="3" fontId="0" fillId="0" borderId="13" xfId="1" applyNumberFormat="1" applyFont="1" applyFill="1" applyBorder="1" applyProtection="1"/>
    <xf numFmtId="164" fontId="0" fillId="0" borderId="0" xfId="0" applyNumberFormat="1" applyFont="1" applyFill="1" applyAlignment="1" applyProtection="1">
      <alignment textRotation="180" wrapText="1"/>
    </xf>
    <xf numFmtId="164" fontId="0" fillId="0" borderId="13" xfId="0" applyNumberFormat="1" applyFont="1" applyFill="1" applyBorder="1" applyAlignment="1" applyProtection="1">
      <alignment wrapText="1"/>
    </xf>
    <xf numFmtId="164" fontId="0" fillId="0" borderId="13" xfId="0" applyNumberFormat="1" applyFont="1" applyFill="1" applyBorder="1" applyAlignment="1" applyProtection="1">
      <alignment textRotation="180" wrapText="1"/>
    </xf>
    <xf numFmtId="164" fontId="0" fillId="0" borderId="0" xfId="0" applyNumberFormat="1" applyFont="1" applyFill="1" applyAlignment="1" applyProtection="1">
      <alignment vertical="center" wrapText="1"/>
    </xf>
    <xf numFmtId="3" fontId="0" fillId="0" borderId="13" xfId="1" applyNumberFormat="1" applyFont="1" applyFill="1" applyBorder="1" applyAlignment="1" applyProtection="1">
      <alignment horizontal="center" vertical="center"/>
    </xf>
    <xf numFmtId="0" fontId="14" fillId="0" borderId="13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vertical="center" wrapText="1"/>
    </xf>
    <xf numFmtId="164" fontId="16" fillId="0" borderId="13" xfId="0" applyNumberFormat="1" applyFont="1" applyFill="1" applyBorder="1" applyAlignment="1">
      <alignment vertical="center" wrapText="1"/>
    </xf>
    <xf numFmtId="164" fontId="14" fillId="0" borderId="13" xfId="0" applyNumberFormat="1" applyFont="1" applyFill="1" applyBorder="1" applyAlignment="1" applyProtection="1">
      <alignment horizontal="right" vertical="center" wrapText="1"/>
      <protection locked="0"/>
    </xf>
    <xf numFmtId="0" fontId="23" fillId="0" borderId="13" xfId="0" applyFont="1" applyFill="1" applyBorder="1" applyAlignment="1">
      <alignment vertical="center" wrapText="1"/>
    </xf>
    <xf numFmtId="0" fontId="16" fillId="0" borderId="0" xfId="0" applyFont="1" applyFill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3" fontId="18" fillId="0" borderId="0" xfId="0" applyNumberFormat="1" applyFont="1" applyFill="1" applyAlignment="1">
      <alignment vertical="center"/>
    </xf>
    <xf numFmtId="10" fontId="0" fillId="0" borderId="0" xfId="0" applyNumberFormat="1" applyFont="1" applyFill="1" applyAlignment="1">
      <alignment vertical="center"/>
    </xf>
    <xf numFmtId="10" fontId="18" fillId="0" borderId="13" xfId="0" applyNumberFormat="1" applyFont="1" applyFill="1" applyBorder="1" applyAlignment="1">
      <alignment vertical="center" wrapText="1"/>
    </xf>
    <xf numFmtId="3" fontId="18" fillId="0" borderId="13" xfId="0" applyNumberFormat="1" applyFont="1" applyFill="1" applyBorder="1" applyAlignment="1">
      <alignment horizontal="center" vertical="center" wrapText="1"/>
    </xf>
    <xf numFmtId="10" fontId="18" fillId="0" borderId="13" xfId="0" applyNumberFormat="1" applyFont="1" applyFill="1" applyBorder="1" applyAlignment="1">
      <alignment horizontal="center" vertical="center" wrapText="1"/>
    </xf>
    <xf numFmtId="10" fontId="0" fillId="0" borderId="13" xfId="0" applyNumberFormat="1" applyFont="1" applyFill="1" applyBorder="1" applyAlignment="1">
      <alignment vertical="center" wrapText="1"/>
    </xf>
    <xf numFmtId="3" fontId="18" fillId="0" borderId="13" xfId="0" applyNumberFormat="1" applyFont="1" applyFill="1" applyBorder="1" applyAlignment="1" applyProtection="1">
      <alignment horizontal="right" vertical="center" wrapText="1"/>
      <protection locked="0"/>
    </xf>
    <xf numFmtId="10" fontId="0" fillId="0" borderId="0" xfId="0" applyNumberFormat="1" applyFont="1" applyFill="1" applyAlignment="1">
      <alignment vertical="center" wrapText="1"/>
    </xf>
    <xf numFmtId="10" fontId="0" fillId="0" borderId="0" xfId="0" applyNumberFormat="1" applyFont="1" applyFill="1" applyBorder="1" applyAlignment="1">
      <alignment vertical="center" wrapText="1"/>
    </xf>
    <xf numFmtId="3" fontId="0" fillId="0" borderId="13" xfId="0" applyNumberFormat="1" applyFont="1" applyFill="1" applyBorder="1" applyAlignment="1">
      <alignment horizontal="center" vertical="center" wrapText="1"/>
    </xf>
    <xf numFmtId="10" fontId="93" fillId="0" borderId="0" xfId="0" applyNumberFormat="1" applyFont="1" applyFill="1" applyAlignment="1">
      <alignment vertical="center"/>
    </xf>
    <xf numFmtId="10" fontId="98" fillId="0" borderId="0" xfId="0" applyNumberFormat="1" applyFont="1" applyFill="1" applyAlignment="1">
      <alignment vertical="center" wrapText="1"/>
    </xf>
    <xf numFmtId="10" fontId="12" fillId="0" borderId="0" xfId="1" applyNumberFormat="1" applyFont="1" applyFill="1" applyProtection="1"/>
    <xf numFmtId="10" fontId="93" fillId="0" borderId="0" xfId="0" applyNumberFormat="1" applyFont="1" applyFill="1" applyBorder="1" applyAlignment="1" applyProtection="1">
      <alignment horizontal="right" vertical="center"/>
    </xf>
    <xf numFmtId="10" fontId="18" fillId="0" borderId="13" xfId="1" applyNumberFormat="1" applyFont="1" applyFill="1" applyBorder="1" applyAlignment="1" applyProtection="1">
      <alignment horizontal="center" vertical="center"/>
    </xf>
    <xf numFmtId="10" fontId="12" fillId="0" borderId="0" xfId="1" applyNumberFormat="1" applyFont="1" applyFill="1" applyAlignment="1" applyProtection="1"/>
    <xf numFmtId="10" fontId="0" fillId="0" borderId="13" xfId="1" applyNumberFormat="1" applyFont="1" applyFill="1" applyBorder="1" applyAlignment="1" applyProtection="1">
      <alignment horizontal="center" vertical="center"/>
    </xf>
    <xf numFmtId="10" fontId="0" fillId="0" borderId="13" xfId="1" applyNumberFormat="1" applyFont="1" applyFill="1" applyBorder="1" applyAlignment="1" applyProtection="1">
      <alignment horizontal="center"/>
    </xf>
    <xf numFmtId="10" fontId="14" fillId="0" borderId="13" xfId="1" applyNumberFormat="1" applyFont="1" applyFill="1" applyBorder="1" applyAlignment="1" applyProtection="1">
      <alignment horizontal="right" vertical="center" wrapText="1" indent="1"/>
    </xf>
    <xf numFmtId="3" fontId="12" fillId="0" borderId="0" xfId="1" applyNumberFormat="1" applyFont="1" applyFill="1" applyProtection="1"/>
    <xf numFmtId="3" fontId="18" fillId="0" borderId="13" xfId="1" applyNumberFormat="1" applyFont="1" applyFill="1" applyBorder="1" applyAlignment="1" applyProtection="1">
      <alignment vertical="center" wrapText="1"/>
    </xf>
    <xf numFmtId="3" fontId="14" fillId="0" borderId="13" xfId="1" applyNumberFormat="1" applyFont="1" applyFill="1" applyBorder="1" applyAlignment="1" applyProtection="1">
      <alignment vertical="center" wrapText="1"/>
    </xf>
    <xf numFmtId="3" fontId="18" fillId="0" borderId="13" xfId="1" applyNumberFormat="1" applyFont="1" applyFill="1" applyBorder="1" applyAlignment="1" applyProtection="1">
      <alignment vertical="center" wrapText="1"/>
      <protection locked="0"/>
    </xf>
    <xf numFmtId="3" fontId="12" fillId="0" borderId="0" xfId="1" applyNumberFormat="1" applyFont="1" applyFill="1" applyAlignment="1" applyProtection="1"/>
    <xf numFmtId="3" fontId="0" fillId="0" borderId="13" xfId="1" applyNumberFormat="1" applyFont="1" applyFill="1" applyBorder="1" applyAlignment="1" applyProtection="1">
      <alignment horizontal="center"/>
    </xf>
    <xf numFmtId="10" fontId="0" fillId="0" borderId="0" xfId="0" applyNumberFormat="1" applyFill="1" applyAlignment="1" applyProtection="1">
      <alignment vertical="center" wrapText="1"/>
    </xf>
    <xf numFmtId="10" fontId="18" fillId="0" borderId="13" xfId="0" applyNumberFormat="1" applyFont="1" applyFill="1" applyBorder="1" applyAlignment="1" applyProtection="1">
      <alignment horizontal="center" vertical="center" wrapText="1"/>
    </xf>
    <xf numFmtId="10" fontId="0" fillId="0" borderId="13" xfId="0" applyNumberFormat="1" applyFont="1" applyFill="1" applyBorder="1" applyAlignment="1" applyProtection="1">
      <alignment vertical="center" wrapText="1"/>
      <protection locked="0"/>
    </xf>
    <xf numFmtId="10" fontId="28" fillId="0" borderId="12" xfId="0" applyNumberFormat="1" applyFont="1" applyFill="1" applyBorder="1" applyAlignment="1" applyProtection="1"/>
    <xf numFmtId="10" fontId="14" fillId="0" borderId="13" xfId="0" applyNumberFormat="1" applyFont="1" applyFill="1" applyBorder="1" applyAlignment="1" applyProtection="1">
      <alignment horizontal="center" vertical="center" wrapText="1"/>
    </xf>
    <xf numFmtId="10" fontId="29" fillId="0" borderId="13" xfId="0" applyNumberFormat="1" applyFont="1" applyFill="1" applyBorder="1" applyAlignment="1" applyProtection="1">
      <alignment horizontal="center" vertical="center" wrapText="1"/>
    </xf>
    <xf numFmtId="10" fontId="0" fillId="0" borderId="13" xfId="0" applyNumberFormat="1" applyFill="1" applyBorder="1" applyAlignment="1" applyProtection="1">
      <alignment vertical="center" wrapText="1"/>
    </xf>
    <xf numFmtId="9" fontId="0" fillId="0" borderId="0" xfId="0" applyNumberFormat="1" applyFill="1" applyAlignment="1" applyProtection="1">
      <alignment vertical="center" wrapText="1"/>
    </xf>
    <xf numFmtId="9" fontId="18" fillId="0" borderId="13" xfId="0" applyNumberFormat="1" applyFont="1" applyFill="1" applyBorder="1" applyAlignment="1" applyProtection="1">
      <alignment horizontal="center" vertical="center" wrapText="1"/>
    </xf>
    <xf numFmtId="9" fontId="29" fillId="0" borderId="13" xfId="0" applyNumberFormat="1" applyFont="1" applyFill="1" applyBorder="1" applyAlignment="1" applyProtection="1">
      <alignment horizontal="center" vertical="center" wrapText="1"/>
    </xf>
    <xf numFmtId="9" fontId="0" fillId="0" borderId="13" xfId="0" applyNumberFormat="1" applyFont="1" applyFill="1" applyBorder="1" applyAlignment="1" applyProtection="1">
      <alignment vertical="center" wrapText="1"/>
      <protection locked="0"/>
    </xf>
    <xf numFmtId="9" fontId="18" fillId="0" borderId="13" xfId="0" applyNumberFormat="1" applyFont="1" applyFill="1" applyBorder="1" applyAlignment="1" applyProtection="1">
      <alignment vertical="center" wrapText="1"/>
    </xf>
    <xf numFmtId="10" fontId="93" fillId="0" borderId="0" xfId="0" applyNumberFormat="1" applyFont="1" applyFill="1" applyAlignment="1" applyProtection="1">
      <alignment vertical="center" wrapText="1"/>
    </xf>
    <xf numFmtId="10" fontId="92" fillId="0" borderId="13" xfId="1" applyNumberFormat="1" applyFont="1" applyFill="1" applyBorder="1" applyAlignment="1" applyProtection="1">
      <alignment horizontal="right" vertical="center"/>
    </xf>
    <xf numFmtId="10" fontId="0" fillId="0" borderId="0" xfId="1" applyNumberFormat="1" applyFont="1" applyFill="1" applyBorder="1" applyProtection="1"/>
    <xf numFmtId="3" fontId="16" fillId="0" borderId="13" xfId="0" applyNumberFormat="1" applyFont="1" applyFill="1" applyBorder="1" applyAlignment="1">
      <alignment horizontal="center" vertical="center" wrapText="1"/>
    </xf>
    <xf numFmtId="3" fontId="14" fillId="0" borderId="13" xfId="0" applyNumberFormat="1" applyFont="1" applyFill="1" applyBorder="1" applyAlignment="1">
      <alignment horizontal="center" vertical="center" wrapText="1"/>
    </xf>
    <xf numFmtId="164" fontId="18" fillId="0" borderId="13" xfId="0" applyNumberFormat="1" applyFont="1" applyFill="1" applyBorder="1" applyAlignment="1" applyProtection="1">
      <alignment horizontal="center" vertical="center" wrapText="1"/>
    </xf>
    <xf numFmtId="164" fontId="0" fillId="0" borderId="13" xfId="0" applyNumberFormat="1" applyFill="1" applyBorder="1" applyAlignment="1" applyProtection="1">
      <alignment horizontal="center" wrapText="1"/>
    </xf>
    <xf numFmtId="3" fontId="0" fillId="0" borderId="13" xfId="0" applyNumberFormat="1" applyFill="1" applyBorder="1" applyAlignment="1" applyProtection="1">
      <alignment horizontal="center" wrapText="1"/>
    </xf>
    <xf numFmtId="0" fontId="18" fillId="0" borderId="0" xfId="0" applyFont="1"/>
    <xf numFmtId="0" fontId="25" fillId="0" borderId="37" xfId="213" applyFont="1" applyFill="1" applyBorder="1" applyProtection="1"/>
    <xf numFmtId="0" fontId="12" fillId="0" borderId="0" xfId="213" applyFill="1" applyBorder="1" applyAlignment="1" applyProtection="1"/>
    <xf numFmtId="0" fontId="12" fillId="0" borderId="38" xfId="213" applyFill="1" applyBorder="1" applyAlignment="1" applyProtection="1"/>
    <xf numFmtId="164" fontId="21" fillId="0" borderId="37" xfId="160" applyNumberFormat="1" applyFont="1" applyFill="1" applyBorder="1" applyAlignment="1">
      <alignment horizontal="left" vertical="center"/>
    </xf>
    <xf numFmtId="164" fontId="50" fillId="0" borderId="38" xfId="160" applyNumberFormat="1" applyFont="1" applyBorder="1" applyAlignment="1">
      <alignment vertical="center"/>
    </xf>
    <xf numFmtId="3" fontId="17" fillId="0" borderId="0" xfId="160" applyNumberFormat="1" applyFont="1" applyFill="1" applyBorder="1" applyAlignment="1">
      <alignment horizontal="right" vertical="center" wrapText="1"/>
    </xf>
    <xf numFmtId="164" fontId="17" fillId="0" borderId="39" xfId="160" applyNumberFormat="1" applyFont="1" applyFill="1" applyBorder="1" applyAlignment="1">
      <alignment vertical="center"/>
    </xf>
    <xf numFmtId="164" fontId="17" fillId="0" borderId="33" xfId="160" applyNumberFormat="1" applyFont="1" applyFill="1" applyBorder="1" applyAlignment="1">
      <alignment vertical="center"/>
    </xf>
    <xf numFmtId="3" fontId="94" fillId="0" borderId="40" xfId="76" applyNumberFormat="1" applyFont="1" applyFill="1" applyBorder="1" applyAlignment="1">
      <alignment horizontal="right" vertical="center"/>
    </xf>
    <xf numFmtId="164" fontId="21" fillId="0" borderId="41" xfId="160" applyNumberFormat="1" applyFont="1" applyFill="1" applyBorder="1" applyAlignment="1">
      <alignment horizontal="center" vertical="center"/>
    </xf>
    <xf numFmtId="164" fontId="21" fillId="0" borderId="42" xfId="160" applyNumberFormat="1" applyFont="1" applyFill="1" applyBorder="1" applyAlignment="1">
      <alignment horizontal="center" vertical="center" wrapText="1"/>
    </xf>
    <xf numFmtId="164" fontId="21" fillId="0" borderId="42" xfId="160" applyNumberFormat="1" applyFont="1" applyFill="1" applyBorder="1" applyAlignment="1">
      <alignment horizontal="center" vertical="center"/>
    </xf>
    <xf numFmtId="164" fontId="21" fillId="0" borderId="43" xfId="160" applyNumberFormat="1" applyFont="1" applyFill="1" applyBorder="1" applyAlignment="1">
      <alignment horizontal="center" vertical="center"/>
    </xf>
    <xf numFmtId="164" fontId="21" fillId="0" borderId="44" xfId="160" applyNumberFormat="1" applyFont="1" applyFill="1" applyBorder="1" applyAlignment="1">
      <alignment horizontal="center" vertical="center" wrapText="1"/>
    </xf>
    <xf numFmtId="164" fontId="21" fillId="0" borderId="45" xfId="160" applyNumberFormat="1" applyFont="1" applyFill="1" applyBorder="1" applyAlignment="1">
      <alignment horizontal="right" vertical="center"/>
    </xf>
    <xf numFmtId="164" fontId="17" fillId="0" borderId="44" xfId="160" applyNumberFormat="1" applyFont="1" applyFill="1" applyBorder="1" applyAlignment="1">
      <alignment vertical="center" wrapText="1"/>
    </xf>
    <xf numFmtId="164" fontId="17" fillId="0" borderId="45" xfId="160" applyNumberFormat="1" applyFont="1" applyFill="1" applyBorder="1" applyAlignment="1">
      <alignment vertical="center" wrapText="1"/>
    </xf>
    <xf numFmtId="164" fontId="17" fillId="0" borderId="44" xfId="160" applyNumberFormat="1" applyFont="1" applyFill="1" applyBorder="1" applyAlignment="1">
      <alignment horizontal="left" vertical="center" wrapText="1"/>
    </xf>
    <xf numFmtId="164" fontId="17" fillId="0" borderId="45" xfId="160" applyNumberFormat="1" applyFont="1" applyFill="1" applyBorder="1" applyAlignment="1">
      <alignment horizontal="right" vertical="center"/>
    </xf>
    <xf numFmtId="164" fontId="21" fillId="0" borderId="45" xfId="160" applyNumberFormat="1" applyFont="1" applyFill="1" applyBorder="1" applyAlignment="1">
      <alignment vertical="center" wrapText="1"/>
    </xf>
    <xf numFmtId="164" fontId="21" fillId="0" borderId="44" xfId="160" applyNumberFormat="1" applyFont="1" applyFill="1" applyBorder="1" applyAlignment="1">
      <alignment horizontal="left" vertical="center" wrapText="1"/>
    </xf>
    <xf numFmtId="164" fontId="95" fillId="0" borderId="44" xfId="160" applyNumberFormat="1" applyFont="1" applyFill="1" applyBorder="1" applyAlignment="1">
      <alignment vertical="center" wrapText="1"/>
    </xf>
    <xf numFmtId="164" fontId="95" fillId="0" borderId="45" xfId="160" applyNumberFormat="1" applyFont="1" applyFill="1" applyBorder="1" applyAlignment="1">
      <alignment horizontal="right" vertical="center" wrapText="1"/>
    </xf>
    <xf numFmtId="164" fontId="95" fillId="0" borderId="46" xfId="160" applyNumberFormat="1" applyFont="1" applyFill="1" applyBorder="1" applyAlignment="1">
      <alignment vertical="center" wrapText="1"/>
    </xf>
    <xf numFmtId="164" fontId="95" fillId="0" borderId="47" xfId="160" applyNumberFormat="1" applyFont="1" applyFill="1" applyBorder="1" applyAlignment="1">
      <alignment horizontal="right" vertical="center" wrapText="1"/>
    </xf>
    <xf numFmtId="164" fontId="95" fillId="0" borderId="48" xfId="160" applyNumberFormat="1" applyFont="1" applyFill="1" applyBorder="1" applyAlignment="1">
      <alignment horizontal="right" vertical="center"/>
    </xf>
    <xf numFmtId="0" fontId="12" fillId="0" borderId="0" xfId="213" applyFont="1" applyFill="1" applyBorder="1" applyAlignment="1" applyProtection="1"/>
    <xf numFmtId="0" fontId="12" fillId="0" borderId="38" xfId="213" applyFont="1" applyFill="1" applyBorder="1" applyAlignment="1" applyProtection="1"/>
    <xf numFmtId="164" fontId="21" fillId="0" borderId="32" xfId="160" applyNumberFormat="1" applyFont="1" applyFill="1" applyBorder="1" applyAlignment="1">
      <alignment horizontal="center" vertical="center"/>
    </xf>
    <xf numFmtId="0" fontId="0" fillId="0" borderId="0" xfId="0" applyFill="1" applyBorder="1" applyAlignment="1"/>
    <xf numFmtId="164" fontId="95" fillId="0" borderId="49" xfId="160" applyNumberFormat="1" applyFont="1" applyFill="1" applyBorder="1" applyAlignment="1">
      <alignment horizontal="right" vertical="center" wrapText="1"/>
    </xf>
    <xf numFmtId="164" fontId="95" fillId="0" borderId="0" xfId="160" applyNumberFormat="1" applyFont="1" applyFill="1" applyBorder="1" applyAlignment="1">
      <alignment horizontal="left" vertical="center" wrapText="1" indent="1"/>
    </xf>
    <xf numFmtId="164" fontId="95" fillId="0" borderId="0" xfId="160" applyNumberFormat="1" applyFont="1" applyFill="1" applyBorder="1" applyAlignment="1">
      <alignment horizontal="right" vertical="center" wrapText="1"/>
    </xf>
    <xf numFmtId="164" fontId="95" fillId="0" borderId="0" xfId="160" applyNumberFormat="1" applyFont="1" applyFill="1" applyBorder="1" applyAlignment="1">
      <alignment horizontal="right" vertical="center"/>
    </xf>
    <xf numFmtId="0" fontId="14" fillId="0" borderId="13" xfId="1" applyFont="1" applyFill="1" applyBorder="1" applyAlignment="1" applyProtection="1">
      <alignment horizontal="center" vertical="center" wrapText="1"/>
    </xf>
    <xf numFmtId="41" fontId="18" fillId="0" borderId="0" xfId="1" applyNumberFormat="1" applyFont="1" applyFill="1" applyProtection="1"/>
    <xf numFmtId="41" fontId="18" fillId="0" borderId="0" xfId="1" applyNumberFormat="1" applyFont="1" applyFill="1" applyAlignment="1" applyProtection="1"/>
    <xf numFmtId="164" fontId="21" fillId="0" borderId="13" xfId="0" quotePrefix="1" applyNumberFormat="1" applyFont="1" applyBorder="1" applyAlignment="1" applyProtection="1">
      <alignment horizontal="right" vertical="center" wrapText="1"/>
    </xf>
    <xf numFmtId="10" fontId="0" fillId="0" borderId="13" xfId="0" applyNumberFormat="1" applyFont="1" applyFill="1" applyBorder="1" applyAlignment="1">
      <alignment horizontal="center" vertical="center" wrapText="1"/>
    </xf>
    <xf numFmtId="164" fontId="14" fillId="0" borderId="13" xfId="0" applyNumberFormat="1" applyFont="1" applyFill="1" applyBorder="1" applyAlignment="1" applyProtection="1">
      <alignment horizontal="right" vertical="center" wrapText="1"/>
    </xf>
    <xf numFmtId="164" fontId="1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3" fontId="0" fillId="25" borderId="13" xfId="0" applyNumberFormat="1" applyFont="1" applyFill="1" applyBorder="1" applyAlignment="1">
      <alignment vertical="center" wrapText="1"/>
    </xf>
    <xf numFmtId="49" fontId="12" fillId="0" borderId="13" xfId="1" applyNumberFormat="1" applyFont="1" applyFill="1" applyBorder="1" applyAlignment="1" applyProtection="1">
      <alignment horizontal="center" vertical="center" wrapText="1"/>
    </xf>
    <xf numFmtId="3" fontId="12" fillId="0" borderId="13" xfId="0" applyNumberFormat="1" applyFont="1" applyFill="1" applyBorder="1" applyAlignment="1">
      <alignment vertical="center" wrapText="1"/>
    </xf>
    <xf numFmtId="10" fontId="12" fillId="0" borderId="13" xfId="0" applyNumberFormat="1" applyFont="1" applyFill="1" applyBorder="1" applyAlignment="1">
      <alignment vertical="center" wrapText="1"/>
    </xf>
    <xf numFmtId="0" fontId="18" fillId="0" borderId="13" xfId="0" applyFont="1" applyFill="1" applyBorder="1" applyAlignment="1">
      <alignment vertical="center" wrapText="1"/>
    </xf>
    <xf numFmtId="0" fontId="18" fillId="0" borderId="13" xfId="0" applyFont="1" applyFill="1" applyBorder="1" applyAlignment="1">
      <alignment horizontal="center" vertical="center" wrapText="1"/>
    </xf>
    <xf numFmtId="164" fontId="12" fillId="0" borderId="13" xfId="0" applyNumberFormat="1" applyFont="1" applyFill="1" applyBorder="1" applyAlignment="1">
      <alignment vertical="center" wrapText="1"/>
    </xf>
    <xf numFmtId="0" fontId="12" fillId="0" borderId="13" xfId="0" applyFont="1" applyFill="1" applyBorder="1" applyAlignment="1">
      <alignment vertical="center" wrapText="1"/>
    </xf>
    <xf numFmtId="49" fontId="16" fillId="25" borderId="13" xfId="1" applyNumberFormat="1" applyFont="1" applyFill="1" applyBorder="1" applyAlignment="1" applyProtection="1">
      <alignment horizontal="left" vertical="center" wrapText="1" indent="1"/>
    </xf>
    <xf numFmtId="0" fontId="24" fillId="25" borderId="13" xfId="1" applyFont="1" applyFill="1" applyBorder="1" applyAlignment="1" applyProtection="1">
      <alignment horizontal="left" vertical="center" wrapText="1" indent="5"/>
    </xf>
    <xf numFmtId="0" fontId="24" fillId="25" borderId="13" xfId="1" applyFont="1" applyFill="1" applyBorder="1" applyAlignment="1" applyProtection="1">
      <alignment horizontal="center" vertical="center"/>
    </xf>
    <xf numFmtId="3" fontId="12" fillId="25" borderId="13" xfId="1" applyNumberFormat="1" applyFont="1" applyFill="1" applyBorder="1" applyProtection="1"/>
    <xf numFmtId="10" fontId="92" fillId="25" borderId="13" xfId="1" applyNumberFormat="1" applyFont="1" applyFill="1" applyBorder="1" applyAlignment="1" applyProtection="1">
      <alignment horizontal="right" vertical="center"/>
    </xf>
    <xf numFmtId="0" fontId="24" fillId="25" borderId="13" xfId="1" applyFont="1" applyFill="1" applyBorder="1" applyAlignment="1" applyProtection="1">
      <alignment horizontal="center" vertical="center" wrapText="1"/>
    </xf>
    <xf numFmtId="0" fontId="24" fillId="25" borderId="13" xfId="1" applyFont="1" applyFill="1" applyBorder="1" applyAlignment="1" applyProtection="1">
      <alignment horizontal="left" vertical="center" wrapText="1" indent="11"/>
    </xf>
    <xf numFmtId="0" fontId="17" fillId="25" borderId="13" xfId="0" applyFont="1" applyFill="1" applyBorder="1" applyAlignment="1" applyProtection="1">
      <alignment horizontal="left" vertical="center" wrapText="1"/>
    </xf>
    <xf numFmtId="0" fontId="17" fillId="25" borderId="13" xfId="0" applyFont="1" applyFill="1" applyBorder="1" applyAlignment="1" applyProtection="1">
      <alignment horizontal="center" vertical="center" wrapText="1"/>
    </xf>
    <xf numFmtId="164" fontId="16" fillId="25" borderId="13" xfId="1" applyNumberFormat="1" applyFont="1" applyFill="1" applyBorder="1" applyAlignment="1" applyProtection="1">
      <alignment vertical="center" wrapText="1"/>
    </xf>
    <xf numFmtId="0" fontId="19" fillId="25" borderId="13" xfId="0" applyFont="1" applyFill="1" applyBorder="1" applyAlignment="1" applyProtection="1">
      <alignment horizontal="left" wrapText="1" indent="5"/>
    </xf>
    <xf numFmtId="164" fontId="12" fillId="25" borderId="13" xfId="1" applyNumberFormat="1" applyFont="1" applyFill="1" applyBorder="1" applyAlignment="1" applyProtection="1">
      <alignment vertical="center" wrapText="1"/>
      <protection locked="0"/>
    </xf>
    <xf numFmtId="0" fontId="19" fillId="25" borderId="13" xfId="0" applyFont="1" applyFill="1" applyBorder="1" applyAlignment="1" applyProtection="1">
      <alignment horizontal="left" vertical="center" wrapText="1" indent="5"/>
    </xf>
    <xf numFmtId="0" fontId="17" fillId="25" borderId="13" xfId="0" applyFont="1" applyFill="1" applyBorder="1" applyAlignment="1" applyProtection="1">
      <alignment vertical="center" wrapText="1"/>
    </xf>
    <xf numFmtId="0" fontId="24" fillId="25" borderId="13" xfId="1" applyFont="1" applyFill="1" applyBorder="1" applyAlignment="1" applyProtection="1">
      <alignment horizontal="left" vertical="center" wrapText="1"/>
    </xf>
    <xf numFmtId="164" fontId="0" fillId="25" borderId="13" xfId="0" applyNumberFormat="1" applyFont="1" applyFill="1" applyBorder="1" applyAlignment="1" applyProtection="1">
      <alignment vertical="center" wrapText="1"/>
      <protection locked="0"/>
    </xf>
    <xf numFmtId="0" fontId="24" fillId="25" borderId="13" xfId="1" applyFont="1" applyFill="1" applyBorder="1" applyAlignment="1" applyProtection="1">
      <alignment horizontal="left" vertical="center" wrapText="1" indent="3"/>
    </xf>
    <xf numFmtId="0" fontId="24" fillId="25" borderId="13" xfId="1" applyFont="1" applyFill="1" applyBorder="1" applyAlignment="1" applyProtection="1">
      <alignment horizontal="left" vertical="center" wrapText="1" indent="4"/>
    </xf>
    <xf numFmtId="10" fontId="0" fillId="25" borderId="13" xfId="0" applyNumberFormat="1" applyFill="1" applyBorder="1" applyAlignment="1" applyProtection="1">
      <alignment vertical="center" wrapText="1"/>
    </xf>
    <xf numFmtId="0" fontId="24" fillId="25" borderId="13" xfId="1" applyFont="1" applyFill="1" applyBorder="1" applyAlignment="1" applyProtection="1">
      <alignment horizontal="left" vertical="center" wrapText="1" indent="8"/>
    </xf>
    <xf numFmtId="0" fontId="24" fillId="25" borderId="13" xfId="1" applyFont="1" applyFill="1" applyBorder="1" applyAlignment="1" applyProtection="1">
      <alignment horizontal="left" vertical="center" wrapText="1" indent="2"/>
    </xf>
    <xf numFmtId="164" fontId="18" fillId="25" borderId="13" xfId="0" applyNumberFormat="1" applyFont="1" applyFill="1" applyBorder="1" applyAlignment="1" applyProtection="1">
      <alignment horizontal="left" vertical="center" wrapText="1"/>
    </xf>
    <xf numFmtId="164" fontId="18" fillId="25" borderId="13" xfId="0" applyNumberFormat="1" applyFont="1" applyFill="1" applyBorder="1" applyAlignment="1" applyProtection="1">
      <alignment horizontal="right" vertical="center" wrapText="1"/>
    </xf>
    <xf numFmtId="164" fontId="16" fillId="0" borderId="0" xfId="1" applyNumberFormat="1" applyFont="1" applyFill="1" applyProtection="1"/>
    <xf numFmtId="0" fontId="0" fillId="25" borderId="13" xfId="1" applyFont="1" applyFill="1" applyBorder="1" applyAlignment="1" applyProtection="1">
      <alignment horizontal="left" vertical="center" wrapText="1"/>
    </xf>
    <xf numFmtId="166" fontId="62" fillId="0" borderId="0" xfId="48" applyNumberFormat="1" applyFont="1"/>
    <xf numFmtId="3" fontId="12" fillId="0" borderId="13" xfId="1" applyNumberFormat="1" applyFont="1" applyFill="1" applyBorder="1" applyAlignment="1" applyProtection="1">
      <alignment vertical="center"/>
    </xf>
    <xf numFmtId="10" fontId="93" fillId="0" borderId="0" xfId="1" applyNumberFormat="1" applyFont="1" applyFill="1" applyAlignment="1" applyProtection="1">
      <alignment horizontal="right" vertical="center"/>
    </xf>
    <xf numFmtId="10" fontId="29" fillId="0" borderId="13" xfId="1" applyNumberFormat="1" applyFont="1" applyFill="1" applyBorder="1" applyAlignment="1" applyProtection="1">
      <alignment horizontal="right" vertical="center"/>
    </xf>
    <xf numFmtId="10" fontId="92" fillId="0" borderId="0" xfId="1" applyNumberFormat="1" applyFont="1" applyFill="1" applyAlignment="1" applyProtection="1">
      <alignment horizontal="right" vertical="center"/>
    </xf>
    <xf numFmtId="0" fontId="59" fillId="0" borderId="0" xfId="0" applyFont="1"/>
    <xf numFmtId="0" fontId="59" fillId="0" borderId="0" xfId="0" applyFont="1" applyFill="1"/>
    <xf numFmtId="0" fontId="94" fillId="0" borderId="0" xfId="0" applyFont="1" applyFill="1" applyAlignment="1">
      <alignment horizontal="right"/>
    </xf>
    <xf numFmtId="0" fontId="61" fillId="0" borderId="10" xfId="0" applyFont="1" applyFill="1" applyBorder="1" applyAlignment="1">
      <alignment horizontal="center" vertical="center" wrapText="1"/>
    </xf>
    <xf numFmtId="0" fontId="61" fillId="0" borderId="2" xfId="0" applyFont="1" applyFill="1" applyBorder="1" applyAlignment="1">
      <alignment horizontal="center" vertical="center"/>
    </xf>
    <xf numFmtId="0" fontId="61" fillId="0" borderId="3" xfId="0" applyFont="1" applyFill="1" applyBorder="1" applyAlignment="1">
      <alignment horizontal="center" vertical="center" wrapText="1"/>
    </xf>
    <xf numFmtId="0" fontId="59" fillId="0" borderId="50" xfId="0" applyFont="1" applyFill="1" applyBorder="1" applyAlignment="1">
      <alignment horizontal="center" vertical="center"/>
    </xf>
    <xf numFmtId="0" fontId="119" fillId="0" borderId="51" xfId="0" applyFont="1" applyBorder="1" applyAlignment="1">
      <alignment vertical="center"/>
    </xf>
    <xf numFmtId="0" fontId="59" fillId="0" borderId="53" xfId="0" applyFont="1" applyFill="1" applyBorder="1" applyAlignment="1">
      <alignment horizontal="center" vertical="center"/>
    </xf>
    <xf numFmtId="0" fontId="119" fillId="0" borderId="5" xfId="0" applyFont="1" applyBorder="1" applyAlignment="1">
      <alignment vertical="center"/>
    </xf>
    <xf numFmtId="0" fontId="119" fillId="0" borderId="30" xfId="0" applyFont="1" applyBorder="1" applyAlignment="1">
      <alignment vertical="center"/>
    </xf>
    <xf numFmtId="0" fontId="61" fillId="0" borderId="2" xfId="0" applyFont="1" applyBorder="1" applyAlignment="1">
      <alignment vertical="center"/>
    </xf>
    <xf numFmtId="0" fontId="59" fillId="0" borderId="51" xfId="0" applyFont="1" applyBorder="1" applyAlignment="1">
      <alignment vertical="center"/>
    </xf>
    <xf numFmtId="0" fontId="59" fillId="0" borderId="30" xfId="0" applyFont="1" applyBorder="1" applyAlignment="1">
      <alignment vertical="center"/>
    </xf>
    <xf numFmtId="0" fontId="50" fillId="0" borderId="0" xfId="50" applyFont="1"/>
    <xf numFmtId="0" fontId="50" fillId="0" borderId="0" xfId="50" applyFont="1" applyAlignment="1"/>
    <xf numFmtId="0" fontId="50" fillId="0" borderId="0" xfId="50" applyFont="1" applyAlignment="1">
      <alignment horizontal="right"/>
    </xf>
    <xf numFmtId="0" fontId="122" fillId="0" borderId="0" xfId="65" applyFont="1" applyFill="1" applyBorder="1" applyAlignment="1" applyProtection="1">
      <alignment horizontal="center" vertical="center" wrapText="1"/>
      <protection locked="0"/>
    </xf>
    <xf numFmtId="0" fontId="21" fillId="0" borderId="1" xfId="65" applyFont="1" applyFill="1" applyBorder="1" applyAlignment="1">
      <alignment horizontal="center" vertical="center" wrapText="1"/>
    </xf>
    <xf numFmtId="0" fontId="21" fillId="0" borderId="2" xfId="65" applyFont="1" applyFill="1" applyBorder="1" applyAlignment="1">
      <alignment horizontal="center" vertical="center" wrapText="1"/>
    </xf>
    <xf numFmtId="0" fontId="21" fillId="0" borderId="3" xfId="65" applyFont="1" applyFill="1" applyBorder="1" applyAlignment="1">
      <alignment horizontal="center" vertical="center" wrapText="1"/>
    </xf>
    <xf numFmtId="0" fontId="123" fillId="0" borderId="67" xfId="50" applyFont="1" applyFill="1" applyBorder="1" applyAlignment="1">
      <alignment horizontal="center"/>
    </xf>
    <xf numFmtId="0" fontId="123" fillId="0" borderId="13" xfId="50" applyFont="1" applyFill="1" applyBorder="1" applyAlignment="1">
      <alignment horizontal="center"/>
    </xf>
    <xf numFmtId="0" fontId="123" fillId="0" borderId="1" xfId="50" applyFont="1" applyFill="1" applyBorder="1" applyAlignment="1">
      <alignment horizontal="center"/>
    </xf>
    <xf numFmtId="0" fontId="123" fillId="0" borderId="2" xfId="50" applyFont="1" applyFill="1" applyBorder="1" applyAlignment="1">
      <alignment horizontal="center"/>
    </xf>
    <xf numFmtId="0" fontId="123" fillId="0" borderId="3" xfId="50" applyFont="1" applyFill="1" applyBorder="1" applyAlignment="1">
      <alignment horizontal="center"/>
    </xf>
    <xf numFmtId="0" fontId="17" fillId="0" borderId="62" xfId="50" applyFont="1" applyBorder="1" applyAlignment="1">
      <alignment horizontal="center" vertical="center" wrapText="1"/>
    </xf>
    <xf numFmtId="0" fontId="17" fillId="0" borderId="63" xfId="50" applyFont="1" applyBorder="1" applyAlignment="1">
      <alignment horizontal="center" vertical="center" wrapText="1"/>
    </xf>
    <xf numFmtId="0" fontId="21" fillId="0" borderId="63" xfId="50" applyFont="1" applyBorder="1" applyAlignment="1">
      <alignment horizontal="center" vertical="center" wrapText="1"/>
    </xf>
    <xf numFmtId="0" fontId="21" fillId="0" borderId="64" xfId="50" applyFont="1" applyBorder="1" applyAlignment="1">
      <alignment horizontal="center" vertical="center" wrapText="1"/>
    </xf>
    <xf numFmtId="0" fontId="21" fillId="0" borderId="13" xfId="50" applyFont="1" applyBorder="1" applyAlignment="1">
      <alignment horizontal="center" vertical="center" wrapText="1"/>
    </xf>
    <xf numFmtId="164" fontId="50" fillId="0" borderId="0" xfId="50" applyNumberFormat="1" applyFont="1"/>
    <xf numFmtId="168" fontId="59" fillId="0" borderId="55" xfId="0" applyNumberFormat="1" applyFont="1" applyBorder="1" applyAlignment="1">
      <alignment vertical="center"/>
    </xf>
    <xf numFmtId="168" fontId="59" fillId="0" borderId="52" xfId="0" applyNumberFormat="1" applyFont="1" applyBorder="1" applyAlignment="1">
      <alignment vertical="center"/>
    </xf>
    <xf numFmtId="168" fontId="61" fillId="0" borderId="3" xfId="0" applyNumberFormat="1" applyFont="1" applyBorder="1" applyAlignment="1">
      <alignment vertical="center"/>
    </xf>
    <xf numFmtId="168" fontId="119" fillId="0" borderId="24" xfId="0" applyNumberFormat="1" applyFont="1" applyBorder="1" applyAlignment="1">
      <alignment horizontal="right" vertical="center"/>
    </xf>
    <xf numFmtId="168" fontId="119" fillId="0" borderId="6" xfId="0" applyNumberFormat="1" applyFont="1" applyBorder="1" applyAlignment="1">
      <alignment horizontal="right" vertical="center"/>
    </xf>
    <xf numFmtId="168" fontId="119" fillId="0" borderId="52" xfId="0" applyNumberFormat="1" applyFont="1" applyBorder="1" applyAlignment="1">
      <alignment horizontal="right" vertical="center"/>
    </xf>
    <xf numFmtId="3" fontId="0" fillId="0" borderId="0" xfId="0" applyNumberFormat="1"/>
    <xf numFmtId="0" fontId="38" fillId="0" borderId="0" xfId="47" applyFill="1"/>
    <xf numFmtId="0" fontId="13" fillId="0" borderId="0" xfId="47" applyFont="1" applyFill="1" applyAlignment="1">
      <alignment horizontal="right"/>
    </xf>
    <xf numFmtId="0" fontId="8" fillId="0" borderId="4" xfId="47" applyFont="1" applyFill="1" applyBorder="1" applyAlignment="1">
      <alignment horizontal="center" vertical="center"/>
    </xf>
    <xf numFmtId="0" fontId="50" fillId="0" borderId="5" xfId="47" applyFont="1" applyFill="1" applyBorder="1" applyAlignment="1">
      <alignment vertical="center"/>
    </xf>
    <xf numFmtId="0" fontId="8" fillId="0" borderId="5" xfId="47" applyFont="1" applyFill="1" applyBorder="1" applyAlignment="1">
      <alignment horizontal="left" vertical="center"/>
    </xf>
    <xf numFmtId="0" fontId="50" fillId="0" borderId="5" xfId="47" applyFont="1" applyFill="1" applyBorder="1" applyAlignment="1">
      <alignment vertical="center" wrapText="1"/>
    </xf>
    <xf numFmtId="0" fontId="8" fillId="0" borderId="5" xfId="47" applyFont="1" applyFill="1" applyBorder="1" applyAlignment="1" applyProtection="1">
      <alignment horizontal="left" vertical="center" wrapText="1"/>
      <protection locked="0"/>
    </xf>
    <xf numFmtId="3" fontId="8" fillId="0" borderId="5" xfId="47" applyNumberFormat="1" applyFont="1" applyFill="1" applyBorder="1" applyAlignment="1" applyProtection="1">
      <alignment horizontal="right" vertical="center"/>
      <protection locked="0"/>
    </xf>
    <xf numFmtId="3" fontId="8" fillId="0" borderId="6" xfId="47" applyNumberFormat="1" applyFont="1" applyFill="1" applyBorder="1" applyAlignment="1" applyProtection="1">
      <alignment horizontal="right" vertical="center"/>
      <protection locked="0"/>
    </xf>
    <xf numFmtId="0" fontId="1" fillId="0" borderId="0" xfId="217"/>
    <xf numFmtId="0" fontId="50" fillId="0" borderId="0" xfId="160" applyFont="1" applyAlignment="1">
      <alignment horizontal="right" vertical="center"/>
    </xf>
    <xf numFmtId="0" fontId="17" fillId="0" borderId="0" xfId="50" applyFont="1" applyAlignment="1"/>
    <xf numFmtId="0" fontId="65" fillId="0" borderId="0" xfId="65" applyFont="1" applyFill="1" applyAlignment="1">
      <alignment vertical="center"/>
    </xf>
    <xf numFmtId="0" fontId="17" fillId="0" borderId="0" xfId="50" applyFont="1" applyFill="1"/>
    <xf numFmtId="0" fontId="65" fillId="0" borderId="0" xfId="65" applyFont="1" applyFill="1" applyBorder="1" applyAlignment="1">
      <alignment horizontal="center" vertical="center" wrapText="1"/>
    </xf>
    <xf numFmtId="0" fontId="66" fillId="0" borderId="0" xfId="65" applyFont="1" applyFill="1" applyBorder="1" applyAlignment="1">
      <alignment horizontal="right" wrapText="1"/>
    </xf>
    <xf numFmtId="0" fontId="61" fillId="0" borderId="78" xfId="50" applyFont="1" applyFill="1" applyBorder="1" applyAlignment="1">
      <alignment horizontal="center" vertical="center" wrapText="1"/>
    </xf>
    <xf numFmtId="0" fontId="61" fillId="0" borderId="26" xfId="50" applyFont="1" applyFill="1" applyBorder="1" applyAlignment="1">
      <alignment horizontal="center" vertical="center" wrapText="1"/>
    </xf>
    <xf numFmtId="0" fontId="59" fillId="0" borderId="69" xfId="50" applyFont="1" applyBorder="1" applyAlignment="1">
      <alignment horizontal="center" vertical="center" wrapText="1"/>
    </xf>
    <xf numFmtId="0" fontId="59" fillId="0" borderId="70" xfId="50" applyFont="1" applyBorder="1" applyAlignment="1">
      <alignment horizontal="left" vertical="center" wrapText="1"/>
    </xf>
    <xf numFmtId="0" fontId="59" fillId="0" borderId="4" xfId="50" applyFont="1" applyBorder="1" applyAlignment="1">
      <alignment horizontal="center" vertical="center" wrapText="1"/>
    </xf>
    <xf numFmtId="0" fontId="59" fillId="0" borderId="71" xfId="50" applyFont="1" applyBorder="1" applyAlignment="1">
      <alignment horizontal="left" vertical="center" wrapText="1"/>
    </xf>
    <xf numFmtId="0" fontId="61" fillId="0" borderId="4" xfId="50" applyFont="1" applyBorder="1" applyAlignment="1">
      <alignment horizontal="center" vertical="center" wrapText="1"/>
    </xf>
    <xf numFmtId="0" fontId="61" fillId="0" borderId="71" xfId="50" applyFont="1" applyBorder="1" applyAlignment="1">
      <alignment horizontal="left" vertical="center" wrapText="1"/>
    </xf>
    <xf numFmtId="0" fontId="61" fillId="0" borderId="65" xfId="50" applyFont="1" applyBorder="1" applyAlignment="1">
      <alignment horizontal="center" vertical="center" wrapText="1"/>
    </xf>
    <xf numFmtId="0" fontId="61" fillId="0" borderId="72" xfId="50" applyFont="1" applyBorder="1" applyAlignment="1">
      <alignment horizontal="left" vertical="center" wrapText="1"/>
    </xf>
    <xf numFmtId="0" fontId="61" fillId="26" borderId="1" xfId="50" applyFont="1" applyFill="1" applyBorder="1" applyAlignment="1">
      <alignment horizontal="center" vertical="center" wrapText="1"/>
    </xf>
    <xf numFmtId="0" fontId="61" fillId="26" borderId="26" xfId="50" applyFont="1" applyFill="1" applyBorder="1" applyAlignment="1">
      <alignment horizontal="left" vertical="center" wrapText="1"/>
    </xf>
    <xf numFmtId="0" fontId="59" fillId="0" borderId="58" xfId="50" applyFont="1" applyBorder="1" applyAlignment="1">
      <alignment horizontal="center" vertical="center" wrapText="1"/>
    </xf>
    <xf numFmtId="0" fontId="59" fillId="0" borderId="59" xfId="50" applyFont="1" applyBorder="1" applyAlignment="1">
      <alignment horizontal="left" vertical="center" wrapText="1"/>
    </xf>
    <xf numFmtId="164" fontId="18" fillId="0" borderId="13" xfId="0" applyNumberFormat="1" applyFont="1" applyFill="1" applyBorder="1" applyAlignment="1" applyProtection="1">
      <alignment horizontal="center" vertical="center" wrapText="1"/>
    </xf>
    <xf numFmtId="0" fontId="14" fillId="0" borderId="13" xfId="1" applyFont="1" applyFill="1" applyBorder="1" applyAlignment="1" applyProtection="1">
      <alignment horizontal="center" vertical="center" wrapText="1"/>
    </xf>
    <xf numFmtId="164" fontId="11" fillId="0" borderId="0" xfId="1" applyNumberFormat="1" applyFont="1" applyFill="1" applyBorder="1" applyAlignment="1" applyProtection="1">
      <alignment horizontal="left" vertical="center"/>
    </xf>
    <xf numFmtId="0" fontId="21" fillId="0" borderId="13" xfId="51" applyFont="1" applyBorder="1" applyAlignment="1">
      <alignment horizontal="center" vertical="center" wrapText="1"/>
    </xf>
    <xf numFmtId="0" fontId="21" fillId="0" borderId="13" xfId="144" applyFont="1" applyFill="1" applyBorder="1" applyAlignment="1">
      <alignment horizontal="center" vertical="center" wrapText="1"/>
    </xf>
    <xf numFmtId="0" fontId="61" fillId="0" borderId="13" xfId="48" applyFont="1" applyBorder="1" applyAlignment="1">
      <alignment horizontal="center" vertical="center" wrapText="1"/>
    </xf>
    <xf numFmtId="164" fontId="17" fillId="0" borderId="0" xfId="160" applyNumberFormat="1" applyFont="1" applyFill="1" applyBorder="1" applyAlignment="1">
      <alignment horizontal="left" vertical="center" wrapText="1"/>
    </xf>
    <xf numFmtId="10" fontId="17" fillId="0" borderId="0" xfId="160" applyNumberFormat="1" applyFont="1" applyFill="1" applyBorder="1" applyAlignment="1">
      <alignment horizontal="left" vertical="center"/>
    </xf>
    <xf numFmtId="0" fontId="17" fillId="0" borderId="0" xfId="160" applyNumberFormat="1" applyFont="1" applyFill="1" applyBorder="1" applyAlignment="1">
      <alignment horizontal="left" vertical="center"/>
    </xf>
    <xf numFmtId="10" fontId="29" fillId="0" borderId="13" xfId="1" applyNumberFormat="1" applyFont="1" applyFill="1" applyBorder="1" applyAlignment="1" applyProtection="1">
      <alignment horizontal="center" vertical="center"/>
    </xf>
    <xf numFmtId="3" fontId="59" fillId="0" borderId="0" xfId="50" applyNumberFormat="1" applyFont="1" applyBorder="1" applyAlignment="1">
      <alignment horizontal="right" vertical="center" wrapText="1"/>
    </xf>
    <xf numFmtId="3" fontId="21" fillId="0" borderId="0" xfId="51" applyNumberFormat="1" applyFont="1" applyAlignment="1">
      <alignment horizontal="center" vertical="center"/>
    </xf>
    <xf numFmtId="0" fontId="17" fillId="0" borderId="69" xfId="51" applyFont="1" applyFill="1" applyBorder="1" applyAlignment="1">
      <alignment horizontal="center" vertical="center"/>
    </xf>
    <xf numFmtId="0" fontId="17" fillId="0" borderId="51" xfId="51" applyFont="1" applyFill="1" applyBorder="1" applyAlignment="1">
      <alignment vertical="center" wrapText="1"/>
    </xf>
    <xf numFmtId="0" fontId="17" fillId="0" borderId="51" xfId="51" applyFont="1" applyFill="1" applyBorder="1" applyAlignment="1">
      <alignment horizontal="center" vertical="center" wrapText="1"/>
    </xf>
    <xf numFmtId="4" fontId="17" fillId="0" borderId="51" xfId="51" applyNumberFormat="1" applyFont="1" applyFill="1" applyBorder="1" applyAlignment="1">
      <alignment vertical="center"/>
    </xf>
    <xf numFmtId="3" fontId="17" fillId="0" borderId="51" xfId="51" applyNumberFormat="1" applyFont="1" applyFill="1" applyBorder="1" applyAlignment="1">
      <alignment vertical="center"/>
    </xf>
    <xf numFmtId="0" fontId="17" fillId="0" borderId="53" xfId="51" applyFont="1" applyFill="1" applyBorder="1" applyAlignment="1">
      <alignment horizontal="center" vertical="center" wrapText="1"/>
    </xf>
    <xf numFmtId="0" fontId="17" fillId="0" borderId="80" xfId="51" applyFont="1" applyFill="1" applyBorder="1" applyAlignment="1">
      <alignment vertical="center" wrapText="1"/>
    </xf>
    <xf numFmtId="0" fontId="17" fillId="0" borderId="5" xfId="51" applyFont="1" applyFill="1" applyBorder="1" applyAlignment="1">
      <alignment horizontal="center" vertical="center"/>
    </xf>
    <xf numFmtId="0" fontId="17" fillId="0" borderId="5" xfId="51" applyFont="1" applyFill="1" applyBorder="1" applyAlignment="1">
      <alignment vertical="center"/>
    </xf>
    <xf numFmtId="0" fontId="19" fillId="0" borderId="4" xfId="51" applyFont="1" applyFill="1" applyBorder="1" applyAlignment="1">
      <alignment horizontal="center" vertical="center"/>
    </xf>
    <xf numFmtId="0" fontId="19" fillId="0" borderId="5" xfId="51" applyFont="1" applyFill="1" applyBorder="1" applyAlignment="1">
      <alignment vertical="center" wrapText="1"/>
    </xf>
    <xf numFmtId="0" fontId="19" fillId="0" borderId="5" xfId="51" applyFont="1" applyFill="1" applyBorder="1" applyAlignment="1">
      <alignment horizontal="center" vertical="center"/>
    </xf>
    <xf numFmtId="0" fontId="19" fillId="0" borderId="5" xfId="51" applyFont="1" applyFill="1" applyBorder="1" applyAlignment="1">
      <alignment vertical="center"/>
    </xf>
    <xf numFmtId="3" fontId="19" fillId="0" borderId="5" xfId="51" applyNumberFormat="1" applyFont="1" applyFill="1" applyBorder="1" applyAlignment="1">
      <alignment vertical="center"/>
    </xf>
    <xf numFmtId="3" fontId="19" fillId="0" borderId="6" xfId="51" applyNumberFormat="1" applyFont="1" applyFill="1" applyBorder="1" applyAlignment="1">
      <alignment vertical="center"/>
    </xf>
    <xf numFmtId="0" fontId="17" fillId="0" borderId="4" xfId="51" applyFont="1" applyFill="1" applyBorder="1" applyAlignment="1">
      <alignment horizontal="center" vertical="center"/>
    </xf>
    <xf numFmtId="0" fontId="17" fillId="0" borderId="5" xfId="51" applyFont="1" applyFill="1" applyBorder="1" applyAlignment="1">
      <alignment vertical="center" wrapText="1"/>
    </xf>
    <xf numFmtId="3" fontId="17" fillId="0" borderId="5" xfId="51" applyNumberFormat="1" applyFont="1" applyFill="1" applyBorder="1" applyAlignment="1">
      <alignment vertical="center"/>
    </xf>
    <xf numFmtId="3" fontId="17" fillId="0" borderId="6" xfId="51" applyNumberFormat="1" applyFont="1" applyFill="1" applyBorder="1" applyAlignment="1">
      <alignment vertical="center"/>
    </xf>
    <xf numFmtId="0" fontId="17" fillId="0" borderId="5" xfId="51" applyFont="1" applyFill="1" applyBorder="1" applyAlignment="1">
      <alignment horizontal="center" vertical="center" wrapText="1"/>
    </xf>
    <xf numFmtId="4" fontId="17" fillId="0" borderId="5" xfId="51" applyNumberFormat="1" applyFont="1" applyFill="1" applyBorder="1" applyAlignment="1">
      <alignment vertical="center"/>
    </xf>
    <xf numFmtId="0" fontId="21" fillId="0" borderId="4" xfId="51" applyFont="1" applyFill="1" applyBorder="1" applyAlignment="1">
      <alignment horizontal="center" vertical="center"/>
    </xf>
    <xf numFmtId="0" fontId="21" fillId="0" borderId="5" xfId="51" applyFont="1" applyFill="1" applyBorder="1" applyAlignment="1">
      <alignment vertical="center" wrapText="1"/>
    </xf>
    <xf numFmtId="0" fontId="21" fillId="0" borderId="5" xfId="51" applyFont="1" applyFill="1" applyBorder="1" applyAlignment="1">
      <alignment horizontal="center" vertical="center"/>
    </xf>
    <xf numFmtId="0" fontId="21" fillId="0" borderId="5" xfId="51" applyFont="1" applyFill="1" applyBorder="1" applyAlignment="1">
      <alignment vertical="center"/>
    </xf>
    <xf numFmtId="0" fontId="21" fillId="0" borderId="1" xfId="51" applyFont="1" applyFill="1" applyBorder="1" applyAlignment="1">
      <alignment horizontal="center" vertical="center"/>
    </xf>
    <xf numFmtId="0" fontId="21" fillId="0" borderId="2" xfId="51" applyFont="1" applyFill="1" applyBorder="1" applyAlignment="1">
      <alignment vertical="center" wrapText="1"/>
    </xf>
    <xf numFmtId="0" fontId="21" fillId="0" borderId="2" xfId="51" applyFont="1" applyFill="1" applyBorder="1" applyAlignment="1">
      <alignment horizontal="center" vertical="center"/>
    </xf>
    <xf numFmtId="0" fontId="21" fillId="0" borderId="2" xfId="51" applyFont="1" applyFill="1" applyBorder="1" applyAlignment="1">
      <alignment vertical="center"/>
    </xf>
    <xf numFmtId="3" fontId="21" fillId="0" borderId="3" xfId="51" applyNumberFormat="1" applyFont="1" applyFill="1" applyBorder="1" applyAlignment="1">
      <alignment vertical="center"/>
    </xf>
    <xf numFmtId="3" fontId="17" fillId="0" borderId="0" xfId="51" applyNumberFormat="1" applyFont="1" applyFill="1" applyAlignment="1">
      <alignment horizontal="center" vertical="center"/>
    </xf>
    <xf numFmtId="0" fontId="17" fillId="0" borderId="0" xfId="51" applyFont="1" applyFill="1"/>
    <xf numFmtId="0" fontId="17" fillId="0" borderId="51" xfId="51" applyFont="1" applyFill="1" applyBorder="1" applyAlignment="1">
      <alignment horizontal="center" vertical="center"/>
    </xf>
    <xf numFmtId="0" fontId="17" fillId="0" borderId="51" xfId="51" applyFont="1" applyFill="1" applyBorder="1" applyAlignment="1">
      <alignment vertical="center"/>
    </xf>
    <xf numFmtId="3" fontId="17" fillId="0" borderId="52" xfId="51" applyNumberFormat="1" applyFont="1" applyFill="1" applyBorder="1" applyAlignment="1">
      <alignment vertical="center"/>
    </xf>
    <xf numFmtId="165" fontId="19" fillId="0" borderId="5" xfId="51" applyNumberFormat="1" applyFont="1" applyFill="1" applyBorder="1" applyAlignment="1">
      <alignment vertical="center"/>
    </xf>
    <xf numFmtId="0" fontId="17" fillId="0" borderId="65" xfId="51" applyFont="1" applyFill="1" applyBorder="1" applyAlignment="1">
      <alignment horizontal="center" vertical="center"/>
    </xf>
    <xf numFmtId="0" fontId="17" fillId="0" borderId="66" xfId="51" applyFont="1" applyFill="1" applyBorder="1" applyAlignment="1">
      <alignment vertical="center" wrapText="1"/>
    </xf>
    <xf numFmtId="0" fontId="17" fillId="0" borderId="66" xfId="51" applyFont="1" applyFill="1" applyBorder="1" applyAlignment="1">
      <alignment horizontal="center" vertical="center"/>
    </xf>
    <xf numFmtId="3" fontId="17" fillId="0" borderId="55" xfId="51" applyNumberFormat="1" applyFont="1" applyFill="1" applyBorder="1" applyAlignment="1">
      <alignment vertical="center"/>
    </xf>
    <xf numFmtId="0" fontId="21" fillId="0" borderId="51" xfId="51" applyFont="1" applyFill="1" applyBorder="1" applyAlignment="1">
      <alignment horizontal="center" vertical="center"/>
    </xf>
    <xf numFmtId="0" fontId="21" fillId="0" borderId="51" xfId="51" applyFont="1" applyFill="1" applyBorder="1" applyAlignment="1">
      <alignment vertical="center"/>
    </xf>
    <xf numFmtId="0" fontId="17" fillId="0" borderId="30" xfId="51" applyFont="1" applyFill="1" applyBorder="1" applyAlignment="1">
      <alignment horizontal="center" vertical="center"/>
    </xf>
    <xf numFmtId="3" fontId="17" fillId="0" borderId="30" xfId="51" applyNumberFormat="1" applyFont="1" applyFill="1" applyBorder="1" applyAlignment="1">
      <alignment vertical="center"/>
    </xf>
    <xf numFmtId="3" fontId="17" fillId="0" borderId="24" xfId="51" applyNumberFormat="1" applyFont="1" applyFill="1" applyBorder="1" applyAlignment="1">
      <alignment vertical="center"/>
    </xf>
    <xf numFmtId="0" fontId="21" fillId="0" borderId="81" xfId="51" applyFont="1" applyFill="1" applyBorder="1" applyAlignment="1">
      <alignment horizontal="center" vertical="center"/>
    </xf>
    <xf numFmtId="0" fontId="21" fillId="0" borderId="82" xfId="51" applyFont="1" applyFill="1" applyBorder="1" applyAlignment="1">
      <alignment vertical="center" wrapText="1"/>
    </xf>
    <xf numFmtId="0" fontId="21" fillId="0" borderId="82" xfId="51" applyFont="1" applyFill="1" applyBorder="1" applyAlignment="1">
      <alignment horizontal="center" vertical="center"/>
    </xf>
    <xf numFmtId="0" fontId="21" fillId="0" borderId="82" xfId="51" applyFont="1" applyFill="1" applyBorder="1" applyAlignment="1">
      <alignment vertical="center"/>
    </xf>
    <xf numFmtId="3" fontId="21" fillId="0" borderId="83" xfId="51" applyNumberFormat="1" applyFont="1" applyFill="1" applyBorder="1" applyAlignment="1">
      <alignment vertical="center"/>
    </xf>
    <xf numFmtId="3" fontId="21" fillId="0" borderId="6" xfId="51" applyNumberFormat="1" applyFont="1" applyFill="1" applyBorder="1" applyAlignment="1">
      <alignment vertical="center"/>
    </xf>
    <xf numFmtId="0" fontId="21" fillId="0" borderId="58" xfId="51" applyFont="1" applyFill="1" applyBorder="1" applyAlignment="1">
      <alignment horizontal="center" vertical="center"/>
    </xf>
    <xf numFmtId="0" fontId="21" fillId="0" borderId="60" xfId="51" applyFont="1" applyFill="1" applyBorder="1" applyAlignment="1">
      <alignment vertical="center" wrapText="1"/>
    </xf>
    <xf numFmtId="0" fontId="21" fillId="0" borderId="60" xfId="51" applyFont="1" applyFill="1" applyBorder="1" applyAlignment="1">
      <alignment horizontal="center" vertical="center"/>
    </xf>
    <xf numFmtId="0" fontId="21" fillId="0" borderId="60" xfId="51" applyFont="1" applyFill="1" applyBorder="1" applyAlignment="1">
      <alignment vertical="center"/>
    </xf>
    <xf numFmtId="3" fontId="21" fillId="0" borderId="61" xfId="51" applyNumberFormat="1" applyFont="1" applyFill="1" applyBorder="1" applyAlignment="1">
      <alignment vertical="center"/>
    </xf>
    <xf numFmtId="0" fontId="21" fillId="24" borderId="2" xfId="51" applyFont="1" applyFill="1" applyBorder="1" applyAlignment="1">
      <alignment horizontal="center" vertical="center"/>
    </xf>
    <xf numFmtId="0" fontId="21" fillId="24" borderId="2" xfId="51" applyFont="1" applyFill="1" applyBorder="1" applyAlignment="1">
      <alignment vertical="center"/>
    </xf>
    <xf numFmtId="164" fontId="120" fillId="0" borderId="0" xfId="0" applyNumberFormat="1" applyFont="1" applyFill="1" applyAlignment="1">
      <alignment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0" fontId="120" fillId="0" borderId="8" xfId="0" applyFont="1" applyBorder="1" applyAlignment="1"/>
    <xf numFmtId="49" fontId="17" fillId="0" borderId="8" xfId="0" applyNumberFormat="1" applyFont="1" applyFill="1" applyBorder="1" applyAlignment="1">
      <alignment horizontal="center" vertical="center"/>
    </xf>
    <xf numFmtId="164" fontId="17" fillId="0" borderId="8" xfId="0" applyNumberFormat="1" applyFont="1" applyFill="1" applyBorder="1" applyAlignment="1">
      <alignment vertical="center" wrapText="1"/>
    </xf>
    <xf numFmtId="164" fontId="17" fillId="0" borderId="56" xfId="0" applyNumberFormat="1" applyFont="1" applyFill="1" applyBorder="1" applyAlignment="1">
      <alignment vertical="center" wrapText="1"/>
    </xf>
    <xf numFmtId="164" fontId="17" fillId="0" borderId="4" xfId="0" applyNumberFormat="1" applyFont="1" applyFill="1" applyBorder="1" applyAlignment="1">
      <alignment horizontal="center" vertical="center" wrapText="1"/>
    </xf>
    <xf numFmtId="164" fontId="120" fillId="0" borderId="5" xfId="0" applyNumberFormat="1" applyFont="1" applyFill="1" applyBorder="1" applyAlignment="1" applyProtection="1">
      <alignment vertical="center" wrapText="1"/>
      <protection locked="0"/>
    </xf>
    <xf numFmtId="49" fontId="17" fillId="0" borderId="5" xfId="0" applyNumberFormat="1" applyFont="1" applyFill="1" applyBorder="1" applyAlignment="1">
      <alignment horizontal="center" vertical="center"/>
    </xf>
    <xf numFmtId="164" fontId="17" fillId="0" borderId="5" xfId="0" applyNumberFormat="1" applyFont="1" applyFill="1" applyBorder="1" applyAlignment="1">
      <alignment vertical="center" wrapText="1"/>
    </xf>
    <xf numFmtId="164" fontId="17" fillId="0" borderId="6" xfId="0" applyNumberFormat="1" applyFont="1" applyFill="1" applyBorder="1" applyAlignment="1">
      <alignment vertical="center" wrapText="1"/>
    </xf>
    <xf numFmtId="164" fontId="120" fillId="0" borderId="66" xfId="0" applyNumberFormat="1" applyFont="1" applyFill="1" applyBorder="1" applyAlignment="1" applyProtection="1">
      <alignment vertical="center" wrapText="1"/>
      <protection locked="0"/>
    </xf>
    <xf numFmtId="164" fontId="17" fillId="0" borderId="69" xfId="0" applyNumberFormat="1" applyFont="1" applyFill="1" applyBorder="1" applyAlignment="1">
      <alignment horizontal="center" vertical="center" wrapText="1"/>
    </xf>
    <xf numFmtId="164" fontId="120" fillId="0" borderId="5" xfId="0" applyNumberFormat="1" applyFont="1" applyFill="1" applyBorder="1" applyAlignment="1">
      <alignment vertical="center" wrapText="1"/>
    </xf>
    <xf numFmtId="164" fontId="120" fillId="0" borderId="66" xfId="0" applyNumberFormat="1" applyFont="1" applyFill="1" applyBorder="1" applyAlignment="1">
      <alignment vertical="center" wrapText="1"/>
    </xf>
    <xf numFmtId="49" fontId="17" fillId="0" borderId="66" xfId="0" applyNumberFormat="1" applyFont="1" applyFill="1" applyBorder="1" applyAlignment="1">
      <alignment horizontal="center" vertical="center"/>
    </xf>
    <xf numFmtId="164" fontId="17" fillId="0" borderId="66" xfId="0" applyNumberFormat="1" applyFont="1" applyFill="1" applyBorder="1" applyAlignment="1">
      <alignment vertical="center" wrapText="1"/>
    </xf>
    <xf numFmtId="164" fontId="17" fillId="0" borderId="55" xfId="0" applyNumberFormat="1" applyFont="1" applyFill="1" applyBorder="1" applyAlignment="1">
      <alignment vertical="center" wrapText="1"/>
    </xf>
    <xf numFmtId="164" fontId="17" fillId="0" borderId="52" xfId="0" applyNumberFormat="1" applyFont="1" applyFill="1" applyBorder="1" applyAlignment="1">
      <alignment vertical="center" wrapText="1"/>
    </xf>
    <xf numFmtId="0" fontId="120" fillId="0" borderId="5" xfId="0" applyFont="1" applyBorder="1" applyAlignment="1">
      <alignment wrapText="1"/>
    </xf>
    <xf numFmtId="0" fontId="110" fillId="0" borderId="5" xfId="176" applyFont="1" applyFill="1" applyBorder="1" applyAlignment="1">
      <alignment wrapText="1"/>
    </xf>
    <xf numFmtId="0" fontId="110" fillId="0" borderId="5" xfId="176" applyFont="1" applyBorder="1" applyAlignment="1">
      <alignment wrapText="1"/>
    </xf>
    <xf numFmtId="0" fontId="110" fillId="0" borderId="5" xfId="176" applyFont="1" applyBorder="1" applyAlignment="1">
      <alignment vertical="center" wrapText="1"/>
    </xf>
    <xf numFmtId="0" fontId="110" fillId="0" borderId="5" xfId="176" applyFont="1" applyBorder="1" applyAlignment="1">
      <alignment vertical="center" wrapText="1" shrinkToFit="1"/>
    </xf>
    <xf numFmtId="0" fontId="110" fillId="0" borderId="66" xfId="176" applyFont="1" applyBorder="1" applyAlignment="1">
      <alignment vertical="center" wrapText="1" shrinkToFit="1"/>
    </xf>
    <xf numFmtId="49" fontId="17" fillId="0" borderId="60" xfId="0" applyNumberFormat="1" applyFont="1" applyFill="1" applyBorder="1" applyAlignment="1">
      <alignment horizontal="center" vertical="center"/>
    </xf>
    <xf numFmtId="164" fontId="17" fillId="0" borderId="60" xfId="0" applyNumberFormat="1" applyFont="1" applyFill="1" applyBorder="1" applyAlignment="1">
      <alignment vertical="center" wrapText="1"/>
    </xf>
    <xf numFmtId="164" fontId="17" fillId="0" borderId="61" xfId="0" applyNumberFormat="1" applyFont="1" applyFill="1" applyBorder="1" applyAlignment="1">
      <alignment vertical="center" wrapText="1"/>
    </xf>
    <xf numFmtId="164" fontId="121" fillId="0" borderId="2" xfId="0" applyNumberFormat="1" applyFont="1" applyFill="1" applyBorder="1" applyAlignment="1">
      <alignment vertical="center" wrapText="1"/>
    </xf>
    <xf numFmtId="164" fontId="21" fillId="24" borderId="2" xfId="0" applyNumberFormat="1" applyFont="1" applyFill="1" applyBorder="1" applyAlignment="1">
      <alignment horizontal="center" vertical="center" wrapText="1"/>
    </xf>
    <xf numFmtId="164" fontId="21" fillId="24" borderId="2" xfId="0" applyNumberFormat="1" applyFont="1" applyFill="1" applyBorder="1" applyAlignment="1">
      <alignment vertical="center" wrapText="1"/>
    </xf>
    <xf numFmtId="164" fontId="21" fillId="0" borderId="2" xfId="0" applyNumberFormat="1" applyFont="1" applyFill="1" applyBorder="1" applyAlignment="1">
      <alignment vertical="center" wrapText="1"/>
    </xf>
    <xf numFmtId="164" fontId="21" fillId="0" borderId="3" xfId="0" applyNumberFormat="1" applyFont="1" applyFill="1" applyBorder="1" applyAlignment="1">
      <alignment vertical="center" wrapText="1"/>
    </xf>
    <xf numFmtId="164" fontId="120" fillId="0" borderId="60" xfId="0" applyNumberFormat="1" applyFont="1" applyFill="1" applyBorder="1" applyAlignment="1">
      <alignment vertical="center" wrapText="1"/>
    </xf>
    <xf numFmtId="164" fontId="121" fillId="0" borderId="84" xfId="0" applyNumberFormat="1" applyFont="1" applyFill="1" applyBorder="1" applyAlignment="1">
      <alignment vertical="center" wrapText="1"/>
    </xf>
    <xf numFmtId="3" fontId="62" fillId="0" borderId="0" xfId="48" applyNumberFormat="1" applyFont="1"/>
    <xf numFmtId="166" fontId="68" fillId="0" borderId="0" xfId="35" applyNumberFormat="1" applyFont="1" applyFill="1" applyBorder="1" applyAlignment="1">
      <alignment horizontal="right"/>
    </xf>
    <xf numFmtId="0" fontId="59" fillId="0" borderId="69" xfId="48" applyFont="1" applyBorder="1" applyAlignment="1">
      <alignment horizontal="center" vertical="center"/>
    </xf>
    <xf numFmtId="166" fontId="59" fillId="0" borderId="52" xfId="35" applyNumberFormat="1" applyFont="1" applyFill="1" applyBorder="1" applyAlignment="1">
      <alignment vertical="center"/>
    </xf>
    <xf numFmtId="0" fontId="59" fillId="0" borderId="4" xfId="48" applyFont="1" applyBorder="1" applyAlignment="1">
      <alignment horizontal="center" vertical="center"/>
    </xf>
    <xf numFmtId="166" fontId="59" fillId="0" borderId="6" xfId="35" applyNumberFormat="1" applyFont="1" applyFill="1" applyBorder="1" applyAlignment="1">
      <alignment vertical="center"/>
    </xf>
    <xf numFmtId="166" fontId="69" fillId="0" borderId="6" xfId="35" applyNumberFormat="1" applyFont="1" applyFill="1" applyBorder="1" applyAlignment="1">
      <alignment vertical="center"/>
    </xf>
    <xf numFmtId="166" fontId="59" fillId="0" borderId="6" xfId="35" applyNumberFormat="1" applyFont="1" applyBorder="1" applyAlignment="1">
      <alignment vertical="center"/>
    </xf>
    <xf numFmtId="166" fontId="59" fillId="0" borderId="55" xfId="35" applyNumberFormat="1" applyFont="1" applyBorder="1" applyAlignment="1">
      <alignment vertical="center"/>
    </xf>
    <xf numFmtId="0" fontId="59" fillId="0" borderId="58" xfId="48" applyFont="1" applyBorder="1" applyAlignment="1">
      <alignment horizontal="center" vertical="center"/>
    </xf>
    <xf numFmtId="166" fontId="61" fillId="0" borderId="61" xfId="35" applyNumberFormat="1" applyFont="1" applyBorder="1" applyAlignment="1">
      <alignment vertical="center"/>
    </xf>
    <xf numFmtId="0" fontId="61" fillId="0" borderId="81" xfId="48" applyFont="1" applyBorder="1" applyAlignment="1">
      <alignment horizontal="center" vertical="center" wrapText="1"/>
    </xf>
    <xf numFmtId="166" fontId="61" fillId="0" borderId="83" xfId="35" applyNumberFormat="1" applyFont="1" applyBorder="1" applyAlignment="1">
      <alignment horizontal="center" vertical="center" wrapText="1"/>
    </xf>
    <xf numFmtId="0" fontId="61" fillId="0" borderId="1" xfId="178" applyFont="1" applyFill="1" applyBorder="1" applyAlignment="1">
      <alignment horizontal="center" vertical="center" wrapText="1"/>
    </xf>
    <xf numFmtId="0" fontId="61" fillId="0" borderId="26" xfId="178" applyFont="1" applyFill="1" applyBorder="1" applyAlignment="1">
      <alignment horizontal="center" vertical="center" wrapText="1"/>
    </xf>
    <xf numFmtId="0" fontId="17" fillId="0" borderId="0" xfId="178" applyFont="1" applyFill="1" applyAlignment="1">
      <alignment horizontal="center" vertical="top" wrapText="1"/>
    </xf>
    <xf numFmtId="0" fontId="59" fillId="0" borderId="4" xfId="178" applyFont="1" applyFill="1" applyBorder="1" applyAlignment="1">
      <alignment horizontal="center"/>
    </xf>
    <xf numFmtId="14" fontId="98" fillId="0" borderId="5" xfId="0" applyNumberFormat="1" applyFont="1" applyFill="1" applyBorder="1" applyAlignment="1"/>
    <xf numFmtId="3" fontId="59" fillId="0" borderId="70" xfId="178" applyNumberFormat="1" applyFont="1" applyFill="1" applyBorder="1" applyAlignment="1">
      <alignment horizontal="right"/>
    </xf>
    <xf numFmtId="3" fontId="17" fillId="0" borderId="51" xfId="178" applyNumberFormat="1" applyFont="1" applyFill="1" applyBorder="1" applyAlignment="1">
      <alignment vertical="center"/>
    </xf>
    <xf numFmtId="3" fontId="59" fillId="0" borderId="71" xfId="178" applyNumberFormat="1" applyFont="1" applyFill="1" applyBorder="1" applyAlignment="1">
      <alignment horizontal="right"/>
    </xf>
    <xf numFmtId="0" fontId="59" fillId="0" borderId="69" xfId="178" applyFont="1" applyFill="1" applyBorder="1" applyAlignment="1">
      <alignment horizontal="center"/>
    </xf>
    <xf numFmtId="14" fontId="98" fillId="0" borderId="30" xfId="0" applyNumberFormat="1" applyFont="1" applyFill="1" applyBorder="1" applyAlignment="1"/>
    <xf numFmtId="3" fontId="59" fillId="0" borderId="88" xfId="178" applyNumberFormat="1" applyFont="1" applyFill="1" applyBorder="1" applyAlignment="1">
      <alignment horizontal="right"/>
    </xf>
    <xf numFmtId="0" fontId="61" fillId="0" borderId="1" xfId="178" applyFont="1" applyFill="1" applyBorder="1" applyAlignment="1">
      <alignment horizontal="center"/>
    </xf>
    <xf numFmtId="0" fontId="61" fillId="0" borderId="2" xfId="178" applyFont="1" applyFill="1" applyBorder="1" applyAlignment="1">
      <alignment horizontal="left"/>
    </xf>
    <xf numFmtId="3" fontId="61" fillId="0" borderId="26" xfId="178" applyNumberFormat="1" applyFont="1" applyFill="1" applyBorder="1" applyAlignment="1">
      <alignment horizontal="right"/>
    </xf>
    <xf numFmtId="3" fontId="61" fillId="0" borderId="3" xfId="178" applyNumberFormat="1" applyFont="1" applyFill="1" applyBorder="1" applyAlignment="1">
      <alignment horizontal="right"/>
    </xf>
    <xf numFmtId="0" fontId="61" fillId="0" borderId="89" xfId="178" applyFont="1" applyFill="1" applyBorder="1" applyAlignment="1">
      <alignment horizontal="center" vertical="center" wrapText="1"/>
    </xf>
    <xf numFmtId="14" fontId="98" fillId="0" borderId="51" xfId="0" applyNumberFormat="1" applyFont="1" applyFill="1" applyBorder="1" applyAlignment="1"/>
    <xf numFmtId="3" fontId="59" fillId="0" borderId="51" xfId="178" applyNumberFormat="1" applyFont="1" applyFill="1" applyBorder="1" applyAlignment="1">
      <alignment horizontal="right"/>
    </xf>
    <xf numFmtId="3" fontId="17" fillId="0" borderId="8" xfId="178" applyNumberFormat="1" applyFont="1" applyFill="1" applyBorder="1"/>
    <xf numFmtId="0" fontId="59" fillId="0" borderId="65" xfId="178" applyFont="1" applyFill="1" applyBorder="1" applyAlignment="1">
      <alignment horizontal="center"/>
    </xf>
    <xf numFmtId="14" fontId="98" fillId="0" borderId="66" xfId="0" applyNumberFormat="1" applyFont="1" applyFill="1" applyBorder="1" applyAlignment="1"/>
    <xf numFmtId="3" fontId="59" fillId="0" borderId="66" xfId="178" applyNumberFormat="1" applyFont="1" applyFill="1" applyBorder="1" applyAlignment="1">
      <alignment horizontal="right"/>
    </xf>
    <xf numFmtId="3" fontId="17" fillId="0" borderId="30" xfId="178" applyNumberFormat="1" applyFont="1" applyFill="1" applyBorder="1"/>
    <xf numFmtId="3" fontId="61" fillId="0" borderId="2" xfId="178" applyNumberFormat="1" applyFont="1" applyFill="1" applyBorder="1" applyAlignment="1">
      <alignment horizontal="right"/>
    </xf>
    <xf numFmtId="164" fontId="61" fillId="0" borderId="1" xfId="67" applyNumberFormat="1" applyFont="1" applyBorder="1" applyAlignment="1">
      <alignment vertical="center" wrapText="1"/>
    </xf>
    <xf numFmtId="164" fontId="21" fillId="0" borderId="2" xfId="67" applyNumberFormat="1" applyFont="1" applyBorder="1" applyAlignment="1">
      <alignment vertical="center"/>
    </xf>
    <xf numFmtId="164" fontId="59" fillId="0" borderId="1" xfId="67" applyNumberFormat="1" applyFont="1" applyBorder="1" applyAlignment="1">
      <alignment vertical="center" wrapText="1"/>
    </xf>
    <xf numFmtId="164" fontId="17" fillId="0" borderId="2" xfId="67" applyNumberFormat="1" applyFont="1" applyBorder="1" applyAlignment="1">
      <alignment vertical="center"/>
    </xf>
    <xf numFmtId="165" fontId="17" fillId="0" borderId="90" xfId="67" applyNumberFormat="1" applyFont="1" applyBorder="1" applyAlignment="1">
      <alignment vertical="center"/>
    </xf>
    <xf numFmtId="3" fontId="17" fillId="0" borderId="26" xfId="67" applyNumberFormat="1" applyFont="1" applyBorder="1" applyAlignment="1">
      <alignment vertical="center"/>
    </xf>
    <xf numFmtId="164" fontId="17" fillId="0" borderId="78" xfId="67" applyNumberFormat="1" applyFont="1" applyBorder="1" applyAlignment="1">
      <alignment horizontal="center" vertical="center" wrapText="1"/>
    </xf>
    <xf numFmtId="164" fontId="17" fillId="0" borderId="1" xfId="67" applyNumberFormat="1" applyFont="1" applyBorder="1" applyAlignment="1">
      <alignment horizontal="left" vertical="center" wrapText="1"/>
    </xf>
    <xf numFmtId="165" fontId="17" fillId="0" borderId="2" xfId="67" applyNumberFormat="1" applyFont="1" applyBorder="1" applyAlignment="1">
      <alignment vertical="center"/>
    </xf>
    <xf numFmtId="4" fontId="17" fillId="0" borderId="2" xfId="67" applyNumberFormat="1" applyFont="1" applyBorder="1" applyAlignment="1">
      <alignment vertical="center"/>
    </xf>
    <xf numFmtId="164" fontId="17" fillId="0" borderId="13" xfId="67" applyNumberFormat="1" applyFont="1" applyBorder="1" applyAlignment="1">
      <alignment vertical="center"/>
    </xf>
    <xf numFmtId="164" fontId="17" fillId="0" borderId="1" xfId="67" applyNumberFormat="1" applyFont="1" applyFill="1" applyBorder="1" applyAlignment="1">
      <alignment horizontal="left" vertical="center"/>
    </xf>
    <xf numFmtId="164" fontId="21" fillId="0" borderId="26" xfId="67" applyNumberFormat="1" applyFont="1" applyBorder="1" applyAlignment="1">
      <alignment vertical="center"/>
    </xf>
    <xf numFmtId="165" fontId="17" fillId="0" borderId="91" xfId="67" applyNumberFormat="1" applyFont="1" applyBorder="1" applyAlignment="1">
      <alignment vertical="center"/>
    </xf>
    <xf numFmtId="164" fontId="21" fillId="0" borderId="78" xfId="160" applyNumberFormat="1" applyFont="1" applyFill="1" applyBorder="1" applyAlignment="1">
      <alignment horizontal="right" vertical="center"/>
    </xf>
    <xf numFmtId="164" fontId="17" fillId="0" borderId="78" xfId="160" applyNumberFormat="1" applyFont="1" applyFill="1" applyBorder="1" applyAlignment="1">
      <alignment vertical="center" wrapText="1"/>
    </xf>
    <xf numFmtId="164" fontId="17" fillId="0" borderId="78" xfId="160" applyNumberFormat="1" applyFont="1" applyFill="1" applyBorder="1" applyAlignment="1">
      <alignment horizontal="right" vertical="center"/>
    </xf>
    <xf numFmtId="164" fontId="21" fillId="0" borderId="78" xfId="160" applyNumberFormat="1" applyFont="1" applyFill="1" applyBorder="1" applyAlignment="1">
      <alignment vertical="center" wrapText="1"/>
    </xf>
    <xf numFmtId="164" fontId="17" fillId="0" borderId="78" xfId="160" applyNumberFormat="1" applyFont="1" applyFill="1" applyBorder="1" applyAlignment="1">
      <alignment horizontal="right" vertical="center" wrapText="1"/>
    </xf>
    <xf numFmtId="164" fontId="95" fillId="0" borderId="78" xfId="160" applyNumberFormat="1" applyFont="1" applyFill="1" applyBorder="1" applyAlignment="1">
      <alignment horizontal="right" vertical="center" wrapText="1"/>
    </xf>
    <xf numFmtId="164" fontId="95" fillId="0" borderId="94" xfId="160" applyNumberFormat="1" applyFont="1" applyFill="1" applyBorder="1" applyAlignment="1">
      <alignment vertical="center" wrapText="1"/>
    </xf>
    <xf numFmtId="164" fontId="95" fillId="0" borderId="89" xfId="160" applyNumberFormat="1" applyFont="1" applyFill="1" applyBorder="1" applyAlignment="1">
      <alignment horizontal="right" vertical="center" wrapText="1"/>
    </xf>
    <xf numFmtId="164" fontId="95" fillId="0" borderId="95" xfId="160" applyNumberFormat="1" applyFont="1" applyFill="1" applyBorder="1" applyAlignment="1">
      <alignment horizontal="right" vertical="center" wrapText="1"/>
    </xf>
    <xf numFmtId="164" fontId="0" fillId="0" borderId="0" xfId="0" applyNumberFormat="1" applyFill="1"/>
    <xf numFmtId="164" fontId="18" fillId="0" borderId="2" xfId="1" applyNumberFormat="1" applyFont="1" applyFill="1" applyBorder="1" applyAlignment="1" applyProtection="1">
      <alignment vertical="center" wrapText="1"/>
    </xf>
    <xf numFmtId="164" fontId="16" fillId="0" borderId="5" xfId="1" applyNumberFormat="1" applyFont="1" applyFill="1" applyBorder="1" applyAlignment="1" applyProtection="1">
      <alignment vertical="center" wrapText="1"/>
      <protection locked="0"/>
    </xf>
    <xf numFmtId="164" fontId="16" fillId="0" borderId="5" xfId="1" applyNumberFormat="1" applyFont="1" applyFill="1" applyBorder="1" applyAlignment="1" applyProtection="1">
      <alignment vertical="center" wrapText="1"/>
    </xf>
    <xf numFmtId="164" fontId="21" fillId="0" borderId="2" xfId="0" quotePrefix="1" applyNumberFormat="1" applyFont="1" applyBorder="1" applyAlignment="1" applyProtection="1">
      <alignment vertical="center" wrapText="1"/>
    </xf>
    <xf numFmtId="164" fontId="0" fillId="0" borderId="0" xfId="0" applyNumberFormat="1" applyFont="1" applyFill="1" applyBorder="1" applyAlignment="1" applyProtection="1">
      <alignment horizontal="right" vertical="center"/>
    </xf>
    <xf numFmtId="164" fontId="18" fillId="0" borderId="13" xfId="1" applyNumberFormat="1" applyFont="1" applyFill="1" applyBorder="1" applyAlignment="1" applyProtection="1">
      <alignment horizontal="center" vertical="center" wrapText="1"/>
    </xf>
    <xf numFmtId="164" fontId="18" fillId="0" borderId="13" xfId="1" applyNumberFormat="1" applyFont="1" applyFill="1" applyBorder="1" applyAlignment="1" applyProtection="1">
      <alignment horizontal="center" vertical="center"/>
    </xf>
    <xf numFmtId="164" fontId="12" fillId="0" borderId="0" xfId="1" applyNumberFormat="1" applyFont="1" applyFill="1" applyAlignment="1" applyProtection="1">
      <alignment horizontal="right" vertical="center"/>
    </xf>
    <xf numFmtId="0" fontId="20" fillId="0" borderId="0" xfId="0" applyFont="1" applyFill="1" applyAlignment="1" applyProtection="1">
      <alignment horizontal="right"/>
    </xf>
    <xf numFmtId="164" fontId="14" fillId="0" borderId="0" xfId="1" applyNumberFormat="1" applyFont="1" applyFill="1" applyBorder="1" applyAlignment="1" applyProtection="1">
      <alignment horizontal="right" vertical="center" wrapText="1" indent="1"/>
    </xf>
    <xf numFmtId="164" fontId="16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6" xfId="1" applyNumberFormat="1" applyFont="1" applyFill="1" applyBorder="1" applyAlignment="1" applyProtection="1">
      <alignment vertical="center" wrapText="1"/>
      <protection locked="0"/>
    </xf>
    <xf numFmtId="0" fontId="20" fillId="0" borderId="0" xfId="0" applyFont="1" applyFill="1" applyBorder="1" applyAlignment="1" applyProtection="1">
      <alignment horizontal="right"/>
    </xf>
    <xf numFmtId="41" fontId="20" fillId="0" borderId="0" xfId="0" applyNumberFormat="1" applyFont="1" applyFill="1" applyAlignment="1" applyProtection="1">
      <alignment horizontal="right" vertical="center"/>
    </xf>
    <xf numFmtId="41" fontId="14" fillId="0" borderId="13" xfId="0" applyNumberFormat="1" applyFont="1" applyFill="1" applyBorder="1" applyAlignment="1">
      <alignment horizontal="center" vertical="center" wrapText="1"/>
    </xf>
    <xf numFmtId="41" fontId="16" fillId="0" borderId="0" xfId="0" applyNumberFormat="1" applyFont="1" applyFill="1" applyAlignment="1">
      <alignment horizontal="right" vertical="center" wrapText="1"/>
    </xf>
    <xf numFmtId="41" fontId="16" fillId="0" borderId="0" xfId="0" applyNumberFormat="1" applyFont="1" applyFill="1" applyBorder="1" applyAlignment="1">
      <alignment horizontal="right" vertical="center" wrapText="1"/>
    </xf>
    <xf numFmtId="0" fontId="24" fillId="0" borderId="0" xfId="0" applyFont="1" applyFill="1" applyAlignment="1" applyProtection="1">
      <alignment horizontal="right"/>
    </xf>
    <xf numFmtId="0" fontId="14" fillId="0" borderId="89" xfId="1" applyFont="1" applyFill="1" applyBorder="1" applyAlignment="1" applyProtection="1">
      <alignment horizontal="center" vertical="center" wrapText="1"/>
    </xf>
    <xf numFmtId="164" fontId="0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>
      <alignment vertical="center" wrapText="1"/>
    </xf>
    <xf numFmtId="164" fontId="24" fillId="0" borderId="0" xfId="0" applyNumberFormat="1" applyFont="1" applyFill="1" applyAlignment="1" applyProtection="1">
      <alignment horizontal="right"/>
    </xf>
    <xf numFmtId="164" fontId="14" fillId="0" borderId="13" xfId="0" applyNumberFormat="1" applyFont="1" applyFill="1" applyBorder="1" applyAlignment="1">
      <alignment horizontal="center" vertical="center" wrapText="1"/>
    </xf>
    <xf numFmtId="164" fontId="18" fillId="0" borderId="3" xfId="1" applyNumberFormat="1" applyFont="1" applyFill="1" applyBorder="1" applyAlignment="1" applyProtection="1">
      <alignment horizontal="right" vertical="center" wrapText="1"/>
    </xf>
    <xf numFmtId="164" fontId="16" fillId="0" borderId="0" xfId="0" applyNumberFormat="1" applyFont="1" applyFill="1" applyAlignment="1">
      <alignment horizontal="right" vertical="center" wrapText="1"/>
    </xf>
    <xf numFmtId="164" fontId="18" fillId="0" borderId="13" xfId="0" applyNumberFormat="1" applyFont="1" applyFill="1" applyBorder="1" applyAlignment="1">
      <alignment horizontal="center" wrapText="1"/>
    </xf>
    <xf numFmtId="164" fontId="0" fillId="0" borderId="0" xfId="0" applyNumberFormat="1" applyFont="1" applyFill="1" applyBorder="1" applyAlignment="1">
      <alignment horizontal="right" vertical="center" wrapText="1"/>
    </xf>
    <xf numFmtId="164" fontId="0" fillId="0" borderId="0" xfId="0" applyNumberFormat="1" applyFont="1" applyFill="1" applyAlignment="1">
      <alignment horizontal="right" vertical="center" wrapText="1"/>
    </xf>
    <xf numFmtId="0" fontId="91" fillId="0" borderId="1" xfId="171" applyFont="1" applyFill="1" applyBorder="1" applyAlignment="1" applyProtection="1">
      <alignment horizontal="center" vertical="center" wrapText="1"/>
    </xf>
    <xf numFmtId="0" fontId="91" fillId="0" borderId="2" xfId="171" applyFont="1" applyFill="1" applyBorder="1" applyAlignment="1" applyProtection="1">
      <alignment horizontal="center" vertical="center"/>
    </xf>
    <xf numFmtId="0" fontId="91" fillId="0" borderId="3" xfId="171" applyFont="1" applyFill="1" applyBorder="1" applyAlignment="1" applyProtection="1">
      <alignment horizontal="center" vertical="center"/>
    </xf>
    <xf numFmtId="0" fontId="15" fillId="0" borderId="9" xfId="171" applyFont="1" applyFill="1" applyBorder="1" applyAlignment="1" applyProtection="1">
      <alignment horizontal="left" vertical="center" indent="1"/>
    </xf>
    <xf numFmtId="0" fontId="15" fillId="0" borderId="7" xfId="171" applyFont="1" applyFill="1" applyBorder="1" applyAlignment="1" applyProtection="1">
      <alignment horizontal="left" vertical="center" indent="1"/>
    </xf>
    <xf numFmtId="0" fontId="15" fillId="0" borderId="8" xfId="171" applyFont="1" applyFill="1" applyBorder="1" applyAlignment="1" applyProtection="1">
      <alignment horizontal="left" vertical="center" indent="1"/>
    </xf>
    <xf numFmtId="164" fontId="15" fillId="0" borderId="8" xfId="171" applyNumberFormat="1" applyFont="1" applyFill="1" applyBorder="1" applyAlignment="1" applyProtection="1">
      <alignment vertical="center"/>
      <protection locked="0"/>
    </xf>
    <xf numFmtId="164" fontId="15" fillId="0" borderId="83" xfId="171" applyNumberFormat="1" applyFont="1" applyFill="1" applyBorder="1" applyAlignment="1" applyProtection="1">
      <alignment vertical="center"/>
    </xf>
    <xf numFmtId="0" fontId="15" fillId="0" borderId="4" xfId="171" applyFont="1" applyFill="1" applyBorder="1" applyAlignment="1" applyProtection="1">
      <alignment horizontal="left" vertical="center" indent="1"/>
    </xf>
    <xf numFmtId="0" fontId="15" fillId="0" borderId="5" xfId="171" applyFont="1" applyFill="1" applyBorder="1" applyAlignment="1" applyProtection="1">
      <alignment horizontal="left" vertical="center" wrapText="1" indent="1"/>
    </xf>
    <xf numFmtId="164" fontId="15" fillId="0" borderId="5" xfId="171" applyNumberFormat="1" applyFont="1" applyFill="1" applyBorder="1" applyAlignment="1" applyProtection="1">
      <alignment vertical="center"/>
      <protection locked="0"/>
    </xf>
    <xf numFmtId="164" fontId="15" fillId="0" borderId="6" xfId="171" applyNumberFormat="1" applyFont="1" applyFill="1" applyBorder="1" applyAlignment="1" applyProtection="1">
      <alignment vertical="center"/>
    </xf>
    <xf numFmtId="0" fontId="15" fillId="0" borderId="5" xfId="171" applyFont="1" applyFill="1" applyBorder="1" applyAlignment="1" applyProtection="1">
      <alignment horizontal="left" vertical="center" indent="1"/>
    </xf>
    <xf numFmtId="164" fontId="15" fillId="0" borderId="52" xfId="171" applyNumberFormat="1" applyFont="1" applyFill="1" applyBorder="1" applyAlignment="1" applyProtection="1">
      <alignment vertical="center"/>
    </xf>
    <xf numFmtId="0" fontId="15" fillId="0" borderId="65" xfId="171" applyFont="1" applyFill="1" applyBorder="1" applyAlignment="1" applyProtection="1">
      <alignment horizontal="left" vertical="center" indent="1"/>
    </xf>
    <xf numFmtId="0" fontId="15" fillId="0" borderId="66" xfId="171" applyFont="1" applyFill="1" applyBorder="1" applyAlignment="1" applyProtection="1">
      <alignment horizontal="left" vertical="center" wrapText="1" indent="1"/>
    </xf>
    <xf numFmtId="164" fontId="15" fillId="0" borderId="66" xfId="171" applyNumberFormat="1" applyFont="1" applyFill="1" applyBorder="1" applyAlignment="1" applyProtection="1">
      <alignment vertical="center"/>
      <protection locked="0"/>
    </xf>
    <xf numFmtId="164" fontId="15" fillId="0" borderId="55" xfId="171" applyNumberFormat="1" applyFont="1" applyFill="1" applyBorder="1" applyAlignment="1" applyProtection="1">
      <alignment vertical="center"/>
    </xf>
    <xf numFmtId="0" fontId="15" fillId="0" borderId="1" xfId="171" applyFont="1" applyFill="1" applyBorder="1" applyAlignment="1" applyProtection="1">
      <alignment horizontal="left" vertical="center" indent="1"/>
    </xf>
    <xf numFmtId="0" fontId="96" fillId="0" borderId="2" xfId="171" applyFont="1" applyFill="1" applyBorder="1" applyAlignment="1" applyProtection="1">
      <alignment horizontal="left" vertical="center" indent="1"/>
    </xf>
    <xf numFmtId="164" fontId="97" fillId="0" borderId="2" xfId="171" applyNumberFormat="1" applyFont="1" applyFill="1" applyBorder="1" applyAlignment="1" applyProtection="1">
      <alignment vertical="center"/>
    </xf>
    <xf numFmtId="164" fontId="97" fillId="0" borderId="3" xfId="171" applyNumberFormat="1" applyFont="1" applyFill="1" applyBorder="1" applyAlignment="1" applyProtection="1">
      <alignment vertical="center"/>
    </xf>
    <xf numFmtId="164" fontId="15" fillId="0" borderId="56" xfId="171" applyNumberFormat="1" applyFont="1" applyFill="1" applyBorder="1" applyAlignment="1" applyProtection="1">
      <alignment vertical="center"/>
    </xf>
    <xf numFmtId="0" fontId="15" fillId="0" borderId="58" xfId="171" applyFont="1" applyFill="1" applyBorder="1" applyAlignment="1" applyProtection="1">
      <alignment horizontal="left" vertical="center" indent="1"/>
    </xf>
    <xf numFmtId="0" fontId="15" fillId="0" borderId="60" xfId="171" applyFont="1" applyFill="1" applyBorder="1" applyAlignment="1" applyProtection="1">
      <alignment horizontal="left" vertical="center" indent="1"/>
    </xf>
    <xf numFmtId="164" fontId="15" fillId="0" borderId="60" xfId="171" applyNumberFormat="1" applyFont="1" applyFill="1" applyBorder="1" applyAlignment="1" applyProtection="1">
      <alignment vertical="center"/>
      <protection locked="0"/>
    </xf>
    <xf numFmtId="164" fontId="15" fillId="0" borderId="61" xfId="171" applyNumberFormat="1" applyFont="1" applyFill="1" applyBorder="1" applyAlignment="1" applyProtection="1">
      <alignment vertical="center"/>
    </xf>
    <xf numFmtId="0" fontId="97" fillId="0" borderId="1" xfId="171" applyFont="1" applyFill="1" applyBorder="1" applyAlignment="1" applyProtection="1">
      <alignment horizontal="left" vertical="center" indent="1"/>
    </xf>
    <xf numFmtId="0" fontId="97" fillId="0" borderId="93" xfId="171" applyFont="1" applyFill="1" applyBorder="1" applyAlignment="1" applyProtection="1">
      <alignment horizontal="left" vertical="center" indent="1"/>
    </xf>
    <xf numFmtId="0" fontId="96" fillId="0" borderId="90" xfId="171" applyFont="1" applyFill="1" applyBorder="1" applyAlignment="1" applyProtection="1">
      <alignment horizontal="left" vertical="center" indent="1"/>
    </xf>
    <xf numFmtId="164" fontId="97" fillId="0" borderId="90" xfId="171" applyNumberFormat="1" applyFont="1" applyFill="1" applyBorder="1" applyProtection="1"/>
    <xf numFmtId="164" fontId="97" fillId="0" borderId="92" xfId="171" applyNumberFormat="1" applyFont="1" applyFill="1" applyBorder="1" applyProtection="1"/>
    <xf numFmtId="0" fontId="21" fillId="0" borderId="60" xfId="2" applyFont="1" applyBorder="1" applyAlignment="1">
      <alignment horizontal="center" vertical="center" wrapText="1"/>
    </xf>
    <xf numFmtId="0" fontId="17" fillId="0" borderId="69" xfId="2" applyFont="1" applyBorder="1" applyAlignment="1">
      <alignment horizontal="center" vertical="center"/>
    </xf>
    <xf numFmtId="0" fontId="17" fillId="0" borderId="51" xfId="2" applyFont="1" applyBorder="1" applyAlignment="1">
      <alignment vertical="center"/>
    </xf>
    <xf numFmtId="0" fontId="17" fillId="0" borderId="51" xfId="2" applyFont="1" applyBorder="1" applyAlignment="1">
      <alignment vertical="center" wrapText="1"/>
    </xf>
    <xf numFmtId="0" fontId="17" fillId="0" borderId="51" xfId="2" applyFont="1" applyBorder="1" applyAlignment="1">
      <alignment horizontal="right" vertical="center"/>
    </xf>
    <xf numFmtId="3" fontId="17" fillId="0" borderId="51" xfId="2" applyNumberFormat="1" applyFont="1" applyBorder="1" applyAlignment="1">
      <alignment horizontal="right" vertical="center"/>
    </xf>
    <xf numFmtId="9" fontId="17" fillId="0" borderId="51" xfId="2" applyNumberFormat="1" applyFont="1" applyBorder="1" applyAlignment="1">
      <alignment vertical="center" wrapText="1"/>
    </xf>
    <xf numFmtId="3" fontId="17" fillId="0" borderId="52" xfId="2" applyNumberFormat="1" applyFont="1" applyBorder="1" applyAlignment="1">
      <alignment horizontal="right" vertical="center"/>
    </xf>
    <xf numFmtId="0" fontId="17" fillId="0" borderId="5" xfId="2" applyFont="1" applyBorder="1" applyAlignment="1">
      <alignment wrapText="1"/>
    </xf>
    <xf numFmtId="0" fontId="17" fillId="0" borderId="5" xfId="2" applyFont="1" applyBorder="1" applyAlignment="1">
      <alignment horizontal="right" vertical="center"/>
    </xf>
    <xf numFmtId="3" fontId="17" fillId="0" borderId="5" xfId="2" applyNumberFormat="1" applyFont="1" applyBorder="1" applyAlignment="1">
      <alignment horizontal="right" vertical="center"/>
    </xf>
    <xf numFmtId="0" fontId="17" fillId="0" borderId="5" xfId="2" applyFont="1" applyBorder="1"/>
    <xf numFmtId="3" fontId="17" fillId="0" borderId="5" xfId="2" applyNumberFormat="1" applyFont="1" applyBorder="1" applyAlignment="1">
      <alignment horizontal="right"/>
    </xf>
    <xf numFmtId="3" fontId="17" fillId="0" borderId="6" xfId="2" applyNumberFormat="1" applyFont="1" applyBorder="1" applyAlignment="1">
      <alignment horizontal="right" vertical="center"/>
    </xf>
    <xf numFmtId="0" fontId="17" fillId="0" borderId="65" xfId="2" applyFont="1" applyBorder="1" applyAlignment="1">
      <alignment horizontal="center" vertical="center"/>
    </xf>
    <xf numFmtId="0" fontId="17" fillId="0" borderId="66" xfId="2" applyFont="1" applyBorder="1" applyAlignment="1">
      <alignment horizontal="left" vertical="center"/>
    </xf>
    <xf numFmtId="0" fontId="17" fillId="0" borderId="66" xfId="2" applyFont="1" applyBorder="1" applyAlignment="1">
      <alignment horizontal="center" vertical="center"/>
    </xf>
    <xf numFmtId="0" fontId="17" fillId="0" borderId="66" xfId="2" applyFont="1" applyBorder="1" applyAlignment="1">
      <alignment horizontal="left" vertical="center" wrapText="1"/>
    </xf>
    <xf numFmtId="0" fontId="17" fillId="0" borderId="66" xfId="2" applyFont="1" applyBorder="1" applyAlignment="1">
      <alignment horizontal="right" vertical="center"/>
    </xf>
    <xf numFmtId="3" fontId="17" fillId="0" borderId="66" xfId="2" applyNumberFormat="1" applyFont="1" applyBorder="1" applyAlignment="1">
      <alignment horizontal="right" vertical="center"/>
    </xf>
    <xf numFmtId="0" fontId="17" fillId="0" borderId="66" xfId="2" applyFont="1" applyBorder="1" applyAlignment="1">
      <alignment vertical="center" wrapText="1"/>
    </xf>
    <xf numFmtId="3" fontId="17" fillId="0" borderId="55" xfId="2" applyNumberFormat="1" applyFont="1" applyBorder="1" applyAlignment="1">
      <alignment horizontal="right" vertical="center"/>
    </xf>
    <xf numFmtId="0" fontId="21" fillId="0" borderId="1" xfId="2" applyFont="1" applyBorder="1"/>
    <xf numFmtId="0" fontId="21" fillId="0" borderId="2" xfId="2" applyFont="1" applyBorder="1"/>
    <xf numFmtId="3" fontId="21" fillId="0" borderId="2" xfId="2" applyNumberFormat="1" applyFont="1" applyBorder="1" applyAlignment="1">
      <alignment horizontal="right"/>
    </xf>
    <xf numFmtId="0" fontId="21" fillId="0" borderId="2" xfId="2" applyFont="1" applyBorder="1" applyAlignment="1">
      <alignment horizontal="right"/>
    </xf>
    <xf numFmtId="3" fontId="21" fillId="0" borderId="3" xfId="2" applyNumberFormat="1" applyFont="1" applyBorder="1" applyAlignment="1">
      <alignment horizontal="right"/>
    </xf>
    <xf numFmtId="0" fontId="103" fillId="0" borderId="1" xfId="173" applyFont="1" applyBorder="1" applyAlignment="1">
      <alignment horizontal="center" vertical="center"/>
    </xf>
    <xf numFmtId="0" fontId="103" fillId="0" borderId="2" xfId="173" applyFont="1" applyBorder="1" applyAlignment="1">
      <alignment horizontal="center" vertical="center"/>
    </xf>
    <xf numFmtId="0" fontId="103" fillId="0" borderId="3" xfId="173" applyFont="1" applyFill="1" applyBorder="1" applyAlignment="1">
      <alignment horizontal="center" vertical="center" wrapText="1"/>
    </xf>
    <xf numFmtId="0" fontId="62" fillId="0" borderId="69" xfId="173" applyFont="1" applyBorder="1" applyAlignment="1">
      <alignment horizontal="center" vertical="center"/>
    </xf>
    <xf numFmtId="0" fontId="62" fillId="0" borderId="51" xfId="173" applyFont="1" applyBorder="1" applyAlignment="1">
      <alignment vertical="center" wrapText="1"/>
    </xf>
    <xf numFmtId="3" fontId="62" fillId="0" borderId="56" xfId="173" applyNumberFormat="1" applyFont="1" applyFill="1" applyBorder="1" applyAlignment="1">
      <alignment vertical="center"/>
    </xf>
    <xf numFmtId="0" fontId="62" fillId="0" borderId="65" xfId="173" applyFont="1" applyBorder="1" applyAlignment="1">
      <alignment horizontal="center" vertical="center"/>
    </xf>
    <xf numFmtId="0" fontId="62" fillId="0" borderId="66" xfId="173" applyFont="1" applyBorder="1" applyAlignment="1">
      <alignment vertical="center"/>
    </xf>
    <xf numFmtId="3" fontId="59" fillId="0" borderId="24" xfId="173" applyNumberFormat="1" applyFont="1" applyFill="1" applyBorder="1" applyAlignment="1">
      <alignment vertical="center"/>
    </xf>
    <xf numFmtId="0" fontId="61" fillId="0" borderId="2" xfId="173" applyFont="1" applyBorder="1" applyAlignment="1">
      <alignment vertical="center"/>
    </xf>
    <xf numFmtId="3" fontId="61" fillId="0" borderId="3" xfId="173" applyNumberFormat="1" applyFont="1" applyFill="1" applyBorder="1" applyAlignment="1">
      <alignment vertical="center"/>
    </xf>
    <xf numFmtId="0" fontId="62" fillId="0" borderId="7" xfId="173" applyFont="1" applyBorder="1" applyAlignment="1">
      <alignment horizontal="center" vertical="center"/>
    </xf>
    <xf numFmtId="0" fontId="62" fillId="0" borderId="8" xfId="173" applyFont="1" applyBorder="1" applyAlignment="1">
      <alignment horizontal="left" vertical="center" wrapText="1"/>
    </xf>
    <xf numFmtId="0" fontId="62" fillId="0" borderId="9" xfId="173" applyFont="1" applyBorder="1" applyAlignment="1">
      <alignment horizontal="center" vertical="center"/>
    </xf>
    <xf numFmtId="0" fontId="62" fillId="0" borderId="30" xfId="173" applyFont="1" applyBorder="1" applyAlignment="1">
      <alignment horizontal="left" vertical="center" wrapText="1"/>
    </xf>
    <xf numFmtId="3" fontId="62" fillId="0" borderId="24" xfId="173" applyNumberFormat="1" applyFont="1" applyFill="1" applyBorder="1" applyAlignment="1">
      <alignment vertical="center"/>
    </xf>
    <xf numFmtId="0" fontId="62" fillId="0" borderId="58" xfId="173" applyFont="1" applyBorder="1" applyAlignment="1">
      <alignment horizontal="center" vertical="center"/>
    </xf>
    <xf numFmtId="0" fontId="62" fillId="0" borderId="60" xfId="173" applyFont="1" applyBorder="1" applyAlignment="1">
      <alignment horizontal="left" vertical="center" wrapText="1"/>
    </xf>
    <xf numFmtId="3" fontId="59" fillId="0" borderId="61" xfId="173" applyNumberFormat="1" applyFont="1" applyFill="1" applyBorder="1" applyAlignment="1">
      <alignment vertical="center"/>
    </xf>
    <xf numFmtId="0" fontId="62" fillId="0" borderId="1" xfId="173" applyFont="1" applyBorder="1" applyAlignment="1">
      <alignment horizontal="center" vertical="center"/>
    </xf>
    <xf numFmtId="0" fontId="103" fillId="0" borderId="2" xfId="173" applyFont="1" applyBorder="1" applyAlignment="1">
      <alignment horizontal="left" vertical="center"/>
    </xf>
    <xf numFmtId="3" fontId="103" fillId="0" borderId="3" xfId="173" applyNumberFormat="1" applyFont="1" applyBorder="1" applyAlignment="1">
      <alignment vertical="center"/>
    </xf>
    <xf numFmtId="0" fontId="103" fillId="0" borderId="12" xfId="173" applyFont="1" applyBorder="1" applyAlignment="1">
      <alignment vertical="center"/>
    </xf>
    <xf numFmtId="3" fontId="103" fillId="0" borderId="31" xfId="173" applyNumberFormat="1" applyFont="1" applyBorder="1" applyAlignment="1">
      <alignment vertical="center"/>
    </xf>
    <xf numFmtId="0" fontId="105" fillId="0" borderId="96" xfId="173" applyFont="1" applyBorder="1" applyAlignment="1"/>
    <xf numFmtId="0" fontId="18" fillId="0" borderId="2" xfId="1" applyNumberFormat="1" applyFont="1" applyFill="1" applyBorder="1" applyAlignment="1" applyProtection="1">
      <alignment horizontal="center" vertical="center" wrapText="1"/>
    </xf>
    <xf numFmtId="0" fontId="18" fillId="0" borderId="3" xfId="1" applyNumberFormat="1" applyFont="1" applyFill="1" applyBorder="1" applyAlignment="1" applyProtection="1">
      <alignment horizontal="center" vertical="center" wrapText="1"/>
    </xf>
    <xf numFmtId="0" fontId="15" fillId="0" borderId="1" xfId="1" applyFont="1" applyFill="1" applyBorder="1" applyAlignment="1" applyProtection="1">
      <alignment horizontal="center" vertical="center" wrapText="1"/>
    </xf>
    <xf numFmtId="0" fontId="15" fillId="0" borderId="2" xfId="1" applyFont="1" applyFill="1" applyBorder="1" applyAlignment="1" applyProtection="1">
      <alignment horizontal="center" vertical="center" wrapText="1"/>
    </xf>
    <xf numFmtId="0" fontId="15" fillId="0" borderId="26" xfId="1" applyFont="1" applyFill="1" applyBorder="1" applyAlignment="1" applyProtection="1">
      <alignment horizontal="center" vertical="center" wrapText="1"/>
    </xf>
    <xf numFmtId="0" fontId="15" fillId="0" borderId="3" xfId="1" applyFont="1" applyFill="1" applyBorder="1" applyAlignment="1" applyProtection="1">
      <alignment horizontal="center" vertical="center" wrapText="1"/>
    </xf>
    <xf numFmtId="0" fontId="98" fillId="0" borderId="69" xfId="1" applyFont="1" applyFill="1" applyBorder="1" applyAlignment="1" applyProtection="1">
      <alignment horizontal="center" vertical="center" wrapText="1"/>
    </xf>
    <xf numFmtId="0" fontId="59" fillId="0" borderId="51" xfId="0" applyFont="1" applyBorder="1" applyAlignment="1" applyProtection="1">
      <alignment horizontal="left" vertical="center" wrapText="1" indent="1"/>
    </xf>
    <xf numFmtId="164" fontId="71" fillId="0" borderId="51" xfId="1" applyNumberFormat="1" applyFont="1" applyFill="1" applyBorder="1" applyAlignment="1" applyProtection="1">
      <alignment vertical="center" wrapText="1"/>
      <protection locked="0"/>
    </xf>
    <xf numFmtId="164" fontId="71" fillId="0" borderId="52" xfId="1" applyNumberFormat="1" applyFont="1" applyFill="1" applyBorder="1" applyAlignment="1" applyProtection="1">
      <alignment vertical="center" wrapText="1"/>
      <protection locked="0"/>
    </xf>
    <xf numFmtId="0" fontId="98" fillId="0" borderId="4" xfId="1" applyFont="1" applyFill="1" applyBorder="1" applyAlignment="1" applyProtection="1">
      <alignment horizontal="center" vertical="center" wrapText="1"/>
    </xf>
    <xf numFmtId="0" fontId="71" fillId="0" borderId="5" xfId="1" applyFont="1" applyFill="1" applyBorder="1" applyAlignment="1" applyProtection="1">
      <alignment horizontal="left" vertical="center" wrapText="1" indent="1"/>
    </xf>
    <xf numFmtId="164" fontId="71" fillId="0" borderId="5" xfId="1" applyNumberFormat="1" applyFont="1" applyFill="1" applyBorder="1" applyAlignment="1" applyProtection="1">
      <alignment vertical="center" wrapText="1"/>
      <protection locked="0"/>
    </xf>
    <xf numFmtId="164" fontId="71" fillId="0" borderId="71" xfId="1" applyNumberFormat="1" applyFont="1" applyFill="1" applyBorder="1" applyAlignment="1" applyProtection="1">
      <alignment vertical="center" wrapText="1"/>
      <protection locked="0"/>
    </xf>
    <xf numFmtId="164" fontId="71" fillId="0" borderId="6" xfId="1" applyNumberFormat="1" applyFont="1" applyFill="1" applyBorder="1" applyAlignment="1" applyProtection="1">
      <alignment vertical="center" wrapText="1"/>
      <protection locked="0"/>
    </xf>
    <xf numFmtId="0" fontId="59" fillId="0" borderId="5" xfId="0" applyFont="1" applyBorder="1" applyAlignment="1" applyProtection="1">
      <alignment horizontal="left" vertical="center" wrapText="1" indent="1"/>
    </xf>
    <xf numFmtId="164" fontId="98" fillId="0" borderId="5" xfId="1" applyNumberFormat="1" applyFont="1" applyFill="1" applyBorder="1" applyAlignment="1" applyProtection="1">
      <alignment vertical="center" wrapText="1"/>
    </xf>
    <xf numFmtId="164" fontId="98" fillId="0" borderId="6" xfId="1" applyNumberFormat="1" applyFont="1" applyFill="1" applyBorder="1" applyAlignment="1" applyProtection="1">
      <alignment vertical="center" wrapText="1"/>
    </xf>
    <xf numFmtId="0" fontId="98" fillId="0" borderId="9" xfId="1" applyFont="1" applyFill="1" applyBorder="1" applyAlignment="1" applyProtection="1">
      <alignment horizontal="center" vertical="center" wrapText="1"/>
    </xf>
    <xf numFmtId="0" fontId="71" fillId="0" borderId="66" xfId="1" applyFont="1" applyFill="1" applyBorder="1" applyAlignment="1" applyProtection="1">
      <alignment horizontal="left" vertical="center" wrapText="1" indent="1"/>
    </xf>
    <xf numFmtId="164" fontId="98" fillId="0" borderId="66" xfId="1" applyNumberFormat="1" applyFont="1" applyFill="1" applyBorder="1" applyAlignment="1" applyProtection="1">
      <alignment vertical="center" wrapText="1"/>
      <protection locked="0"/>
    </xf>
    <xf numFmtId="164" fontId="98" fillId="0" borderId="72" xfId="1" applyNumberFormat="1" applyFont="1" applyFill="1" applyBorder="1" applyAlignment="1" applyProtection="1">
      <alignment vertical="center" wrapText="1"/>
      <protection locked="0"/>
    </xf>
    <xf numFmtId="164" fontId="98" fillId="0" borderId="55" xfId="1" applyNumberFormat="1" applyFont="1" applyFill="1" applyBorder="1" applyAlignment="1" applyProtection="1">
      <alignment vertical="center" wrapText="1"/>
      <protection locked="0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8" fillId="0" borderId="3" xfId="1" applyNumberFormat="1" applyFont="1" applyFill="1" applyBorder="1" applyAlignment="1" applyProtection="1">
      <alignment vertical="center" wrapText="1"/>
    </xf>
    <xf numFmtId="0" fontId="16" fillId="0" borderId="4" xfId="1" applyFont="1" applyFill="1" applyBorder="1" applyAlignment="1" applyProtection="1">
      <alignment horizontal="left" vertical="center" wrapText="1" indent="1"/>
    </xf>
    <xf numFmtId="0" fontId="16" fillId="0" borderId="5" xfId="1" applyFont="1" applyFill="1" applyBorder="1" applyAlignment="1" applyProtection="1">
      <alignment vertical="center" wrapText="1"/>
    </xf>
    <xf numFmtId="0" fontId="12" fillId="0" borderId="5" xfId="1" applyFont="1" applyFill="1" applyBorder="1" applyAlignment="1" applyProtection="1">
      <alignment vertical="center" wrapText="1"/>
    </xf>
    <xf numFmtId="164" fontId="12" fillId="0" borderId="5" xfId="1" applyNumberFormat="1" applyFont="1" applyFill="1" applyBorder="1" applyAlignment="1" applyProtection="1">
      <alignment vertical="center" wrapText="1"/>
    </xf>
    <xf numFmtId="164" fontId="12" fillId="0" borderId="6" xfId="1" applyNumberFormat="1" applyFont="1" applyFill="1" applyBorder="1" applyAlignment="1" applyProtection="1">
      <alignment vertical="center" wrapText="1"/>
    </xf>
    <xf numFmtId="49" fontId="16" fillId="0" borderId="4" xfId="1" applyNumberFormat="1" applyFont="1" applyFill="1" applyBorder="1" applyAlignment="1" applyProtection="1">
      <alignment horizontal="left" vertical="center" wrapText="1" indent="1"/>
    </xf>
    <xf numFmtId="0" fontId="16" fillId="0" borderId="5" xfId="1" applyFont="1" applyFill="1" applyBorder="1" applyAlignment="1" applyProtection="1">
      <alignment horizontal="left" vertical="center" wrapText="1" indent="1"/>
    </xf>
    <xf numFmtId="0" fontId="17" fillId="0" borderId="5" xfId="0" applyFont="1" applyBorder="1" applyAlignment="1" applyProtection="1">
      <alignment horizontal="left" vertical="center" wrapText="1" indent="1"/>
    </xf>
    <xf numFmtId="0" fontId="12" fillId="0" borderId="5" xfId="1" applyFont="1" applyFill="1" applyBorder="1" applyAlignment="1" applyProtection="1">
      <alignment horizontal="left" vertical="center" wrapText="1" indent="1"/>
    </xf>
    <xf numFmtId="164" fontId="16" fillId="0" borderId="6" xfId="1" applyNumberFormat="1" applyFont="1" applyFill="1" applyBorder="1" applyAlignment="1" applyProtection="1">
      <alignment vertical="center" wrapText="1"/>
    </xf>
    <xf numFmtId="0" fontId="16" fillId="0" borderId="65" xfId="1" applyFont="1" applyFill="1" applyBorder="1" applyAlignment="1" applyProtection="1">
      <alignment horizontal="left" vertical="center" wrapText="1" indent="1"/>
    </xf>
    <xf numFmtId="0" fontId="12" fillId="0" borderId="66" xfId="1" applyFont="1" applyFill="1" applyBorder="1" applyAlignment="1" applyProtection="1">
      <alignment horizontal="left" vertical="center" wrapText="1" indent="1"/>
    </xf>
    <xf numFmtId="164" fontId="17" fillId="0" borderId="66" xfId="0" quotePrefix="1" applyNumberFormat="1" applyFont="1" applyBorder="1" applyAlignment="1" applyProtection="1">
      <alignment vertical="center" wrapText="1"/>
      <protection locked="0"/>
    </xf>
    <xf numFmtId="164" fontId="17" fillId="0" borderId="66" xfId="0" applyNumberFormat="1" applyFont="1" applyBorder="1" applyAlignment="1" applyProtection="1">
      <alignment vertical="center" wrapText="1"/>
      <protection locked="0"/>
    </xf>
    <xf numFmtId="164" fontId="17" fillId="0" borderId="55" xfId="0" quotePrefix="1" applyNumberFormat="1" applyFont="1" applyBorder="1" applyAlignment="1" applyProtection="1">
      <alignment vertical="center" wrapText="1"/>
      <protection locked="0"/>
    </xf>
    <xf numFmtId="164" fontId="8" fillId="0" borderId="0" xfId="1" applyNumberFormat="1" applyFill="1" applyProtection="1"/>
    <xf numFmtId="0" fontId="21" fillId="0" borderId="1" xfId="0" applyFont="1" applyBorder="1" applyAlignment="1" applyProtection="1">
      <alignment horizontal="left" vertical="center" wrapText="1" indent="1"/>
    </xf>
    <xf numFmtId="0" fontId="21" fillId="0" borderId="2" xfId="0" applyFont="1" applyBorder="1" applyAlignment="1" applyProtection="1">
      <alignment horizontal="left" vertical="center" wrapText="1" indent="1"/>
    </xf>
    <xf numFmtId="164" fontId="21" fillId="0" borderId="3" xfId="0" quotePrefix="1" applyNumberFormat="1" applyFont="1" applyBorder="1" applyAlignment="1" applyProtection="1">
      <alignment vertical="center" wrapText="1"/>
    </xf>
    <xf numFmtId="0" fontId="61" fillId="0" borderId="60" xfId="172" applyFont="1" applyBorder="1" applyAlignment="1">
      <alignment horizontal="center"/>
    </xf>
    <xf numFmtId="0" fontId="61" fillId="0" borderId="61" xfId="172" applyFont="1" applyBorder="1" applyAlignment="1">
      <alignment horizontal="center"/>
    </xf>
    <xf numFmtId="0" fontId="59" fillId="0" borderId="97" xfId="172" applyFont="1" applyBorder="1" applyAlignment="1">
      <alignment horizontal="left" vertical="center" wrapText="1"/>
    </xf>
    <xf numFmtId="3" fontId="59" fillId="0" borderId="98" xfId="172" applyNumberFormat="1" applyFont="1" applyBorder="1" applyAlignment="1">
      <alignment horizontal="center" vertical="center"/>
    </xf>
    <xf numFmtId="0" fontId="59" fillId="0" borderId="97" xfId="172" applyFont="1" applyBorder="1" applyAlignment="1">
      <alignment horizontal="center" vertical="center" wrapText="1"/>
    </xf>
    <xf numFmtId="3" fontId="59" fillId="0" borderId="51" xfId="172" applyNumberFormat="1" applyFont="1" applyBorder="1" applyAlignment="1">
      <alignment horizontal="center" vertical="center"/>
    </xf>
    <xf numFmtId="3" fontId="59" fillId="0" borderId="52" xfId="172" applyNumberFormat="1" applyFont="1" applyBorder="1" applyAlignment="1">
      <alignment horizontal="center" vertical="center"/>
    </xf>
    <xf numFmtId="3" fontId="61" fillId="0" borderId="77" xfId="172" applyNumberFormat="1" applyFont="1" applyBorder="1" applyAlignment="1">
      <alignment horizontal="center" vertical="center"/>
    </xf>
    <xf numFmtId="3" fontId="61" fillId="0" borderId="2" xfId="172" applyNumberFormat="1" applyFont="1" applyBorder="1" applyAlignment="1">
      <alignment horizontal="center" vertical="center"/>
    </xf>
    <xf numFmtId="3" fontId="61" fillId="0" borderId="3" xfId="172" applyNumberFormat="1" applyFont="1" applyBorder="1" applyAlignment="1">
      <alignment horizontal="center" vertical="center"/>
    </xf>
    <xf numFmtId="0" fontId="103" fillId="0" borderId="78" xfId="175" applyFont="1" applyBorder="1" applyAlignment="1">
      <alignment horizontal="center" vertical="center" wrapText="1"/>
    </xf>
    <xf numFmtId="0" fontId="103" fillId="0" borderId="3" xfId="175" applyFont="1" applyBorder="1" applyAlignment="1">
      <alignment horizontal="center" vertical="center"/>
    </xf>
    <xf numFmtId="0" fontId="62" fillId="0" borderId="50" xfId="175" applyFont="1" applyBorder="1" applyAlignment="1">
      <alignment horizontal="center" vertical="center"/>
    </xf>
    <xf numFmtId="0" fontId="110" fillId="0" borderId="69" xfId="0" applyFont="1" applyBorder="1" applyAlignment="1">
      <alignment horizontal="left" vertical="center" wrapText="1"/>
    </xf>
    <xf numFmtId="164" fontId="67" fillId="0" borderId="52" xfId="35" applyNumberFormat="1" applyFont="1" applyBorder="1" applyAlignment="1">
      <alignment horizontal="right" vertical="center"/>
    </xf>
    <xf numFmtId="0" fontId="62" fillId="0" borderId="53" xfId="175" applyFont="1" applyBorder="1" applyAlignment="1">
      <alignment horizontal="center" vertical="center"/>
    </xf>
    <xf numFmtId="0" fontId="110" fillId="0" borderId="4" xfId="0" applyFont="1" applyBorder="1" applyAlignment="1">
      <alignment horizontal="left" vertical="center" wrapText="1"/>
    </xf>
    <xf numFmtId="164" fontId="67" fillId="0" borderId="6" xfId="35" applyNumberFormat="1" applyFont="1" applyBorder="1" applyAlignment="1">
      <alignment horizontal="right" vertical="center"/>
    </xf>
    <xf numFmtId="0" fontId="62" fillId="0" borderId="54" xfId="175" applyFont="1" applyBorder="1" applyAlignment="1">
      <alignment horizontal="center" vertical="center"/>
    </xf>
    <xf numFmtId="0" fontId="110" fillId="0" borderId="65" xfId="0" applyFont="1" applyBorder="1" applyAlignment="1">
      <alignment horizontal="left" vertical="center" wrapText="1"/>
    </xf>
    <xf numFmtId="164" fontId="67" fillId="0" borderId="55" xfId="35" applyNumberFormat="1" applyFont="1" applyBorder="1" applyAlignment="1">
      <alignment horizontal="right" vertical="center"/>
    </xf>
    <xf numFmtId="0" fontId="103" fillId="0" borderId="78" xfId="175" applyFont="1" applyBorder="1" applyAlignment="1">
      <alignment horizontal="center" vertical="center"/>
    </xf>
    <xf numFmtId="0" fontId="111" fillId="0" borderId="1" xfId="0" applyFont="1" applyBorder="1" applyAlignment="1">
      <alignment horizontal="left" vertical="center" wrapText="1"/>
    </xf>
    <xf numFmtId="164" fontId="107" fillId="0" borderId="3" xfId="35" applyNumberFormat="1" applyFont="1" applyBorder="1" applyAlignment="1">
      <alignment horizontal="right" vertical="center"/>
    </xf>
    <xf numFmtId="0" fontId="62" fillId="0" borderId="78" xfId="175" applyFont="1" applyBorder="1" applyAlignment="1">
      <alignment horizontal="center" vertical="center"/>
    </xf>
    <xf numFmtId="0" fontId="62" fillId="0" borderId="85" xfId="175" applyFont="1" applyBorder="1" applyAlignment="1">
      <alignment horizontal="center" vertical="center"/>
    </xf>
    <xf numFmtId="164" fontId="67" fillId="0" borderId="3" xfId="35" applyNumberFormat="1" applyFont="1" applyBorder="1" applyAlignment="1">
      <alignment horizontal="right" vertical="center"/>
    </xf>
    <xf numFmtId="164" fontId="103" fillId="0" borderId="3" xfId="175" applyNumberFormat="1" applyFont="1" applyBorder="1" applyAlignment="1">
      <alignment horizontal="right" vertical="center"/>
    </xf>
    <xf numFmtId="0" fontId="99" fillId="0" borderId="1" xfId="1" applyFont="1" applyFill="1" applyBorder="1" applyAlignment="1" applyProtection="1">
      <alignment horizontal="center" vertical="center" wrapText="1"/>
    </xf>
    <xf numFmtId="0" fontId="99" fillId="0" borderId="2" xfId="1" applyFont="1" applyFill="1" applyBorder="1" applyAlignment="1" applyProtection="1">
      <alignment horizontal="center" vertical="center" wrapText="1"/>
    </xf>
    <xf numFmtId="166" fontId="99" fillId="0" borderId="2" xfId="177" applyNumberFormat="1" applyFont="1" applyFill="1" applyBorder="1" applyAlignment="1" applyProtection="1">
      <alignment horizontal="center" vertical="center" wrapText="1"/>
    </xf>
    <xf numFmtId="166" fontId="99" fillId="0" borderId="3" xfId="177" applyNumberFormat="1" applyFont="1" applyFill="1" applyBorder="1" applyAlignment="1" applyProtection="1">
      <alignment horizontal="center" vertical="center" wrapText="1"/>
    </xf>
    <xf numFmtId="1" fontId="98" fillId="0" borderId="1" xfId="1" applyNumberFormat="1" applyFont="1" applyFill="1" applyBorder="1" applyAlignment="1" applyProtection="1">
      <alignment horizontal="center" vertical="center"/>
    </xf>
    <xf numFmtId="1" fontId="98" fillId="0" borderId="2" xfId="1" applyNumberFormat="1" applyFont="1" applyFill="1" applyBorder="1" applyAlignment="1" applyProtection="1">
      <alignment horizontal="center" vertical="center"/>
    </xf>
    <xf numFmtId="1" fontId="98" fillId="0" borderId="2" xfId="177" applyNumberFormat="1" applyFont="1" applyFill="1" applyBorder="1" applyAlignment="1" applyProtection="1">
      <alignment horizontal="center" vertical="center"/>
    </xf>
    <xf numFmtId="1" fontId="98" fillId="0" borderId="3" xfId="177" applyNumberFormat="1" applyFont="1" applyFill="1" applyBorder="1" applyAlignment="1" applyProtection="1">
      <alignment horizontal="center" vertical="center"/>
    </xf>
    <xf numFmtId="0" fontId="98" fillId="0" borderId="69" xfId="1" applyFont="1" applyFill="1" applyBorder="1" applyAlignment="1" applyProtection="1">
      <alignment horizontal="center" vertical="center"/>
    </xf>
    <xf numFmtId="0" fontId="67" fillId="0" borderId="51" xfId="176" applyFont="1" applyFill="1" applyBorder="1" applyAlignment="1">
      <alignment wrapText="1"/>
    </xf>
    <xf numFmtId="166" fontId="67" fillId="0" borderId="51" xfId="177" applyNumberFormat="1" applyFont="1" applyFill="1" applyBorder="1" applyAlignment="1">
      <alignment horizontal="center" vertical="center"/>
    </xf>
    <xf numFmtId="166" fontId="98" fillId="0" borderId="52" xfId="177" applyNumberFormat="1" applyFont="1" applyFill="1" applyBorder="1" applyAlignment="1" applyProtection="1">
      <alignment vertical="center"/>
      <protection locked="0"/>
    </xf>
    <xf numFmtId="0" fontId="98" fillId="0" borderId="4" xfId="1" applyFont="1" applyFill="1" applyBorder="1" applyAlignment="1" applyProtection="1">
      <alignment horizontal="center" vertical="center"/>
    </xf>
    <xf numFmtId="0" fontId="67" fillId="0" borderId="5" xfId="176" applyFont="1" applyFill="1" applyBorder="1" applyAlignment="1">
      <alignment wrapText="1"/>
    </xf>
    <xf numFmtId="166" fontId="67" fillId="0" borderId="5" xfId="177" applyNumberFormat="1" applyFont="1" applyFill="1" applyBorder="1" applyAlignment="1">
      <alignment horizontal="center" vertical="center"/>
    </xf>
    <xf numFmtId="166" fontId="98" fillId="0" borderId="6" xfId="177" applyNumberFormat="1" applyFont="1" applyFill="1" applyBorder="1" applyAlignment="1" applyProtection="1">
      <alignment vertical="center"/>
      <protection locked="0"/>
    </xf>
    <xf numFmtId="0" fontId="67" fillId="0" borderId="5" xfId="176" applyFont="1" applyBorder="1" applyAlignment="1">
      <alignment wrapText="1"/>
    </xf>
    <xf numFmtId="166" fontId="67" fillId="0" borderId="5" xfId="177" applyNumberFormat="1" applyFont="1" applyBorder="1" applyAlignment="1">
      <alignment vertical="center"/>
    </xf>
    <xf numFmtId="0" fontId="67" fillId="0" borderId="5" xfId="176" applyFont="1" applyBorder="1" applyAlignment="1">
      <alignment vertical="center" wrapText="1"/>
    </xf>
    <xf numFmtId="166" fontId="67" fillId="0" borderId="5" xfId="177" applyNumberFormat="1" applyFont="1" applyBorder="1" applyAlignment="1">
      <alignment horizontal="center" vertical="center"/>
    </xf>
    <xf numFmtId="0" fontId="67" fillId="0" borderId="5" xfId="176" applyFont="1" applyBorder="1" applyAlignment="1">
      <alignment vertical="center" wrapText="1" shrinkToFit="1"/>
    </xf>
    <xf numFmtId="0" fontId="98" fillId="0" borderId="9" xfId="1" applyFont="1" applyFill="1" applyBorder="1" applyAlignment="1" applyProtection="1">
      <alignment horizontal="center" vertical="center"/>
    </xf>
    <xf numFmtId="0" fontId="67" fillId="0" borderId="66" xfId="176" applyFont="1" applyBorder="1" applyAlignment="1">
      <alignment vertical="center" wrapText="1" shrinkToFit="1"/>
    </xf>
    <xf numFmtId="166" fontId="67" fillId="0" borderId="66" xfId="177" applyNumberFormat="1" applyFont="1" applyBorder="1" applyAlignment="1">
      <alignment vertical="center"/>
    </xf>
    <xf numFmtId="166" fontId="98" fillId="0" borderId="55" xfId="177" applyNumberFormat="1" applyFont="1" applyFill="1" applyBorder="1" applyAlignment="1" applyProtection="1">
      <alignment vertical="center"/>
      <protection locked="0"/>
    </xf>
    <xf numFmtId="0" fontId="99" fillId="0" borderId="1" xfId="1" applyFont="1" applyFill="1" applyBorder="1" applyAlignment="1" applyProtection="1">
      <alignment horizontal="center" vertical="center"/>
    </xf>
    <xf numFmtId="0" fontId="99" fillId="0" borderId="2" xfId="1" applyFont="1" applyFill="1" applyBorder="1" applyAlignment="1" applyProtection="1">
      <alignment vertical="center" wrapText="1"/>
      <protection locked="0"/>
    </xf>
    <xf numFmtId="166" fontId="99" fillId="0" borderId="2" xfId="177" applyNumberFormat="1" applyFont="1" applyFill="1" applyBorder="1" applyAlignment="1" applyProtection="1">
      <alignment vertical="center"/>
      <protection locked="0"/>
    </xf>
    <xf numFmtId="166" fontId="99" fillId="0" borderId="3" xfId="177" applyNumberFormat="1" applyFont="1" applyFill="1" applyBorder="1" applyAlignment="1" applyProtection="1">
      <alignment vertical="center"/>
      <protection locked="0"/>
    </xf>
    <xf numFmtId="0" fontId="59" fillId="0" borderId="30" xfId="176" applyFont="1" applyFill="1" applyBorder="1" applyAlignment="1">
      <alignment wrapText="1"/>
    </xf>
    <xf numFmtId="166" fontId="59" fillId="0" borderId="30" xfId="177" applyNumberFormat="1" applyFont="1" applyBorder="1" applyAlignment="1">
      <alignment horizontal="center"/>
    </xf>
    <xf numFmtId="166" fontId="98" fillId="0" borderId="24" xfId="177" applyNumberFormat="1" applyFont="1" applyFill="1" applyBorder="1" applyAlignment="1" applyProtection="1">
      <alignment vertical="center"/>
      <protection locked="0"/>
    </xf>
    <xf numFmtId="0" fontId="59" fillId="0" borderId="51" xfId="176" applyFont="1" applyBorder="1" applyAlignment="1">
      <alignment wrapText="1"/>
    </xf>
    <xf numFmtId="166" fontId="59" fillId="0" borderId="51" xfId="177" applyNumberFormat="1" applyFont="1" applyBorder="1" applyAlignment="1">
      <alignment horizontal="center"/>
    </xf>
    <xf numFmtId="0" fontId="59" fillId="0" borderId="5" xfId="176" applyFont="1" applyBorder="1" applyAlignment="1">
      <alignment wrapText="1"/>
    </xf>
    <xf numFmtId="166" fontId="59" fillId="0" borderId="5" xfId="177" applyNumberFormat="1" applyFont="1" applyFill="1" applyBorder="1" applyAlignment="1">
      <alignment horizontal="center"/>
    </xf>
    <xf numFmtId="0" fontId="59" fillId="0" borderId="5" xfId="176" applyFont="1" applyFill="1" applyBorder="1" applyAlignment="1">
      <alignment wrapText="1"/>
    </xf>
    <xf numFmtId="166" fontId="59" fillId="0" borderId="5" xfId="177" applyNumberFormat="1" applyFont="1" applyBorder="1" applyAlignment="1">
      <alignment horizontal="center"/>
    </xf>
    <xf numFmtId="0" fontId="98" fillId="0" borderId="65" xfId="1" applyFont="1" applyFill="1" applyBorder="1" applyAlignment="1" applyProtection="1">
      <alignment horizontal="center" vertical="center"/>
    </xf>
    <xf numFmtId="0" fontId="59" fillId="0" borderId="66" xfId="176" applyFont="1" applyFill="1" applyBorder="1" applyAlignment="1">
      <alignment wrapText="1"/>
    </xf>
    <xf numFmtId="166" fontId="115" fillId="0" borderId="66" xfId="177" applyNumberFormat="1" applyFont="1" applyFill="1" applyBorder="1" applyAlignment="1"/>
    <xf numFmtId="0" fontId="99" fillId="0" borderId="93" xfId="1" applyFont="1" applyFill="1" applyBorder="1" applyAlignment="1" applyProtection="1">
      <alignment horizontal="center" vertical="center"/>
    </xf>
    <xf numFmtId="0" fontId="99" fillId="0" borderId="90" xfId="1" applyFont="1" applyFill="1" applyBorder="1" applyAlignment="1" applyProtection="1">
      <alignment horizontal="left" vertical="center" wrapText="1"/>
    </xf>
    <xf numFmtId="166" fontId="99" fillId="0" borderId="90" xfId="177" applyNumberFormat="1" applyFont="1" applyFill="1" applyBorder="1" applyAlignment="1" applyProtection="1">
      <alignment vertical="center"/>
    </xf>
    <xf numFmtId="166" fontId="99" fillId="0" borderId="92" xfId="177" applyNumberFormat="1" applyFont="1" applyFill="1" applyBorder="1" applyAlignment="1" applyProtection="1">
      <alignment vertical="center"/>
    </xf>
    <xf numFmtId="3" fontId="16" fillId="0" borderId="0" xfId="1" applyNumberFormat="1" applyFont="1" applyFill="1" applyProtection="1"/>
    <xf numFmtId="0" fontId="24" fillId="0" borderId="12" xfId="0" applyFont="1" applyBorder="1" applyAlignment="1">
      <alignment horizontal="right"/>
    </xf>
    <xf numFmtId="3" fontId="16" fillId="0" borderId="13" xfId="1" applyNumberFormat="1" applyFont="1" applyFill="1" applyBorder="1" applyAlignment="1" applyProtection="1">
      <alignment horizontal="right" vertical="center" wrapText="1"/>
    </xf>
    <xf numFmtId="164" fontId="12" fillId="0" borderId="13" xfId="1" applyNumberFormat="1" applyFont="1" applyFill="1" applyBorder="1" applyAlignment="1" applyProtection="1">
      <alignment horizontal="right" vertical="center"/>
    </xf>
    <xf numFmtId="164" fontId="16" fillId="0" borderId="13" xfId="1" applyNumberFormat="1" applyFont="1" applyFill="1" applyBorder="1" applyAlignment="1" applyProtection="1">
      <alignment horizontal="right" vertical="center" wrapText="1"/>
      <protection locked="0"/>
    </xf>
    <xf numFmtId="3" fontId="24" fillId="0" borderId="13" xfId="1" applyNumberFormat="1" applyFont="1" applyFill="1" applyBorder="1" applyAlignment="1" applyProtection="1">
      <alignment horizontal="right" vertical="center"/>
    </xf>
    <xf numFmtId="3" fontId="24" fillId="0" borderId="13" xfId="1" applyNumberFormat="1" applyFont="1" applyFill="1" applyBorder="1" applyAlignment="1" applyProtection="1">
      <alignment horizontal="right" vertical="center" wrapText="1"/>
    </xf>
    <xf numFmtId="164" fontId="12" fillId="25" borderId="13" xfId="1" applyNumberFormat="1" applyFont="1" applyFill="1" applyBorder="1" applyAlignment="1" applyProtection="1">
      <alignment horizontal="right" vertical="center"/>
    </xf>
    <xf numFmtId="164" fontId="18" fillId="0" borderId="13" xfId="1" applyNumberFormat="1" applyFont="1" applyFill="1" applyBorder="1" applyAlignment="1" applyProtection="1">
      <alignment horizontal="right" vertical="center"/>
      <protection locked="0"/>
    </xf>
    <xf numFmtId="3" fontId="17" fillId="0" borderId="13" xfId="0" applyNumberFormat="1" applyFont="1" applyBorder="1" applyAlignment="1" applyProtection="1">
      <alignment horizontal="right" vertical="center" wrapText="1"/>
    </xf>
    <xf numFmtId="3" fontId="19" fillId="0" borderId="13" xfId="0" applyNumberFormat="1" applyFont="1" applyBorder="1" applyAlignment="1" applyProtection="1">
      <alignment horizontal="right" vertical="center" wrapText="1"/>
    </xf>
    <xf numFmtId="164" fontId="18" fillId="0" borderId="13" xfId="1" applyNumberFormat="1" applyFont="1" applyFill="1" applyBorder="1" applyAlignment="1" applyProtection="1">
      <alignment horizontal="right" vertical="center"/>
    </xf>
    <xf numFmtId="3" fontId="0" fillId="0" borderId="13" xfId="1" applyNumberFormat="1" applyFont="1" applyFill="1" applyBorder="1" applyAlignment="1" applyProtection="1">
      <alignment horizontal="right" vertical="center" wrapText="1"/>
    </xf>
    <xf numFmtId="164" fontId="21" fillId="0" borderId="13" xfId="0" quotePrefix="1" applyNumberFormat="1" applyFont="1" applyBorder="1" applyAlignment="1" applyProtection="1">
      <alignment horizontal="right" vertical="center"/>
    </xf>
    <xf numFmtId="3" fontId="21" fillId="0" borderId="13" xfId="0" applyNumberFormat="1" applyFont="1" applyBorder="1" applyAlignment="1" applyProtection="1">
      <alignment vertical="center" wrapText="1"/>
    </xf>
    <xf numFmtId="164" fontId="16" fillId="25" borderId="13" xfId="1" applyNumberFormat="1" applyFont="1" applyFill="1" applyBorder="1" applyProtection="1"/>
    <xf numFmtId="3" fontId="17" fillId="0" borderId="13" xfId="0" applyNumberFormat="1" applyFont="1" applyBorder="1" applyAlignment="1" applyProtection="1">
      <alignment horizontal="center" vertical="center" wrapText="1"/>
    </xf>
    <xf numFmtId="164" fontId="16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3" fontId="16" fillId="0" borderId="13" xfId="1" applyNumberFormat="1" applyFont="1" applyFill="1" applyBorder="1" applyAlignment="1" applyProtection="1">
      <alignment horizontal="center" vertical="center" wrapText="1"/>
    </xf>
    <xf numFmtId="3" fontId="17" fillId="0" borderId="13" xfId="0" applyNumberFormat="1" applyFont="1" applyBorder="1" applyAlignment="1" applyProtection="1">
      <alignment horizontal="right" wrapText="1"/>
    </xf>
    <xf numFmtId="164" fontId="0" fillId="0" borderId="13" xfId="1" applyNumberFormat="1" applyFont="1" applyFill="1" applyBorder="1" applyAlignment="1" applyProtection="1">
      <alignment horizontal="right" vertical="center"/>
    </xf>
    <xf numFmtId="164" fontId="12" fillId="0" borderId="13" xfId="1" applyNumberFormat="1" applyFont="1" applyFill="1" applyBorder="1" applyAlignment="1" applyProtection="1">
      <alignment horizontal="right" vertical="center" wrapText="1"/>
      <protection locked="0"/>
    </xf>
    <xf numFmtId="164" fontId="25" fillId="0" borderId="79" xfId="0" applyNumberFormat="1" applyFont="1" applyFill="1" applyBorder="1" applyAlignment="1" applyProtection="1">
      <alignment vertical="center" wrapText="1"/>
    </xf>
    <xf numFmtId="3" fontId="0" fillId="0" borderId="13" xfId="0" applyNumberFormat="1" applyFill="1" applyBorder="1" applyAlignment="1">
      <alignment horizontal="center" vertical="center" wrapText="1"/>
    </xf>
    <xf numFmtId="10" fontId="0" fillId="0" borderId="13" xfId="0" applyNumberFormat="1" applyFill="1" applyBorder="1" applyAlignment="1">
      <alignment horizontal="center" vertical="center" wrapText="1"/>
    </xf>
    <xf numFmtId="49" fontId="16" fillId="0" borderId="89" xfId="1" applyNumberFormat="1" applyFont="1" applyFill="1" applyBorder="1" applyAlignment="1" applyProtection="1">
      <alignment horizontal="center" vertical="center" wrapText="1"/>
    </xf>
    <xf numFmtId="0" fontId="17" fillId="0" borderId="89" xfId="0" applyFont="1" applyBorder="1" applyAlignment="1" applyProtection="1">
      <alignment horizontal="left" vertical="center" wrapText="1"/>
    </xf>
    <xf numFmtId="0" fontId="17" fillId="0" borderId="89" xfId="0" applyFont="1" applyBorder="1" applyAlignment="1" applyProtection="1">
      <alignment horizontal="center" vertical="center" wrapText="1"/>
    </xf>
    <xf numFmtId="164" fontId="16" fillId="0" borderId="89" xfId="1" applyNumberFormat="1" applyFont="1" applyFill="1" applyBorder="1" applyAlignment="1" applyProtection="1">
      <alignment vertical="center" wrapText="1"/>
      <protection locked="0"/>
    </xf>
    <xf numFmtId="3" fontId="16" fillId="0" borderId="0" xfId="1" applyNumberFormat="1" applyFont="1" applyFill="1" applyBorder="1" applyProtection="1"/>
    <xf numFmtId="3" fontId="12" fillId="0" borderId="0" xfId="1" applyNumberFormat="1" applyFont="1" applyFill="1" applyBorder="1" applyProtection="1"/>
    <xf numFmtId="10" fontId="16" fillId="0" borderId="13" xfId="1" applyNumberFormat="1" applyFont="1" applyFill="1" applyBorder="1" applyAlignment="1" applyProtection="1">
      <alignment vertical="center" wrapText="1"/>
      <protection locked="0"/>
    </xf>
    <xf numFmtId="10" fontId="18" fillId="0" borderId="13" xfId="1" applyNumberFormat="1" applyFont="1" applyFill="1" applyBorder="1" applyAlignment="1" applyProtection="1">
      <alignment horizontal="center" vertical="center" wrapText="1"/>
    </xf>
    <xf numFmtId="164" fontId="16" fillId="0" borderId="13" xfId="0" applyNumberFormat="1" applyFont="1" applyFill="1" applyBorder="1" applyAlignment="1" applyProtection="1">
      <alignment horizontal="right" vertical="center" wrapText="1"/>
    </xf>
    <xf numFmtId="41" fontId="14" fillId="0" borderId="13" xfId="0" applyNumberFormat="1" applyFont="1" applyFill="1" applyBorder="1" applyAlignment="1">
      <alignment horizontal="right" vertical="center" wrapText="1"/>
    </xf>
    <xf numFmtId="41" fontId="14" fillId="0" borderId="13" xfId="0" applyNumberFormat="1" applyFont="1" applyFill="1" applyBorder="1" applyAlignment="1" applyProtection="1">
      <alignment horizontal="right" vertical="center" wrapText="1"/>
    </xf>
    <xf numFmtId="164" fontId="16" fillId="0" borderId="13" xfId="0" applyNumberFormat="1" applyFont="1" applyFill="1" applyBorder="1" applyAlignment="1" applyProtection="1">
      <alignment horizontal="right" vertical="center" wrapText="1"/>
      <protection locked="0"/>
    </xf>
    <xf numFmtId="41" fontId="16" fillId="0" borderId="13" xfId="0" applyNumberFormat="1" applyFont="1" applyFill="1" applyBorder="1" applyAlignment="1">
      <alignment horizontal="right" vertical="center" wrapText="1"/>
    </xf>
    <xf numFmtId="164" fontId="20" fillId="0" borderId="13" xfId="0" applyNumberFormat="1" applyFont="1" applyFill="1" applyBorder="1" applyAlignment="1" applyProtection="1">
      <alignment horizontal="right" vertical="center" wrapText="1"/>
      <protection locked="0"/>
    </xf>
    <xf numFmtId="41" fontId="20" fillId="0" borderId="13" xfId="0" applyNumberFormat="1" applyFont="1" applyFill="1" applyBorder="1" applyAlignment="1">
      <alignment horizontal="right" vertical="center" wrapText="1"/>
    </xf>
    <xf numFmtId="41" fontId="0" fillId="0" borderId="13" xfId="0" applyNumberFormat="1" applyFont="1" applyFill="1" applyBorder="1" applyAlignment="1">
      <alignment horizontal="right" vertical="center" wrapText="1"/>
    </xf>
    <xf numFmtId="41" fontId="14" fillId="0" borderId="13" xfId="0" applyNumberFormat="1" applyFont="1" applyFill="1" applyBorder="1" applyAlignment="1" applyProtection="1">
      <alignment horizontal="right" vertical="center" wrapText="1"/>
      <protection locked="0"/>
    </xf>
    <xf numFmtId="41" fontId="23" fillId="0" borderId="13" xfId="0" applyNumberFormat="1" applyFont="1" applyFill="1" applyBorder="1" applyAlignment="1">
      <alignment horizontal="right" vertical="center" wrapText="1"/>
    </xf>
    <xf numFmtId="41" fontId="14" fillId="0" borderId="13" xfId="1" applyNumberFormat="1" applyFont="1" applyFill="1" applyBorder="1" applyAlignment="1" applyProtection="1">
      <alignment horizontal="right" vertical="center" wrapText="1"/>
    </xf>
    <xf numFmtId="164" fontId="14" fillId="0" borderId="13" xfId="1" applyNumberFormat="1" applyFont="1" applyFill="1" applyBorder="1" applyAlignment="1" applyProtection="1">
      <alignment vertical="center" wrapText="1"/>
      <protection locked="0"/>
    </xf>
    <xf numFmtId="41" fontId="14" fillId="0" borderId="13" xfId="1" applyNumberFormat="1" applyFont="1" applyFill="1" applyBorder="1" applyAlignment="1" applyProtection="1">
      <alignment horizontal="right" vertical="center" wrapText="1"/>
      <protection locked="0"/>
    </xf>
    <xf numFmtId="41" fontId="0" fillId="0" borderId="13" xfId="0" applyNumberFormat="1" applyFont="1" applyFill="1" applyBorder="1" applyAlignment="1">
      <alignment horizontal="center" vertical="center" wrapText="1"/>
    </xf>
    <xf numFmtId="164" fontId="16" fillId="0" borderId="13" xfId="0" applyNumberFormat="1" applyFont="1" applyFill="1" applyBorder="1" applyAlignment="1">
      <alignment horizontal="right" vertical="center" wrapText="1"/>
    </xf>
    <xf numFmtId="164" fontId="14" fillId="0" borderId="13" xfId="0" applyNumberFormat="1" applyFont="1" applyFill="1" applyBorder="1" applyAlignment="1">
      <alignment horizontal="right" vertical="center" wrapText="1"/>
    </xf>
    <xf numFmtId="164" fontId="0" fillId="0" borderId="13" xfId="0" applyNumberFormat="1" applyFont="1" applyFill="1" applyBorder="1" applyAlignment="1">
      <alignment horizontal="right" vertical="center" wrapText="1"/>
    </xf>
    <xf numFmtId="164" fontId="18" fillId="0" borderId="13" xfId="0" applyNumberFormat="1" applyFont="1" applyFill="1" applyBorder="1" applyAlignment="1">
      <alignment horizontal="right" vertical="center" wrapText="1"/>
    </xf>
    <xf numFmtId="164" fontId="0" fillId="0" borderId="13" xfId="0" applyNumberFormat="1" applyFont="1" applyFill="1" applyBorder="1" applyAlignment="1" applyProtection="1">
      <alignment horizontal="right" vertical="center" wrapText="1"/>
    </xf>
    <xf numFmtId="164" fontId="20" fillId="0" borderId="13" xfId="0" applyNumberFormat="1" applyFont="1" applyFill="1" applyBorder="1" applyAlignment="1">
      <alignment horizontal="right" vertical="center" wrapText="1"/>
    </xf>
    <xf numFmtId="164" fontId="56" fillId="0" borderId="13" xfId="0" applyNumberFormat="1" applyFont="1" applyFill="1" applyBorder="1" applyAlignment="1">
      <alignment horizontal="right" vertical="center" wrapText="1"/>
    </xf>
    <xf numFmtId="164" fontId="0" fillId="0" borderId="13" xfId="1" applyNumberFormat="1" applyFont="1" applyFill="1" applyBorder="1" applyAlignment="1" applyProtection="1">
      <alignment horizontal="right" vertical="center" wrapText="1"/>
      <protection locked="0"/>
    </xf>
    <xf numFmtId="164" fontId="24" fillId="0" borderId="13" xfId="1" applyNumberFormat="1" applyFont="1" applyFill="1" applyBorder="1" applyAlignment="1" applyProtection="1">
      <alignment horizontal="right" vertical="center" wrapText="1"/>
      <protection locked="0"/>
    </xf>
    <xf numFmtId="10" fontId="18" fillId="0" borderId="13" xfId="1" applyNumberFormat="1" applyFont="1" applyFill="1" applyBorder="1" applyAlignment="1" applyProtection="1">
      <alignment vertical="center" wrapText="1"/>
      <protection locked="0"/>
    </xf>
    <xf numFmtId="165" fontId="0" fillId="0" borderId="13" xfId="0" applyNumberFormat="1" applyFont="1" applyFill="1" applyBorder="1" applyAlignment="1" applyProtection="1">
      <alignment vertical="center" wrapText="1"/>
    </xf>
    <xf numFmtId="41" fontId="28" fillId="0" borderId="0" xfId="0" applyNumberFormat="1" applyFont="1" applyFill="1" applyBorder="1" applyAlignment="1" applyProtection="1">
      <alignment horizontal="right"/>
    </xf>
    <xf numFmtId="41" fontId="18" fillId="0" borderId="13" xfId="0" applyNumberFormat="1" applyFont="1" applyFill="1" applyBorder="1" applyAlignment="1" applyProtection="1">
      <alignment horizontal="center" vertical="center" wrapText="1"/>
    </xf>
    <xf numFmtId="41" fontId="29" fillId="0" borderId="13" xfId="0" applyNumberFormat="1" applyFont="1" applyFill="1" applyBorder="1" applyAlignment="1" applyProtection="1">
      <alignment horizontal="center" vertical="center" wrapText="1"/>
    </xf>
    <xf numFmtId="41" fontId="0" fillId="0" borderId="13" xfId="0" applyNumberFormat="1" applyFill="1" applyBorder="1" applyAlignment="1" applyProtection="1">
      <alignment vertical="center" wrapText="1"/>
    </xf>
    <xf numFmtId="41" fontId="18" fillId="0" borderId="13" xfId="0" applyNumberFormat="1" applyFont="1" applyFill="1" applyBorder="1" applyAlignment="1" applyProtection="1">
      <alignment vertical="center" wrapText="1"/>
    </xf>
    <xf numFmtId="41" fontId="0" fillId="0" borderId="0" xfId="0" applyNumberFormat="1" applyFill="1" applyAlignment="1" applyProtection="1">
      <alignment vertical="center" wrapText="1"/>
    </xf>
    <xf numFmtId="164" fontId="21" fillId="0" borderId="89" xfId="0" applyNumberFormat="1" applyFont="1" applyFill="1" applyBorder="1" applyAlignment="1">
      <alignment horizontal="center" vertical="center" wrapText="1"/>
    </xf>
    <xf numFmtId="164" fontId="17" fillId="0" borderId="4" xfId="161" applyNumberFormat="1" applyFont="1" applyFill="1" applyBorder="1" applyAlignment="1" applyProtection="1">
      <alignment horizontal="center" vertical="center" wrapText="1"/>
    </xf>
    <xf numFmtId="164" fontId="17" fillId="0" borderId="5" xfId="161" applyNumberFormat="1" applyFont="1" applyFill="1" applyBorder="1" applyAlignment="1" applyProtection="1">
      <alignment vertical="center" wrapText="1"/>
    </xf>
    <xf numFmtId="49" fontId="17" fillId="0" borderId="5" xfId="161" applyNumberFormat="1" applyFont="1" applyFill="1" applyBorder="1" applyAlignment="1" applyProtection="1">
      <alignment horizontal="left" vertical="center" wrapText="1" indent="2"/>
    </xf>
    <xf numFmtId="3" fontId="17" fillId="0" borderId="5" xfId="161" applyNumberFormat="1" applyFont="1" applyFill="1" applyBorder="1" applyAlignment="1" applyProtection="1">
      <alignment horizontal="right" vertical="center"/>
    </xf>
    <xf numFmtId="3" fontId="17" fillId="0" borderId="5" xfId="0" applyNumberFormat="1" applyFont="1" applyFill="1" applyBorder="1" applyAlignment="1">
      <alignment horizontal="right" vertical="center"/>
    </xf>
    <xf numFmtId="3" fontId="17" fillId="0" borderId="5" xfId="159" applyNumberFormat="1" applyFont="1" applyBorder="1" applyAlignment="1">
      <alignment horizontal="right" vertical="center"/>
    </xf>
    <xf numFmtId="3" fontId="0" fillId="0" borderId="5" xfId="0" applyNumberFormat="1" applyFont="1" applyBorder="1" applyAlignment="1">
      <alignment horizontal="right" vertical="center"/>
    </xf>
    <xf numFmtId="3" fontId="0" fillId="0" borderId="71" xfId="0" applyNumberFormat="1" applyFont="1" applyBorder="1" applyAlignment="1">
      <alignment horizontal="right" vertical="center"/>
    </xf>
    <xf numFmtId="3" fontId="0" fillId="0" borderId="56" xfId="0" applyNumberFormat="1" applyFont="1" applyBorder="1" applyAlignment="1">
      <alignment horizontal="right" vertical="center"/>
    </xf>
    <xf numFmtId="3" fontId="0" fillId="0" borderId="6" xfId="0" applyNumberFormat="1" applyFont="1" applyBorder="1" applyAlignment="1">
      <alignment horizontal="right" vertical="center"/>
    </xf>
    <xf numFmtId="164" fontId="17" fillId="0" borderId="58" xfId="161" applyNumberFormat="1" applyFont="1" applyFill="1" applyBorder="1" applyAlignment="1" applyProtection="1">
      <alignment horizontal="center" vertical="center" wrapText="1"/>
    </xf>
    <xf numFmtId="164" fontId="19" fillId="0" borderId="0" xfId="159" applyNumberFormat="1" applyFont="1" applyBorder="1" applyAlignment="1">
      <alignment vertical="center"/>
    </xf>
    <xf numFmtId="164" fontId="19" fillId="0" borderId="0" xfId="0" applyNumberFormat="1" applyFont="1" applyBorder="1" applyAlignment="1">
      <alignment horizontal="center" vertical="center"/>
    </xf>
    <xf numFmtId="164" fontId="21" fillId="0" borderId="1" xfId="161" applyNumberFormat="1" applyFont="1" applyFill="1" applyBorder="1" applyAlignment="1" applyProtection="1">
      <alignment horizontal="center" vertical="center" wrapText="1"/>
    </xf>
    <xf numFmtId="164" fontId="21" fillId="0" borderId="2" xfId="161" applyNumberFormat="1" applyFont="1" applyFill="1" applyBorder="1" applyAlignment="1" applyProtection="1">
      <alignment horizontal="center" vertical="center" wrapText="1"/>
    </xf>
    <xf numFmtId="164" fontId="21" fillId="0" borderId="2" xfId="159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64" fontId="21" fillId="0" borderId="26" xfId="0" applyNumberFormat="1" applyFont="1" applyFill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164" fontId="17" fillId="0" borderId="7" xfId="161" applyNumberFormat="1" applyFont="1" applyFill="1" applyBorder="1" applyAlignment="1" applyProtection="1">
      <alignment horizontal="center" vertical="center" wrapText="1"/>
    </xf>
    <xf numFmtId="164" fontId="17" fillId="0" borderId="5" xfId="161" applyNumberFormat="1" applyFont="1" applyFill="1" applyBorder="1" applyAlignment="1" applyProtection="1">
      <alignment horizontal="right" vertical="center"/>
    </xf>
    <xf numFmtId="164" fontId="17" fillId="0" borderId="5" xfId="0" applyNumberFormat="1" applyFont="1" applyFill="1" applyBorder="1" applyAlignment="1">
      <alignment horizontal="right" vertical="center"/>
    </xf>
    <xf numFmtId="164" fontId="17" fillId="0" borderId="5" xfId="159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right" vertical="center"/>
    </xf>
    <xf numFmtId="0" fontId="0" fillId="0" borderId="71" xfId="0" applyFont="1" applyBorder="1" applyAlignment="1">
      <alignment horizontal="right" vertical="center"/>
    </xf>
    <xf numFmtId="164" fontId="0" fillId="0" borderId="63" xfId="0" applyNumberFormat="1" applyFont="1" applyBorder="1" applyAlignment="1">
      <alignment horizontal="right" vertical="center"/>
    </xf>
    <xf numFmtId="164" fontId="17" fillId="0" borderId="66" xfId="161" applyNumberFormat="1" applyFont="1" applyFill="1" applyBorder="1" applyAlignment="1" applyProtection="1">
      <alignment vertical="center" wrapText="1"/>
    </xf>
    <xf numFmtId="49" fontId="17" fillId="0" borderId="66" xfId="161" applyNumberFormat="1" applyFont="1" applyFill="1" applyBorder="1" applyAlignment="1" applyProtection="1">
      <alignment horizontal="left" vertical="center" wrapText="1" indent="2"/>
    </xf>
    <xf numFmtId="164" fontId="17" fillId="0" borderId="66" xfId="161" applyNumberFormat="1" applyFont="1" applyFill="1" applyBorder="1" applyAlignment="1" applyProtection="1">
      <alignment horizontal="right" vertical="center"/>
    </xf>
    <xf numFmtId="164" fontId="17" fillId="0" borderId="66" xfId="0" applyNumberFormat="1" applyFont="1" applyFill="1" applyBorder="1" applyAlignment="1">
      <alignment horizontal="right" vertical="center"/>
    </xf>
    <xf numFmtId="164" fontId="17" fillId="0" borderId="66" xfId="159" applyNumberFormat="1" applyFont="1" applyBorder="1" applyAlignment="1">
      <alignment horizontal="right" vertical="center"/>
    </xf>
    <xf numFmtId="0" fontId="0" fillId="0" borderId="66" xfId="0" applyFont="1" applyBorder="1" applyAlignment="1">
      <alignment horizontal="right" vertical="center"/>
    </xf>
    <xf numFmtId="0" fontId="0" fillId="0" borderId="72" xfId="0" applyFont="1" applyBorder="1" applyAlignment="1">
      <alignment horizontal="right" vertical="center"/>
    </xf>
    <xf numFmtId="164" fontId="21" fillId="0" borderId="2" xfId="161" applyNumberFormat="1" applyFont="1" applyFill="1" applyBorder="1" applyAlignment="1" applyProtection="1">
      <alignment vertical="center"/>
    </xf>
    <xf numFmtId="49" fontId="21" fillId="24" borderId="2" xfId="161" applyNumberFormat="1" applyFont="1" applyFill="1" applyBorder="1" applyAlignment="1" applyProtection="1">
      <alignment horizontal="left" vertical="center" wrapText="1" indent="2"/>
    </xf>
    <xf numFmtId="164" fontId="21" fillId="0" borderId="2" xfId="161" applyNumberFormat="1" applyFont="1" applyFill="1" applyBorder="1" applyAlignment="1" applyProtection="1">
      <alignment horizontal="right" vertical="center"/>
    </xf>
    <xf numFmtId="0" fontId="18" fillId="0" borderId="78" xfId="0" applyFont="1" applyBorder="1" applyAlignment="1">
      <alignment horizontal="center" vertical="center" wrapText="1"/>
    </xf>
    <xf numFmtId="49" fontId="17" fillId="0" borderId="5" xfId="161" applyNumberFormat="1" applyFont="1" applyFill="1" applyBorder="1" applyAlignment="1" applyProtection="1">
      <alignment horizontal="center" vertical="center" wrapText="1"/>
    </xf>
    <xf numFmtId="3" fontId="0" fillId="0" borderId="63" xfId="0" applyNumberFormat="1" applyFont="1" applyBorder="1" applyAlignment="1">
      <alignment horizontal="right" vertical="center"/>
    </xf>
    <xf numFmtId="0" fontId="19" fillId="0" borderId="0" xfId="0" applyFont="1" applyBorder="1"/>
    <xf numFmtId="164" fontId="69" fillId="0" borderId="0" xfId="161" applyNumberFormat="1" applyFont="1" applyFill="1" applyBorder="1" applyAlignment="1" applyProtection="1">
      <alignment horizontal="left" vertical="center" wrapText="1"/>
    </xf>
    <xf numFmtId="0" fontId="17" fillId="0" borderId="0" xfId="0" applyFont="1" applyBorder="1"/>
    <xf numFmtId="164" fontId="17" fillId="0" borderId="13" xfId="161" applyNumberFormat="1" applyFont="1" applyFill="1" applyBorder="1" applyAlignment="1" applyProtection="1">
      <alignment horizontal="left" vertical="center" wrapText="1"/>
    </xf>
    <xf numFmtId="164" fontId="17" fillId="0" borderId="13" xfId="0" applyNumberFormat="1" applyFont="1" applyBorder="1" applyAlignment="1">
      <alignment horizontal="right" vertical="center"/>
    </xf>
    <xf numFmtId="0" fontId="95" fillId="0" borderId="0" xfId="0" applyFont="1" applyBorder="1"/>
    <xf numFmtId="0" fontId="19" fillId="0" borderId="0" xfId="0" applyFont="1" applyFill="1" applyBorder="1"/>
    <xf numFmtId="0" fontId="17" fillId="0" borderId="0" xfId="0" applyFont="1" applyBorder="1" applyAlignment="1">
      <alignment horizontal="center"/>
    </xf>
    <xf numFmtId="0" fontId="19" fillId="0" borderId="0" xfId="0" applyFont="1" applyBorder="1" applyAlignment="1">
      <alignment wrapText="1"/>
    </xf>
    <xf numFmtId="0" fontId="19" fillId="0" borderId="0" xfId="0" applyFont="1" applyBorder="1" applyAlignment="1">
      <alignment horizontal="center"/>
    </xf>
    <xf numFmtId="164" fontId="19" fillId="0" borderId="0" xfId="0" applyNumberFormat="1" applyFont="1" applyBorder="1"/>
    <xf numFmtId="164" fontId="21" fillId="0" borderId="30" xfId="161" applyNumberFormat="1" applyFont="1" applyFill="1" applyBorder="1" applyAlignment="1" applyProtection="1">
      <alignment vertical="center" wrapText="1"/>
    </xf>
    <xf numFmtId="164" fontId="21" fillId="0" borderId="30" xfId="161" applyNumberFormat="1" applyFont="1" applyFill="1" applyBorder="1" applyAlignment="1" applyProtection="1">
      <alignment horizontal="right" vertical="center"/>
    </xf>
    <xf numFmtId="49" fontId="21" fillId="24" borderId="30" xfId="161" applyNumberFormat="1" applyFont="1" applyFill="1" applyBorder="1" applyAlignment="1" applyProtection="1">
      <alignment horizontal="center" vertical="center" wrapText="1"/>
    </xf>
    <xf numFmtId="49" fontId="17" fillId="0" borderId="66" xfId="161" applyNumberFormat="1" applyFont="1" applyFill="1" applyBorder="1" applyAlignment="1" applyProtection="1">
      <alignment horizontal="center" vertical="center" wrapText="1"/>
    </xf>
    <xf numFmtId="164" fontId="24" fillId="25" borderId="13" xfId="1" applyNumberFormat="1" applyFont="1" applyFill="1" applyBorder="1" applyAlignment="1" applyProtection="1">
      <alignment vertical="center" wrapText="1"/>
      <protection locked="0"/>
    </xf>
    <xf numFmtId="10" fontId="16" fillId="25" borderId="13" xfId="1" applyNumberFormat="1" applyFont="1" applyFill="1" applyBorder="1" applyAlignment="1" applyProtection="1">
      <alignment vertical="center" wrapText="1"/>
      <protection locked="0"/>
    </xf>
    <xf numFmtId="164" fontId="116" fillId="25" borderId="13" xfId="0" applyNumberFormat="1" applyFont="1" applyFill="1" applyBorder="1" applyAlignment="1" applyProtection="1">
      <alignment vertical="center" wrapText="1"/>
      <protection locked="0"/>
    </xf>
    <xf numFmtId="164" fontId="117" fillId="25" borderId="13" xfId="0" applyNumberFormat="1" applyFont="1" applyFill="1" applyBorder="1" applyAlignment="1" applyProtection="1">
      <alignment vertical="center" wrapText="1"/>
      <protection locked="0"/>
    </xf>
    <xf numFmtId="164" fontId="0" fillId="25" borderId="13" xfId="0" applyNumberFormat="1" applyFont="1" applyFill="1" applyBorder="1" applyAlignment="1" applyProtection="1">
      <alignment horizontal="right" vertical="center" wrapText="1"/>
      <protection locked="0"/>
    </xf>
    <xf numFmtId="164" fontId="24" fillId="25" borderId="13" xfId="0" applyNumberFormat="1" applyFont="1" applyFill="1" applyBorder="1" applyAlignment="1" applyProtection="1">
      <alignment horizontal="right" vertical="center" wrapText="1"/>
      <protection locked="0"/>
    </xf>
    <xf numFmtId="164" fontId="24" fillId="25" borderId="13" xfId="0" applyNumberFormat="1" applyFont="1" applyFill="1" applyBorder="1" applyAlignment="1" applyProtection="1">
      <alignment vertical="center" wrapText="1"/>
      <protection locked="0"/>
    </xf>
    <xf numFmtId="164" fontId="24" fillId="25" borderId="13" xfId="0" applyNumberFormat="1" applyFont="1" applyFill="1" applyBorder="1" applyAlignment="1" applyProtection="1">
      <alignment wrapText="1"/>
    </xf>
    <xf numFmtId="41" fontId="24" fillId="25" borderId="13" xfId="0" applyNumberFormat="1" applyFont="1" applyFill="1" applyBorder="1" applyAlignment="1" applyProtection="1">
      <alignment vertical="center" wrapText="1"/>
    </xf>
    <xf numFmtId="10" fontId="24" fillId="0" borderId="13" xfId="0" applyNumberFormat="1" applyFont="1" applyFill="1" applyBorder="1" applyAlignment="1" applyProtection="1">
      <alignment vertical="center" wrapText="1"/>
      <protection locked="0"/>
    </xf>
    <xf numFmtId="164" fontId="24" fillId="0" borderId="13" xfId="0" applyNumberFormat="1" applyFont="1" applyFill="1" applyBorder="1" applyAlignment="1" applyProtection="1">
      <alignment textRotation="180" wrapText="1"/>
    </xf>
    <xf numFmtId="41" fontId="24" fillId="0" borderId="13" xfId="0" applyNumberFormat="1" applyFont="1" applyFill="1" applyBorder="1" applyAlignment="1" applyProtection="1">
      <alignment vertical="center" wrapText="1"/>
    </xf>
    <xf numFmtId="164" fontId="17" fillId="0" borderId="8" xfId="161" applyNumberFormat="1" applyFont="1" applyFill="1" applyBorder="1" applyAlignment="1" applyProtection="1">
      <alignment vertical="center" wrapText="1"/>
    </xf>
    <xf numFmtId="49" fontId="17" fillId="0" borderId="8" xfId="161" applyNumberFormat="1" applyFont="1" applyFill="1" applyBorder="1" applyAlignment="1" applyProtection="1">
      <alignment horizontal="left" vertical="center" wrapText="1" indent="2"/>
    </xf>
    <xf numFmtId="3" fontId="17" fillId="0" borderId="8" xfId="161" applyNumberFormat="1" applyFont="1" applyFill="1" applyBorder="1" applyAlignment="1" applyProtection="1">
      <alignment horizontal="right" vertical="center"/>
    </xf>
    <xf numFmtId="3" fontId="17" fillId="0" borderId="8" xfId="0" applyNumberFormat="1" applyFont="1" applyFill="1" applyBorder="1" applyAlignment="1">
      <alignment horizontal="right" vertical="center"/>
    </xf>
    <xf numFmtId="3" fontId="17" fillId="0" borderId="8" xfId="159" applyNumberFormat="1" applyFont="1" applyBorder="1" applyAlignment="1">
      <alignment horizontal="right" vertical="center"/>
    </xf>
    <xf numFmtId="3" fontId="0" fillId="0" borderId="8" xfId="0" applyNumberFormat="1" applyFont="1" applyBorder="1" applyAlignment="1">
      <alignment horizontal="right" vertical="center"/>
    </xf>
    <xf numFmtId="164" fontId="17" fillId="0" borderId="60" xfId="161" applyNumberFormat="1" applyFont="1" applyFill="1" applyBorder="1" applyAlignment="1" applyProtection="1">
      <alignment vertical="center" wrapText="1"/>
    </xf>
    <xf numFmtId="49" fontId="17" fillId="0" borderId="60" xfId="161" applyNumberFormat="1" applyFont="1" applyFill="1" applyBorder="1" applyAlignment="1" applyProtection="1">
      <alignment horizontal="left" vertical="center" wrapText="1" indent="2"/>
    </xf>
    <xf numFmtId="3" fontId="17" fillId="0" borderId="60" xfId="161" applyNumberFormat="1" applyFont="1" applyFill="1" applyBorder="1" applyAlignment="1" applyProtection="1">
      <alignment horizontal="right" vertical="center"/>
    </xf>
    <xf numFmtId="3" fontId="17" fillId="0" borderId="60" xfId="0" applyNumberFormat="1" applyFont="1" applyFill="1" applyBorder="1" applyAlignment="1">
      <alignment horizontal="right" vertical="center"/>
    </xf>
    <xf numFmtId="3" fontId="17" fillId="0" borderId="60" xfId="159" applyNumberFormat="1" applyFont="1" applyBorder="1" applyAlignment="1">
      <alignment horizontal="right" vertical="center"/>
    </xf>
    <xf numFmtId="3" fontId="0" fillId="0" borderId="60" xfId="0" applyNumberFormat="1" applyFont="1" applyBorder="1" applyAlignment="1">
      <alignment horizontal="right" vertical="center"/>
    </xf>
    <xf numFmtId="3" fontId="0" fillId="0" borderId="61" xfId="0" applyNumberFormat="1" applyFont="1" applyBorder="1" applyAlignment="1">
      <alignment horizontal="right" vertical="center"/>
    </xf>
    <xf numFmtId="164" fontId="17" fillId="0" borderId="1" xfId="161" applyNumberFormat="1" applyFont="1" applyFill="1" applyBorder="1" applyAlignment="1" applyProtection="1">
      <alignment horizontal="center" vertical="center" wrapText="1"/>
    </xf>
    <xf numFmtId="164" fontId="17" fillId="0" borderId="90" xfId="161" applyNumberFormat="1" applyFont="1" applyFill="1" applyBorder="1" applyAlignment="1" applyProtection="1">
      <alignment vertical="center" wrapText="1"/>
    </xf>
    <xf numFmtId="49" fontId="17" fillId="0" borderId="90" xfId="161" applyNumberFormat="1" applyFont="1" applyFill="1" applyBorder="1" applyAlignment="1" applyProtection="1">
      <alignment horizontal="left" vertical="center" wrapText="1" indent="2"/>
    </xf>
    <xf numFmtId="164" fontId="17" fillId="0" borderId="90" xfId="161" applyNumberFormat="1" applyFont="1" applyFill="1" applyBorder="1" applyAlignment="1" applyProtection="1">
      <alignment horizontal="right" vertical="center"/>
    </xf>
    <xf numFmtId="164" fontId="17" fillId="0" borderId="90" xfId="0" applyNumberFormat="1" applyFont="1" applyFill="1" applyBorder="1" applyAlignment="1">
      <alignment horizontal="right" vertical="center"/>
    </xf>
    <xf numFmtId="164" fontId="17" fillId="0" borderId="90" xfId="159" applyNumberFormat="1" applyFont="1" applyBorder="1" applyAlignment="1">
      <alignment horizontal="right" vertical="center"/>
    </xf>
    <xf numFmtId="0" fontId="0" fillId="0" borderId="90" xfId="0" applyFont="1" applyBorder="1" applyAlignment="1">
      <alignment horizontal="right" vertical="center"/>
    </xf>
    <xf numFmtId="3" fontId="0" fillId="0" borderId="91" xfId="0" applyNumberFormat="1" applyFont="1" applyBorder="1" applyAlignment="1">
      <alignment horizontal="right" vertical="center"/>
    </xf>
    <xf numFmtId="164" fontId="0" fillId="0" borderId="99" xfId="0" applyNumberFormat="1" applyFont="1" applyBorder="1" applyAlignment="1">
      <alignment horizontal="right" vertical="center"/>
    </xf>
    <xf numFmtId="164" fontId="21" fillId="0" borderId="2" xfId="161" applyNumberFormat="1" applyFont="1" applyFill="1" applyBorder="1" applyAlignment="1" applyProtection="1">
      <alignment vertical="center" wrapText="1"/>
    </xf>
    <xf numFmtId="164" fontId="0" fillId="0" borderId="13" xfId="0" applyNumberFormat="1" applyFont="1" applyBorder="1" applyAlignment="1">
      <alignment horizontal="right" vertical="center"/>
    </xf>
    <xf numFmtId="49" fontId="17" fillId="0" borderId="60" xfId="161" applyNumberFormat="1" applyFont="1" applyFill="1" applyBorder="1" applyAlignment="1" applyProtection="1">
      <alignment horizontal="center" vertical="center" wrapText="1"/>
    </xf>
    <xf numFmtId="3" fontId="0" fillId="0" borderId="59" xfId="0" applyNumberFormat="1" applyFont="1" applyBorder="1" applyAlignment="1">
      <alignment horizontal="right" vertical="center"/>
    </xf>
    <xf numFmtId="3" fontId="0" fillId="0" borderId="99" xfId="0" applyNumberFormat="1" applyFont="1" applyBorder="1" applyAlignment="1">
      <alignment horizontal="right" vertical="center"/>
    </xf>
    <xf numFmtId="49" fontId="21" fillId="24" borderId="2" xfId="161" applyNumberFormat="1" applyFont="1" applyFill="1" applyBorder="1" applyAlignment="1" applyProtection="1">
      <alignment horizontal="center" vertical="center" wrapText="1"/>
    </xf>
    <xf numFmtId="3" fontId="21" fillId="0" borderId="2" xfId="161" applyNumberFormat="1" applyFont="1" applyFill="1" applyBorder="1" applyAlignment="1" applyProtection="1">
      <alignment horizontal="right" vertical="center"/>
    </xf>
    <xf numFmtId="164" fontId="17" fillId="0" borderId="60" xfId="161" applyNumberFormat="1" applyFont="1" applyFill="1" applyBorder="1" applyAlignment="1" applyProtection="1">
      <alignment horizontal="right" vertical="center"/>
    </xf>
    <xf numFmtId="164" fontId="17" fillId="0" borderId="60" xfId="0" applyNumberFormat="1" applyFont="1" applyFill="1" applyBorder="1" applyAlignment="1">
      <alignment horizontal="right" vertical="center"/>
    </xf>
    <xf numFmtId="164" fontId="17" fillId="0" borderId="60" xfId="159" applyNumberFormat="1" applyFont="1" applyBorder="1" applyAlignment="1">
      <alignment horizontal="right" vertical="center"/>
    </xf>
    <xf numFmtId="0" fontId="0" fillId="0" borderId="60" xfId="0" applyFont="1" applyBorder="1" applyAlignment="1">
      <alignment horizontal="right" vertical="center"/>
    </xf>
    <xf numFmtId="0" fontId="0" fillId="0" borderId="59" xfId="0" applyFont="1" applyBorder="1" applyAlignment="1">
      <alignment horizontal="right" vertical="center"/>
    </xf>
    <xf numFmtId="164" fontId="17" fillId="0" borderId="62" xfId="50" applyNumberFormat="1" applyFont="1" applyBorder="1" applyAlignment="1">
      <alignment horizontal="right" vertical="center" wrapText="1"/>
    </xf>
    <xf numFmtId="164" fontId="17" fillId="0" borderId="101" xfId="50" applyNumberFormat="1" applyFont="1" applyBorder="1" applyAlignment="1">
      <alignment horizontal="right" vertical="center" wrapText="1"/>
    </xf>
    <xf numFmtId="164" fontId="17" fillId="0" borderId="63" xfId="50" applyNumberFormat="1" applyFont="1" applyBorder="1" applyAlignment="1">
      <alignment horizontal="right" vertical="center" wrapText="1"/>
    </xf>
    <xf numFmtId="164" fontId="17" fillId="0" borderId="103" xfId="50" applyNumberFormat="1" applyFont="1" applyBorder="1" applyAlignment="1">
      <alignment horizontal="right" vertical="center" wrapText="1"/>
    </xf>
    <xf numFmtId="164" fontId="21" fillId="0" borderId="63" xfId="50" applyNumberFormat="1" applyFont="1" applyBorder="1" applyAlignment="1">
      <alignment horizontal="right" vertical="center" wrapText="1"/>
    </xf>
    <xf numFmtId="164" fontId="21" fillId="0" borderId="102" xfId="50" applyNumberFormat="1" applyFont="1" applyBorder="1" applyAlignment="1">
      <alignment horizontal="right" vertical="center" wrapText="1"/>
    </xf>
    <xf numFmtId="164" fontId="21" fillId="0" borderId="103" xfId="50" applyNumberFormat="1" applyFont="1" applyBorder="1" applyAlignment="1">
      <alignment horizontal="right" vertical="center" wrapText="1"/>
    </xf>
    <xf numFmtId="164" fontId="21" fillId="0" borderId="99" xfId="50" applyNumberFormat="1" applyFont="1" applyBorder="1" applyAlignment="1">
      <alignment horizontal="right" vertical="center" wrapText="1"/>
    </xf>
    <xf numFmtId="164" fontId="21" fillId="0" borderId="106" xfId="50" applyNumberFormat="1" applyFont="1" applyBorder="1" applyAlignment="1">
      <alignment horizontal="right" vertical="center" wrapText="1"/>
    </xf>
    <xf numFmtId="164" fontId="21" fillId="0" borderId="105" xfId="50" applyNumberFormat="1" applyFont="1" applyBorder="1" applyAlignment="1">
      <alignment horizontal="right" vertical="center" wrapText="1"/>
    </xf>
    <xf numFmtId="0" fontId="17" fillId="0" borderId="57" xfId="50" applyFont="1" applyBorder="1" applyAlignment="1">
      <alignment horizontal="left" vertical="center" wrapText="1"/>
    </xf>
    <xf numFmtId="0" fontId="17" fillId="0" borderId="53" xfId="50" applyFont="1" applyBorder="1" applyAlignment="1">
      <alignment horizontal="left" vertical="center" wrapText="1"/>
    </xf>
    <xf numFmtId="0" fontId="21" fillId="0" borderId="53" xfId="50" applyFont="1" applyBorder="1" applyAlignment="1">
      <alignment horizontal="left" vertical="center" wrapText="1"/>
    </xf>
    <xf numFmtId="0" fontId="21" fillId="0" borderId="104" xfId="50" applyFont="1" applyBorder="1" applyAlignment="1">
      <alignment horizontal="left" vertical="center" wrapText="1"/>
    </xf>
    <xf numFmtId="164" fontId="17" fillId="0" borderId="100" xfId="50" applyNumberFormat="1" applyFont="1" applyBorder="1" applyAlignment="1">
      <alignment vertical="center"/>
    </xf>
    <xf numFmtId="164" fontId="17" fillId="0" borderId="62" xfId="50" applyNumberFormat="1" applyFont="1" applyBorder="1" applyAlignment="1">
      <alignment vertical="center"/>
    </xf>
    <xf numFmtId="164" fontId="17" fillId="0" borderId="101" xfId="50" applyNumberFormat="1" applyFont="1" applyBorder="1" applyAlignment="1">
      <alignment vertical="center"/>
    </xf>
    <xf numFmtId="164" fontId="17" fillId="0" borderId="102" xfId="50" applyNumberFormat="1" applyFont="1" applyBorder="1" applyAlignment="1">
      <alignment vertical="center"/>
    </xf>
    <xf numFmtId="164" fontId="17" fillId="0" borderId="63" xfId="50" applyNumberFormat="1" applyFont="1" applyBorder="1" applyAlignment="1">
      <alignment vertical="center"/>
    </xf>
    <xf numFmtId="164" fontId="17" fillId="0" borderId="103" xfId="50" applyNumberFormat="1" applyFont="1" applyBorder="1" applyAlignment="1">
      <alignment vertical="center"/>
    </xf>
    <xf numFmtId="164" fontId="21" fillId="0" borderId="102" xfId="50" applyNumberFormat="1" applyFont="1" applyBorder="1" applyAlignment="1">
      <alignment vertical="center"/>
    </xf>
    <xf numFmtId="164" fontId="21" fillId="0" borderId="63" xfId="50" applyNumberFormat="1" applyFont="1" applyBorder="1" applyAlignment="1">
      <alignment vertical="center"/>
    </xf>
    <xf numFmtId="164" fontId="21" fillId="0" borderId="103" xfId="50" applyNumberFormat="1" applyFont="1" applyBorder="1" applyAlignment="1">
      <alignment vertical="center"/>
    </xf>
    <xf numFmtId="0" fontId="61" fillId="0" borderId="13" xfId="50" applyFont="1" applyFill="1" applyBorder="1" applyAlignment="1">
      <alignment horizontal="center" vertical="center" wrapText="1"/>
    </xf>
    <xf numFmtId="3" fontId="59" fillId="0" borderId="97" xfId="50" applyNumberFormat="1" applyFont="1" applyBorder="1" applyAlignment="1">
      <alignment horizontal="right" vertical="center" wrapText="1"/>
    </xf>
    <xf numFmtId="3" fontId="59" fillId="0" borderId="63" xfId="50" applyNumberFormat="1" applyFont="1" applyBorder="1" applyAlignment="1">
      <alignment horizontal="right" vertical="center" wrapText="1"/>
    </xf>
    <xf numFmtId="3" fontId="61" fillId="0" borderId="63" xfId="50" applyNumberFormat="1" applyFont="1" applyBorder="1" applyAlignment="1">
      <alignment horizontal="right" vertical="center" wrapText="1"/>
    </xf>
    <xf numFmtId="3" fontId="61" fillId="0" borderId="64" xfId="50" applyNumberFormat="1" applyFont="1" applyBorder="1" applyAlignment="1">
      <alignment horizontal="right" vertical="center" wrapText="1"/>
    </xf>
    <xf numFmtId="3" fontId="61" fillId="26" borderId="13" xfId="50" applyNumberFormat="1" applyFont="1" applyFill="1" applyBorder="1" applyAlignment="1">
      <alignment horizontal="right" vertical="center" wrapText="1"/>
    </xf>
    <xf numFmtId="3" fontId="59" fillId="0" borderId="99" xfId="50" applyNumberFormat="1" applyFont="1" applyBorder="1" applyAlignment="1">
      <alignment horizontal="right" vertical="center" wrapText="1"/>
    </xf>
    <xf numFmtId="3" fontId="0" fillId="0" borderId="3" xfId="0" applyNumberFormat="1" applyFont="1" applyBorder="1" applyAlignment="1">
      <alignment horizontal="right" vertical="center"/>
    </xf>
    <xf numFmtId="164" fontId="17" fillId="0" borderId="96" xfId="161" applyNumberFormat="1" applyFont="1" applyFill="1" applyBorder="1" applyAlignment="1" applyProtection="1">
      <alignment horizontal="center" vertical="center" wrapText="1"/>
    </xf>
    <xf numFmtId="164" fontId="19" fillId="0" borderId="96" xfId="159" applyNumberFormat="1" applyFont="1" applyBorder="1" applyAlignment="1">
      <alignment vertical="center"/>
    </xf>
    <xf numFmtId="164" fontId="19" fillId="0" borderId="96" xfId="159" applyNumberFormat="1" applyFont="1" applyBorder="1" applyAlignment="1">
      <alignment horizontal="center" vertical="center"/>
    </xf>
    <xf numFmtId="164" fontId="19" fillId="0" borderId="96" xfId="0" applyNumberFormat="1" applyFont="1" applyFill="1" applyBorder="1" applyAlignment="1">
      <alignment horizontal="center" vertical="center"/>
    </xf>
    <xf numFmtId="164" fontId="19" fillId="0" borderId="96" xfId="0" applyNumberFormat="1" applyFont="1" applyBorder="1" applyAlignment="1">
      <alignment horizontal="center" vertical="center"/>
    </xf>
    <xf numFmtId="0" fontId="24" fillId="0" borderId="96" xfId="0" applyFont="1" applyBorder="1"/>
    <xf numFmtId="0" fontId="10" fillId="0" borderId="81" xfId="47" applyFont="1" applyFill="1" applyBorder="1" applyAlignment="1">
      <alignment horizontal="center" vertical="center" wrapText="1"/>
    </xf>
    <xf numFmtId="0" fontId="10" fillId="0" borderId="82" xfId="47" applyFont="1" applyFill="1" applyBorder="1" applyAlignment="1">
      <alignment horizontal="center" vertical="center"/>
    </xf>
    <xf numFmtId="0" fontId="10" fillId="0" borderId="82" xfId="47" applyFont="1" applyFill="1" applyBorder="1" applyAlignment="1">
      <alignment horizontal="center" vertical="center" wrapText="1"/>
    </xf>
    <xf numFmtId="0" fontId="10" fillId="0" borderId="83" xfId="47" applyFont="1" applyFill="1" applyBorder="1" applyAlignment="1">
      <alignment horizontal="center" vertical="center" wrapText="1"/>
    </xf>
    <xf numFmtId="0" fontId="8" fillId="0" borderId="7" xfId="47" applyFont="1" applyFill="1" applyBorder="1" applyAlignment="1">
      <alignment horizontal="center" vertical="center"/>
    </xf>
    <xf numFmtId="0" fontId="8" fillId="0" borderId="8" xfId="47" applyFont="1" applyFill="1" applyBorder="1" applyAlignment="1" applyProtection="1">
      <alignment vertical="center" wrapText="1"/>
      <protection locked="0"/>
    </xf>
    <xf numFmtId="3" fontId="8" fillId="0" borderId="8" xfId="47" applyNumberFormat="1" applyFont="1" applyFill="1" applyBorder="1" applyAlignment="1" applyProtection="1">
      <alignment horizontal="right" vertical="center"/>
    </xf>
    <xf numFmtId="3" fontId="8" fillId="0" borderId="56" xfId="47" applyNumberFormat="1" applyFont="1" applyFill="1" applyBorder="1" applyAlignment="1" applyProtection="1">
      <alignment horizontal="right" vertical="center"/>
    </xf>
    <xf numFmtId="0" fontId="50" fillId="0" borderId="5" xfId="47" applyFont="1" applyBorder="1" applyAlignment="1">
      <alignment vertical="center"/>
    </xf>
    <xf numFmtId="0" fontId="8" fillId="0" borderId="58" xfId="47" applyFont="1" applyFill="1" applyBorder="1" applyAlignment="1">
      <alignment horizontal="center" vertical="center"/>
    </xf>
    <xf numFmtId="0" fontId="25" fillId="0" borderId="60" xfId="47" applyFont="1" applyFill="1" applyBorder="1" applyAlignment="1" applyProtection="1">
      <alignment horizontal="left" vertical="center" wrapText="1"/>
      <protection locked="0"/>
    </xf>
    <xf numFmtId="3" fontId="63" fillId="0" borderId="60" xfId="47" applyNumberFormat="1" applyFont="1" applyBorder="1" applyAlignment="1">
      <alignment horizontal="right" vertical="center"/>
    </xf>
    <xf numFmtId="3" fontId="63" fillId="0" borderId="61" xfId="47" applyNumberFormat="1" applyFont="1" applyBorder="1" applyAlignment="1">
      <alignment horizontal="right" vertical="center"/>
    </xf>
    <xf numFmtId="0" fontId="0" fillId="0" borderId="0" xfId="0" applyAlignment="1"/>
    <xf numFmtId="0" fontId="126" fillId="0" borderId="13" xfId="0" applyFont="1" applyBorder="1"/>
    <xf numFmtId="0" fontId="126" fillId="0" borderId="0" xfId="0" applyFont="1"/>
    <xf numFmtId="0" fontId="127" fillId="0" borderId="13" xfId="0" applyFont="1" applyBorder="1" applyAlignment="1">
      <alignment wrapText="1"/>
    </xf>
    <xf numFmtId="0" fontId="128" fillId="0" borderId="13" xfId="0" applyFont="1" applyBorder="1" applyAlignment="1">
      <alignment horizontal="center"/>
    </xf>
    <xf numFmtId="0" fontId="131" fillId="0" borderId="0" xfId="0" applyFont="1"/>
    <xf numFmtId="0" fontId="134" fillId="0" borderId="0" xfId="0" applyFont="1"/>
    <xf numFmtId="0" fontId="129" fillId="0" borderId="13" xfId="0" applyFont="1" applyBorder="1" applyAlignment="1">
      <alignment wrapText="1"/>
    </xf>
    <xf numFmtId="0" fontId="129" fillId="0" borderId="62" xfId="0" applyFont="1" applyBorder="1" applyAlignment="1">
      <alignment wrapText="1"/>
    </xf>
    <xf numFmtId="0" fontId="127" fillId="0" borderId="63" xfId="0" applyFont="1" applyBorder="1" applyAlignment="1">
      <alignment wrapText="1"/>
    </xf>
    <xf numFmtId="0" fontId="133" fillId="0" borderId="63" xfId="0" applyFont="1" applyBorder="1" applyAlignment="1">
      <alignment wrapText="1"/>
    </xf>
    <xf numFmtId="0" fontId="133" fillId="0" borderId="64" xfId="0" applyFont="1" applyBorder="1" applyAlignment="1">
      <alignment wrapText="1"/>
    </xf>
    <xf numFmtId="0" fontId="127" fillId="0" borderId="97" xfId="0" applyFont="1" applyBorder="1" applyAlignment="1">
      <alignment wrapText="1"/>
    </xf>
    <xf numFmtId="0" fontId="127" fillId="0" borderId="99" xfId="0" applyFont="1" applyBorder="1" applyAlignment="1">
      <alignment wrapText="1"/>
    </xf>
    <xf numFmtId="0" fontId="130" fillId="0" borderId="98" xfId="0" applyFont="1" applyBorder="1" applyAlignment="1">
      <alignment wrapText="1"/>
    </xf>
    <xf numFmtId="0" fontId="132" fillId="0" borderId="68" xfId="0" applyFont="1" applyBorder="1" applyAlignment="1">
      <alignment wrapText="1"/>
    </xf>
    <xf numFmtId="0" fontId="128" fillId="0" borderId="68" xfId="0" applyFont="1" applyBorder="1" applyAlignment="1">
      <alignment wrapText="1"/>
    </xf>
    <xf numFmtId="0" fontId="128" fillId="0" borderId="68" xfId="0" applyFont="1" applyBorder="1" applyAlignment="1">
      <alignment horizontal="center" wrapText="1"/>
    </xf>
    <xf numFmtId="0" fontId="128" fillId="0" borderId="109" xfId="0" applyFont="1" applyBorder="1" applyAlignment="1">
      <alignment wrapText="1"/>
    </xf>
    <xf numFmtId="0" fontId="130" fillId="0" borderId="77" xfId="0" applyFont="1" applyBorder="1" applyAlignment="1">
      <alignment wrapText="1"/>
    </xf>
    <xf numFmtId="0" fontId="132" fillId="0" borderId="98" xfId="0" applyFont="1" applyBorder="1" applyAlignment="1">
      <alignment wrapText="1"/>
    </xf>
    <xf numFmtId="0" fontId="132" fillId="0" borderId="86" xfId="0" applyFont="1" applyBorder="1" applyAlignment="1">
      <alignment wrapText="1"/>
    </xf>
    <xf numFmtId="164" fontId="0" fillId="0" borderId="0" xfId="0" applyNumberFormat="1" applyAlignment="1"/>
    <xf numFmtId="164" fontId="127" fillId="0" borderId="13" xfId="0" applyNumberFormat="1" applyFont="1" applyBorder="1" applyAlignment="1">
      <alignment horizontal="center" vertical="center" wrapText="1"/>
    </xf>
    <xf numFmtId="164" fontId="128" fillId="0" borderId="13" xfId="0" applyNumberFormat="1" applyFont="1" applyBorder="1" applyAlignment="1">
      <alignment horizontal="center" vertical="center"/>
    </xf>
    <xf numFmtId="164" fontId="130" fillId="0" borderId="7" xfId="0" applyNumberFormat="1" applyFont="1" applyBorder="1" applyAlignment="1">
      <alignment horizontal="right" vertical="center" wrapText="1"/>
    </xf>
    <xf numFmtId="164" fontId="130" fillId="0" borderId="56" xfId="0" applyNumberFormat="1" applyFont="1" applyBorder="1" applyAlignment="1">
      <alignment horizontal="right" vertical="center" wrapText="1"/>
    </xf>
    <xf numFmtId="164" fontId="130" fillId="0" borderId="107" xfId="0" applyNumberFormat="1" applyFont="1" applyBorder="1" applyAlignment="1">
      <alignment horizontal="right" vertical="center" wrapText="1"/>
    </xf>
    <xf numFmtId="164" fontId="132" fillId="0" borderId="4" xfId="0" applyNumberFormat="1" applyFont="1" applyBorder="1" applyAlignment="1">
      <alignment horizontal="right" vertical="center" wrapText="1"/>
    </xf>
    <xf numFmtId="164" fontId="132" fillId="0" borderId="6" xfId="0" applyNumberFormat="1" applyFont="1" applyBorder="1" applyAlignment="1">
      <alignment horizontal="right" vertical="center" wrapText="1"/>
    </xf>
    <xf numFmtId="164" fontId="132" fillId="0" borderId="80" xfId="0" applyNumberFormat="1" applyFont="1" applyBorder="1" applyAlignment="1">
      <alignment horizontal="right" vertical="center" wrapText="1"/>
    </xf>
    <xf numFmtId="164" fontId="132" fillId="0" borderId="71" xfId="0" applyNumberFormat="1" applyFont="1" applyBorder="1" applyAlignment="1">
      <alignment horizontal="right" vertical="center" wrapText="1"/>
    </xf>
    <xf numFmtId="164" fontId="132" fillId="0" borderId="4" xfId="0" applyNumberFormat="1" applyFont="1" applyBorder="1" applyAlignment="1">
      <alignment horizontal="right" vertical="center"/>
    </xf>
    <xf numFmtId="164" fontId="132" fillId="0" borderId="6" xfId="0" applyNumberFormat="1" applyFont="1" applyBorder="1" applyAlignment="1">
      <alignment horizontal="right" vertical="center"/>
    </xf>
    <xf numFmtId="164" fontId="132" fillId="0" borderId="80" xfId="0" applyNumberFormat="1" applyFont="1" applyBorder="1" applyAlignment="1">
      <alignment horizontal="right" vertical="center"/>
    </xf>
    <xf numFmtId="164" fontId="132" fillId="0" borderId="71" xfId="0" applyNumberFormat="1" applyFont="1" applyBorder="1" applyAlignment="1">
      <alignment horizontal="right" vertical="center"/>
    </xf>
    <xf numFmtId="164" fontId="128" fillId="0" borderId="4" xfId="0" applyNumberFormat="1" applyFont="1" applyBorder="1" applyAlignment="1">
      <alignment horizontal="right" vertical="center"/>
    </xf>
    <xf numFmtId="164" fontId="128" fillId="0" borderId="6" xfId="0" applyNumberFormat="1" applyFont="1" applyBorder="1" applyAlignment="1">
      <alignment horizontal="right" vertical="center"/>
    </xf>
    <xf numFmtId="164" fontId="128" fillId="0" borderId="80" xfId="0" applyNumberFormat="1" applyFont="1" applyBorder="1" applyAlignment="1">
      <alignment horizontal="right" vertical="center"/>
    </xf>
    <xf numFmtId="164" fontId="128" fillId="0" borderId="71" xfId="0" applyNumberFormat="1" applyFont="1" applyBorder="1" applyAlignment="1">
      <alignment horizontal="right" vertical="center"/>
    </xf>
    <xf numFmtId="164" fontId="128" fillId="0" borderId="6" xfId="0" applyNumberFormat="1" applyFont="1" applyBorder="1" applyAlignment="1">
      <alignment horizontal="right" vertical="center" wrapText="1"/>
    </xf>
    <xf numFmtId="164" fontId="128" fillId="0" borderId="71" xfId="0" applyNumberFormat="1" applyFont="1" applyBorder="1" applyAlignment="1">
      <alignment horizontal="right" vertical="center" wrapText="1"/>
    </xf>
    <xf numFmtId="164" fontId="128" fillId="0" borderId="4" xfId="0" applyNumberFormat="1" applyFont="1" applyBorder="1" applyAlignment="1">
      <alignment horizontal="right" vertical="center" wrapText="1"/>
    </xf>
    <xf numFmtId="164" fontId="128" fillId="0" borderId="80" xfId="0" applyNumberFormat="1" applyFont="1" applyBorder="1" applyAlignment="1">
      <alignment horizontal="right" vertical="center" wrapText="1"/>
    </xf>
    <xf numFmtId="164" fontId="128" fillId="0" borderId="65" xfId="0" applyNumberFormat="1" applyFont="1" applyBorder="1" applyAlignment="1">
      <alignment horizontal="right" vertical="center" wrapText="1"/>
    </xf>
    <xf numFmtId="164" fontId="128" fillId="0" borderId="55" xfId="0" applyNumberFormat="1" applyFont="1" applyBorder="1" applyAlignment="1">
      <alignment horizontal="right" vertical="center" wrapText="1"/>
    </xf>
    <xf numFmtId="164" fontId="128" fillId="0" borderId="108" xfId="0" applyNumberFormat="1" applyFont="1" applyBorder="1" applyAlignment="1">
      <alignment horizontal="right" vertical="center" wrapText="1"/>
    </xf>
    <xf numFmtId="164" fontId="128" fillId="0" borderId="72" xfId="0" applyNumberFormat="1" applyFont="1" applyBorder="1" applyAlignment="1">
      <alignment horizontal="right" vertical="center" wrapText="1"/>
    </xf>
    <xf numFmtId="164" fontId="132" fillId="0" borderId="108" xfId="0" applyNumberFormat="1" applyFont="1" applyBorder="1" applyAlignment="1">
      <alignment horizontal="right" vertical="center" wrapText="1"/>
    </xf>
    <xf numFmtId="164" fontId="132" fillId="0" borderId="55" xfId="0" applyNumberFormat="1" applyFont="1" applyBorder="1" applyAlignment="1">
      <alignment horizontal="right" vertical="center" wrapText="1"/>
    </xf>
    <xf numFmtId="164" fontId="130" fillId="0" borderId="13" xfId="0" applyNumberFormat="1" applyFont="1" applyBorder="1" applyAlignment="1">
      <alignment horizontal="right" vertical="center" wrapText="1"/>
    </xf>
    <xf numFmtId="164" fontId="130" fillId="0" borderId="79" xfId="0" applyNumberFormat="1" applyFont="1" applyBorder="1" applyAlignment="1">
      <alignment horizontal="right" vertical="center" wrapText="1"/>
    </xf>
    <xf numFmtId="164" fontId="130" fillId="0" borderId="78" xfId="0" applyNumberFormat="1" applyFont="1" applyBorder="1" applyAlignment="1">
      <alignment horizontal="right" vertical="center" wrapText="1"/>
    </xf>
    <xf numFmtId="164" fontId="132" fillId="0" borderId="79" xfId="0" applyNumberFormat="1" applyFont="1" applyBorder="1" applyAlignment="1">
      <alignment horizontal="right" vertical="center" wrapText="1"/>
    </xf>
    <xf numFmtId="164" fontId="132" fillId="0" borderId="13" xfId="0" applyNumberFormat="1" applyFont="1" applyBorder="1" applyAlignment="1">
      <alignment horizontal="right" vertical="center" wrapText="1"/>
    </xf>
    <xf numFmtId="164" fontId="132" fillId="0" borderId="69" xfId="0" applyNumberFormat="1" applyFont="1" applyBorder="1" applyAlignment="1">
      <alignment horizontal="right" vertical="center"/>
    </xf>
    <xf numFmtId="164" fontId="132" fillId="0" borderId="52" xfId="0" applyNumberFormat="1" applyFont="1" applyBorder="1" applyAlignment="1">
      <alignment horizontal="right" vertical="center"/>
    </xf>
    <xf numFmtId="164" fontId="132" fillId="0" borderId="107" xfId="0" applyNumberFormat="1" applyFont="1" applyBorder="1" applyAlignment="1">
      <alignment horizontal="right" vertical="center"/>
    </xf>
    <xf numFmtId="164" fontId="132" fillId="0" borderId="70" xfId="0" applyNumberFormat="1" applyFont="1" applyBorder="1" applyAlignment="1">
      <alignment horizontal="right" vertical="center"/>
    </xf>
    <xf numFmtId="164" fontId="132" fillId="0" borderId="107" xfId="0" applyNumberFormat="1" applyFont="1" applyBorder="1" applyAlignment="1">
      <alignment horizontal="right" vertical="center" wrapText="1"/>
    </xf>
    <xf numFmtId="164" fontId="132" fillId="0" borderId="52" xfId="0" applyNumberFormat="1" applyFont="1" applyBorder="1" applyAlignment="1">
      <alignment horizontal="right" vertical="center" wrapText="1"/>
    </xf>
    <xf numFmtId="164" fontId="132" fillId="0" borderId="58" xfId="0" applyNumberFormat="1" applyFont="1" applyBorder="1" applyAlignment="1">
      <alignment horizontal="right" vertical="center"/>
    </xf>
    <xf numFmtId="164" fontId="132" fillId="0" borderId="61" xfId="0" applyNumberFormat="1" applyFont="1" applyBorder="1" applyAlignment="1">
      <alignment horizontal="right" vertical="center"/>
    </xf>
    <xf numFmtId="164" fontId="132" fillId="0" borderId="87" xfId="0" applyNumberFormat="1" applyFont="1" applyBorder="1" applyAlignment="1">
      <alignment horizontal="right" vertical="center"/>
    </xf>
    <xf numFmtId="164" fontId="132" fillId="0" borderId="59" xfId="0" applyNumberFormat="1" applyFont="1" applyBorder="1" applyAlignment="1">
      <alignment horizontal="right" vertical="center"/>
    </xf>
    <xf numFmtId="164" fontId="132" fillId="0" borderId="87" xfId="0" applyNumberFormat="1" applyFont="1" applyBorder="1" applyAlignment="1">
      <alignment horizontal="right" vertical="center" wrapText="1"/>
    </xf>
    <xf numFmtId="164" fontId="132" fillId="0" borderId="61" xfId="0" applyNumberFormat="1" applyFont="1" applyBorder="1" applyAlignment="1">
      <alignment horizontal="right" vertical="center" wrapText="1"/>
    </xf>
    <xf numFmtId="164" fontId="0" fillId="0" borderId="0" xfId="0" applyNumberFormat="1" applyAlignment="1">
      <alignment horizontal="right" vertical="center"/>
    </xf>
    <xf numFmtId="0" fontId="66" fillId="0" borderId="0" xfId="65" applyFont="1" applyFill="1" applyBorder="1" applyAlignment="1">
      <alignment horizontal="center" wrapText="1"/>
    </xf>
    <xf numFmtId="0" fontId="21" fillId="0" borderId="14" xfId="65" applyFont="1" applyFill="1" applyBorder="1" applyAlignment="1">
      <alignment horizontal="center" vertical="center" wrapText="1"/>
    </xf>
    <xf numFmtId="0" fontId="21" fillId="0" borderId="42" xfId="65" applyFont="1" applyFill="1" applyBorder="1" applyAlignment="1">
      <alignment horizontal="center" vertical="center" wrapText="1"/>
    </xf>
    <xf numFmtId="0" fontId="21" fillId="0" borderId="13" xfId="144" applyFont="1" applyFill="1" applyBorder="1" applyAlignment="1">
      <alignment horizontal="center" vertical="center" wrapText="1"/>
    </xf>
    <xf numFmtId="0" fontId="65" fillId="0" borderId="0" xfId="0" applyFont="1" applyFill="1" applyAlignment="1" applyProtection="1">
      <alignment horizontal="center" vertical="center" wrapText="1"/>
      <protection locked="0"/>
    </xf>
    <xf numFmtId="164" fontId="130" fillId="0" borderId="98" xfId="0" applyNumberFormat="1" applyFont="1" applyBorder="1" applyAlignment="1">
      <alignment horizontal="right" vertical="center" wrapText="1"/>
    </xf>
    <xf numFmtId="164" fontId="132" fillId="0" borderId="53" xfId="0" applyNumberFormat="1" applyFont="1" applyBorder="1" applyAlignment="1">
      <alignment horizontal="right" vertical="center" wrapText="1"/>
    </xf>
    <xf numFmtId="164" fontId="128" fillId="0" borderId="3" xfId="0" applyNumberFormat="1" applyFont="1" applyBorder="1" applyAlignment="1">
      <alignment horizontal="center" vertical="center"/>
    </xf>
    <xf numFmtId="164" fontId="63" fillId="0" borderId="0" xfId="0" applyNumberFormat="1" applyFont="1" applyFill="1" applyAlignment="1">
      <alignment vertical="top" wrapText="1"/>
    </xf>
    <xf numFmtId="3" fontId="62" fillId="0" borderId="63" xfId="48" applyNumberFormat="1" applyFont="1" applyBorder="1"/>
    <xf numFmtId="3" fontId="103" fillId="0" borderId="62" xfId="48" applyNumberFormat="1" applyFont="1" applyBorder="1" applyAlignment="1">
      <alignment horizontal="center" vertical="center"/>
    </xf>
    <xf numFmtId="3" fontId="103" fillId="0" borderId="89" xfId="48" applyNumberFormat="1" applyFont="1" applyBorder="1" applyAlignment="1">
      <alignment horizontal="center" vertical="center"/>
    </xf>
    <xf numFmtId="0" fontId="17" fillId="0" borderId="56" xfId="178" applyFont="1" applyFill="1" applyBorder="1" applyAlignment="1">
      <alignment vertical="center"/>
    </xf>
    <xf numFmtId="0" fontId="17" fillId="0" borderId="6" xfId="178" applyFont="1" applyFill="1" applyBorder="1" applyAlignment="1">
      <alignment vertical="center"/>
    </xf>
    <xf numFmtId="0" fontId="17" fillId="0" borderId="61" xfId="178" applyFont="1" applyFill="1" applyBorder="1" applyAlignment="1">
      <alignment vertical="center"/>
    </xf>
    <xf numFmtId="168" fontId="17" fillId="0" borderId="110" xfId="178" applyNumberFormat="1" applyFont="1" applyFill="1" applyBorder="1"/>
    <xf numFmtId="0" fontId="17" fillId="0" borderId="88" xfId="178" applyFont="1" applyFill="1" applyBorder="1"/>
    <xf numFmtId="0" fontId="17" fillId="0" borderId="61" xfId="178" applyFont="1" applyFill="1" applyBorder="1"/>
    <xf numFmtId="3" fontId="103" fillId="0" borderId="13" xfId="48" applyNumberFormat="1" applyFont="1" applyBorder="1" applyAlignment="1">
      <alignment horizontal="center" vertical="center"/>
    </xf>
    <xf numFmtId="0" fontId="63" fillId="0" borderId="0" xfId="0" applyFont="1"/>
    <xf numFmtId="164" fontId="62" fillId="0" borderId="63" xfId="48" applyNumberFormat="1" applyFont="1" applyBorder="1" applyAlignment="1">
      <alignment vertical="center"/>
    </xf>
    <xf numFmtId="164" fontId="59" fillId="0" borderId="63" xfId="35" applyNumberFormat="1" applyFont="1" applyBorder="1" applyAlignment="1">
      <alignment horizontal="right" vertical="center"/>
    </xf>
    <xf numFmtId="164" fontId="61" fillId="0" borderId="61" xfId="35" applyNumberFormat="1" applyFont="1" applyBorder="1" applyAlignment="1">
      <alignment vertical="center"/>
    </xf>
    <xf numFmtId="164" fontId="62" fillId="0" borderId="63" xfId="48" applyNumberFormat="1" applyFont="1" applyBorder="1" applyAlignment="1">
      <alignment horizontal="right" vertical="center"/>
    </xf>
    <xf numFmtId="164" fontId="17" fillId="0" borderId="52" xfId="178" applyNumberFormat="1" applyFont="1" applyFill="1" applyBorder="1"/>
    <xf numFmtId="0" fontId="59" fillId="0" borderId="111" xfId="172" applyFont="1" applyBorder="1" applyAlignment="1">
      <alignment horizontal="left" vertical="center" wrapText="1"/>
    </xf>
    <xf numFmtId="3" fontId="59" fillId="0" borderId="0" xfId="172" applyNumberFormat="1" applyFont="1" applyBorder="1" applyAlignment="1">
      <alignment horizontal="center" vertical="center"/>
    </xf>
    <xf numFmtId="0" fontId="59" fillId="0" borderId="111" xfId="172" applyFont="1" applyBorder="1" applyAlignment="1">
      <alignment horizontal="center" vertical="center" wrapText="1"/>
    </xf>
    <xf numFmtId="3" fontId="59" fillId="0" borderId="30" xfId="172" applyNumberFormat="1" applyFont="1" applyBorder="1" applyAlignment="1">
      <alignment horizontal="center" vertical="center"/>
    </xf>
    <xf numFmtId="3" fontId="59" fillId="0" borderId="24" xfId="172" applyNumberFormat="1" applyFont="1" applyBorder="1" applyAlignment="1">
      <alignment horizontal="center" vertical="center"/>
    </xf>
    <xf numFmtId="0" fontId="103" fillId="0" borderId="13" xfId="175" applyFont="1" applyBorder="1" applyAlignment="1">
      <alignment horizontal="center" vertical="center" wrapText="1"/>
    </xf>
    <xf numFmtId="0" fontId="103" fillId="0" borderId="79" xfId="175" applyFont="1" applyBorder="1" applyAlignment="1">
      <alignment horizontal="center" vertical="center"/>
    </xf>
    <xf numFmtId="164" fontId="62" fillId="0" borderId="112" xfId="175" applyNumberFormat="1" applyFont="1" applyBorder="1" applyAlignment="1">
      <alignment vertical="center"/>
    </xf>
    <xf numFmtId="164" fontId="62" fillId="0" borderId="113" xfId="175" applyNumberFormat="1" applyFont="1" applyBorder="1" applyAlignment="1">
      <alignment vertical="center"/>
    </xf>
    <xf numFmtId="164" fontId="62" fillId="0" borderId="114" xfId="175" applyNumberFormat="1" applyFont="1" applyBorder="1" applyAlignment="1">
      <alignment vertical="center"/>
    </xf>
    <xf numFmtId="164" fontId="107" fillId="0" borderId="79" xfId="35" applyNumberFormat="1" applyFont="1" applyBorder="1" applyAlignment="1">
      <alignment horizontal="right" vertical="center"/>
    </xf>
    <xf numFmtId="164" fontId="62" fillId="0" borderId="115" xfId="175" applyNumberFormat="1" applyFont="1" applyBorder="1" applyAlignment="1">
      <alignment vertical="center"/>
    </xf>
    <xf numFmtId="164" fontId="67" fillId="0" borderId="79" xfId="35" applyNumberFormat="1" applyFont="1" applyBorder="1" applyAlignment="1">
      <alignment horizontal="right" vertical="center"/>
    </xf>
    <xf numFmtId="164" fontId="103" fillId="0" borderId="79" xfId="175" applyNumberFormat="1" applyFont="1" applyBorder="1" applyAlignment="1">
      <alignment horizontal="right" vertical="center"/>
    </xf>
    <xf numFmtId="164" fontId="62" fillId="0" borderId="62" xfId="175" applyNumberFormat="1" applyFont="1" applyBorder="1" applyAlignment="1">
      <alignment vertical="center"/>
    </xf>
    <xf numFmtId="0" fontId="62" fillId="0" borderId="63" xfId="175" applyFont="1" applyBorder="1" applyAlignment="1">
      <alignment vertical="center"/>
    </xf>
    <xf numFmtId="164" fontId="62" fillId="0" borderId="63" xfId="175" applyNumberFormat="1" applyFont="1" applyBorder="1" applyAlignment="1">
      <alignment vertical="center"/>
    </xf>
    <xf numFmtId="164" fontId="62" fillId="0" borderId="64" xfId="175" applyNumberFormat="1" applyFont="1" applyBorder="1" applyAlignment="1">
      <alignment vertical="center"/>
    </xf>
    <xf numFmtId="164" fontId="107" fillId="0" borderId="13" xfId="35" applyNumberFormat="1" applyFont="1" applyBorder="1" applyAlignment="1">
      <alignment horizontal="right" vertical="center"/>
    </xf>
    <xf numFmtId="164" fontId="62" fillId="0" borderId="97" xfId="175" applyNumberFormat="1" applyFont="1" applyBorder="1" applyAlignment="1">
      <alignment vertical="center"/>
    </xf>
    <xf numFmtId="164" fontId="67" fillId="0" borderId="13" xfId="35" applyNumberFormat="1" applyFont="1" applyBorder="1" applyAlignment="1">
      <alignment horizontal="right" vertical="center"/>
    </xf>
    <xf numFmtId="164" fontId="103" fillId="0" borderId="13" xfId="175" applyNumberFormat="1" applyFont="1" applyBorder="1" applyAlignment="1">
      <alignment horizontal="right" vertical="center"/>
    </xf>
    <xf numFmtId="0" fontId="134" fillId="0" borderId="0" xfId="236"/>
    <xf numFmtId="0" fontId="134" fillId="0" borderId="0" xfId="237"/>
    <xf numFmtId="0" fontId="134" fillId="0" borderId="0" xfId="238"/>
    <xf numFmtId="164" fontId="134" fillId="0" borderId="0" xfId="236" applyNumberFormat="1"/>
    <xf numFmtId="164" fontId="0" fillId="0" borderId="0" xfId="0" applyNumberFormat="1"/>
    <xf numFmtId="164" fontId="134" fillId="0" borderId="0" xfId="237" applyNumberFormat="1"/>
    <xf numFmtId="164" fontId="134" fillId="0" borderId="0" xfId="238" applyNumberFormat="1"/>
    <xf numFmtId="0" fontId="134" fillId="0" borderId="7" xfId="236" applyBorder="1"/>
    <xf numFmtId="0" fontId="134" fillId="0" borderId="8" xfId="236" applyBorder="1"/>
    <xf numFmtId="164" fontId="134" fillId="0" borderId="56" xfId="236" applyNumberFormat="1" applyBorder="1"/>
    <xf numFmtId="0" fontId="134" fillId="0" borderId="4" xfId="236" applyBorder="1"/>
    <xf numFmtId="0" fontId="134" fillId="0" borderId="5" xfId="236" applyBorder="1"/>
    <xf numFmtId="164" fontId="134" fillId="0" borderId="6" xfId="236" applyNumberFormat="1" applyBorder="1"/>
    <xf numFmtId="0" fontId="134" fillId="0" borderId="58" xfId="236" applyBorder="1"/>
    <xf numFmtId="0" fontId="134" fillId="0" borderId="60" xfId="236" applyBorder="1"/>
    <xf numFmtId="164" fontId="134" fillId="0" borderId="61" xfId="236" applyNumberFormat="1" applyBorder="1"/>
    <xf numFmtId="0" fontId="134" fillId="0" borderId="7" xfId="237" applyBorder="1"/>
    <xf numFmtId="0" fontId="134" fillId="0" borderId="8" xfId="237" applyBorder="1"/>
    <xf numFmtId="164" fontId="134" fillId="0" borderId="56" xfId="237" applyNumberFormat="1" applyBorder="1"/>
    <xf numFmtId="0" fontId="134" fillId="0" borderId="4" xfId="237" applyBorder="1"/>
    <xf numFmtId="0" fontId="134" fillId="0" borderId="5" xfId="237" applyBorder="1"/>
    <xf numFmtId="164" fontId="134" fillId="0" borderId="6" xfId="237" applyNumberFormat="1" applyBorder="1"/>
    <xf numFmtId="0" fontId="134" fillId="0" borderId="58" xfId="237" applyBorder="1"/>
    <xf numFmtId="0" fontId="134" fillId="0" borderId="60" xfId="237" applyBorder="1"/>
    <xf numFmtId="164" fontId="134" fillId="0" borderId="61" xfId="237" applyNumberFormat="1" applyBorder="1"/>
    <xf numFmtId="0" fontId="134" fillId="0" borderId="7" xfId="238" applyBorder="1"/>
    <xf numFmtId="0" fontId="134" fillId="0" borderId="8" xfId="238" applyBorder="1"/>
    <xf numFmtId="164" fontId="134" fillId="0" borderId="56" xfId="238" applyNumberFormat="1" applyBorder="1"/>
    <xf numFmtId="0" fontId="134" fillId="0" borderId="4" xfId="238" applyBorder="1"/>
    <xf numFmtId="0" fontId="134" fillId="0" borderId="5" xfId="238" applyBorder="1"/>
    <xf numFmtId="164" fontId="134" fillId="0" borderId="6" xfId="238" applyNumberFormat="1" applyBorder="1"/>
    <xf numFmtId="0" fontId="134" fillId="0" borderId="58" xfId="238" applyBorder="1"/>
    <xf numFmtId="0" fontId="134" fillId="0" borderId="60" xfId="238" applyBorder="1"/>
    <xf numFmtId="164" fontId="134" fillId="0" borderId="61" xfId="238" applyNumberFormat="1" applyBorder="1"/>
    <xf numFmtId="164" fontId="61" fillId="0" borderId="61" xfId="35" applyNumberFormat="1" applyFont="1" applyBorder="1" applyAlignment="1">
      <alignment horizontal="right" vertical="center"/>
    </xf>
    <xf numFmtId="0" fontId="110" fillId="0" borderId="66" xfId="176" applyFont="1" applyFill="1" applyBorder="1" applyAlignment="1">
      <alignment wrapText="1"/>
    </xf>
    <xf numFmtId="164" fontId="121" fillId="0" borderId="60" xfId="0" applyNumberFormat="1" applyFont="1" applyFill="1" applyBorder="1" applyAlignment="1">
      <alignment vertical="center" wrapText="1"/>
    </xf>
    <xf numFmtId="164" fontId="21" fillId="24" borderId="60" xfId="0" applyNumberFormat="1" applyFont="1" applyFill="1" applyBorder="1" applyAlignment="1">
      <alignment horizontal="center" vertical="center" wrapText="1"/>
    </xf>
    <xf numFmtId="164" fontId="21" fillId="24" borderId="60" xfId="0" applyNumberFormat="1" applyFont="1" applyFill="1" applyBorder="1" applyAlignment="1">
      <alignment vertical="center" wrapText="1"/>
    </xf>
    <xf numFmtId="164" fontId="21" fillId="0" borderId="60" xfId="0" applyNumberFormat="1" applyFont="1" applyFill="1" applyBorder="1" applyAlignment="1">
      <alignment vertical="center" wrapText="1"/>
    </xf>
    <xf numFmtId="164" fontId="21" fillId="0" borderId="61" xfId="0" applyNumberFormat="1" applyFont="1" applyFill="1" applyBorder="1" applyAlignment="1">
      <alignment vertical="center" wrapText="1"/>
    </xf>
    <xf numFmtId="49" fontId="17" fillId="0" borderId="90" xfId="0" applyNumberFormat="1" applyFont="1" applyFill="1" applyBorder="1" applyAlignment="1">
      <alignment horizontal="center" vertical="center"/>
    </xf>
    <xf numFmtId="164" fontId="17" fillId="0" borderId="90" xfId="0" applyNumberFormat="1" applyFont="1" applyFill="1" applyBorder="1" applyAlignment="1">
      <alignment vertical="center" wrapText="1"/>
    </xf>
    <xf numFmtId="164" fontId="17" fillId="0" borderId="92" xfId="0" applyNumberFormat="1" applyFont="1" applyFill="1" applyBorder="1" applyAlignment="1">
      <alignment vertical="center" wrapText="1"/>
    </xf>
    <xf numFmtId="164" fontId="135" fillId="0" borderId="30" xfId="0" applyNumberFormat="1" applyFont="1" applyFill="1" applyBorder="1" applyAlignment="1">
      <alignment vertical="center" wrapText="1"/>
    </xf>
    <xf numFmtId="0" fontId="17" fillId="0" borderId="7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 wrapText="1"/>
    </xf>
    <xf numFmtId="0" fontId="17" fillId="0" borderId="8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/>
    </xf>
    <xf numFmtId="3" fontId="17" fillId="0" borderId="56" xfId="51" applyNumberFormat="1" applyFont="1" applyFill="1" applyBorder="1" applyAlignment="1">
      <alignment vertical="center"/>
    </xf>
    <xf numFmtId="0" fontId="17" fillId="0" borderId="66" xfId="51" applyFont="1" applyFill="1" applyBorder="1" applyAlignment="1">
      <alignment vertical="center"/>
    </xf>
    <xf numFmtId="3" fontId="136" fillId="0" borderId="0" xfId="51" applyNumberFormat="1" applyFont="1" applyAlignment="1">
      <alignment horizontal="center" vertical="center"/>
    </xf>
    <xf numFmtId="16" fontId="17" fillId="0" borderId="65" xfId="51" applyNumberFormat="1" applyFont="1" applyFill="1" applyBorder="1" applyAlignment="1">
      <alignment horizontal="center" vertical="center"/>
    </xf>
    <xf numFmtId="0" fontId="17" fillId="0" borderId="50" xfId="51" applyFont="1" applyFill="1" applyBorder="1" applyAlignment="1">
      <alignment horizontal="center" vertical="center"/>
    </xf>
    <xf numFmtId="164" fontId="62" fillId="0" borderId="97" xfId="48" applyNumberFormat="1" applyFont="1" applyBorder="1" applyAlignment="1">
      <alignment vertical="center"/>
    </xf>
    <xf numFmtId="164" fontId="17" fillId="0" borderId="93" xfId="161" applyNumberFormat="1" applyFont="1" applyFill="1" applyBorder="1" applyAlignment="1" applyProtection="1">
      <alignment horizontal="center" vertical="center" wrapText="1"/>
    </xf>
    <xf numFmtId="164" fontId="0" fillId="0" borderId="42" xfId="0" applyNumberFormat="1" applyFont="1" applyBorder="1" applyAlignment="1">
      <alignment horizontal="right" vertical="center"/>
    </xf>
    <xf numFmtId="0" fontId="65" fillId="0" borderId="25" xfId="178" applyFont="1" applyBorder="1" applyAlignment="1">
      <alignment horizontal="center" vertical="center" wrapText="1"/>
    </xf>
    <xf numFmtId="0" fontId="109" fillId="0" borderId="28" xfId="0" applyFont="1" applyBorder="1" applyAlignment="1">
      <alignment horizontal="center" vertical="center" wrapText="1"/>
    </xf>
    <xf numFmtId="0" fontId="109" fillId="0" borderId="29" xfId="0" applyFont="1" applyBorder="1" applyAlignment="1">
      <alignment horizontal="center" vertical="center" wrapText="1"/>
    </xf>
    <xf numFmtId="0" fontId="109" fillId="0" borderId="32" xfId="0" applyFont="1" applyBorder="1" applyAlignment="1">
      <alignment horizontal="center" vertical="center" wrapText="1"/>
    </xf>
    <xf numFmtId="0" fontId="109" fillId="0" borderId="12" xfId="0" applyFont="1" applyBorder="1" applyAlignment="1">
      <alignment horizontal="center" vertical="center" wrapText="1"/>
    </xf>
    <xf numFmtId="0" fontId="109" fillId="0" borderId="31" xfId="0" applyFont="1" applyBorder="1" applyAlignment="1">
      <alignment horizontal="center" vertical="center" wrapText="1"/>
    </xf>
    <xf numFmtId="3" fontId="9" fillId="0" borderId="0" xfId="1" applyNumberFormat="1" applyFont="1" applyFill="1" applyAlignment="1" applyProtection="1">
      <alignment horizontal="center" vertical="center" wrapText="1"/>
    </xf>
    <xf numFmtId="0" fontId="14" fillId="0" borderId="13" xfId="1" applyFont="1" applyFill="1" applyBorder="1" applyAlignment="1" applyProtection="1">
      <alignment horizontal="center" vertical="center" wrapText="1"/>
    </xf>
    <xf numFmtId="164" fontId="11" fillId="0" borderId="0" xfId="1" applyNumberFormat="1" applyFont="1" applyFill="1" applyBorder="1" applyAlignment="1" applyProtection="1">
      <alignment horizontal="left" vertical="center"/>
    </xf>
    <xf numFmtId="164" fontId="10" fillId="0" borderId="0" xfId="1" applyNumberFormat="1" applyFont="1" applyFill="1" applyBorder="1" applyAlignment="1" applyProtection="1">
      <alignment horizontal="center" vertical="center"/>
    </xf>
    <xf numFmtId="0" fontId="25" fillId="0" borderId="0" xfId="1" applyFont="1" applyFill="1" applyAlignment="1" applyProtection="1">
      <alignment horizontal="center" vertical="center" wrapText="1"/>
    </xf>
    <xf numFmtId="164" fontId="18" fillId="0" borderId="13" xfId="0" applyNumberFormat="1" applyFont="1" applyFill="1" applyBorder="1" applyAlignment="1" applyProtection="1">
      <alignment horizontal="center" vertical="center" wrapText="1"/>
    </xf>
    <xf numFmtId="164" fontId="25" fillId="0" borderId="10" xfId="0" applyNumberFormat="1" applyFont="1" applyFill="1" applyBorder="1" applyAlignment="1" applyProtection="1">
      <alignment horizontal="center" vertical="center" wrapText="1"/>
    </xf>
    <xf numFmtId="164" fontId="25" fillId="0" borderId="27" xfId="0" applyNumberFormat="1" applyFont="1" applyFill="1" applyBorder="1" applyAlignment="1" applyProtection="1">
      <alignment horizontal="center" vertical="center" wrapText="1"/>
    </xf>
    <xf numFmtId="164" fontId="25" fillId="0" borderId="11" xfId="0" applyNumberFormat="1" applyFont="1" applyFill="1" applyBorder="1" applyAlignment="1" applyProtection="1">
      <alignment horizontal="center" vertical="center" wrapText="1"/>
    </xf>
    <xf numFmtId="44" fontId="64" fillId="0" borderId="0" xfId="212" applyFont="1" applyFill="1" applyAlignment="1" applyProtection="1">
      <alignment horizontal="center" vertical="center" wrapText="1"/>
    </xf>
    <xf numFmtId="164" fontId="25" fillId="0" borderId="78" xfId="0" applyNumberFormat="1" applyFont="1" applyFill="1" applyBorder="1" applyAlignment="1" applyProtection="1">
      <alignment horizontal="center" vertical="center" wrapText="1"/>
    </xf>
    <xf numFmtId="164" fontId="25" fillId="0" borderId="77" xfId="0" applyNumberFormat="1" applyFont="1" applyFill="1" applyBorder="1" applyAlignment="1" applyProtection="1">
      <alignment horizontal="center" vertical="center" wrapText="1"/>
    </xf>
    <xf numFmtId="164" fontId="64" fillId="0" borderId="0" xfId="0" applyNumberFormat="1" applyFont="1" applyFill="1" applyAlignment="1" applyProtection="1">
      <alignment horizontal="center" vertical="center" wrapText="1"/>
    </xf>
    <xf numFmtId="0" fontId="21" fillId="0" borderId="13" xfId="51" applyFont="1" applyBorder="1" applyAlignment="1">
      <alignment horizontal="center" vertical="center" wrapText="1"/>
    </xf>
    <xf numFmtId="0" fontId="63" fillId="0" borderId="0" xfId="51" applyFont="1" applyBorder="1" applyAlignment="1">
      <alignment horizontal="center" vertical="center" wrapText="1"/>
    </xf>
    <xf numFmtId="0" fontId="63" fillId="0" borderId="0" xfId="51" applyFont="1" applyBorder="1" applyAlignment="1">
      <alignment horizontal="center" vertical="center"/>
    </xf>
    <xf numFmtId="0" fontId="66" fillId="0" borderId="12" xfId="51" applyFont="1" applyBorder="1" applyAlignment="1">
      <alignment horizontal="right" vertical="center"/>
    </xf>
    <xf numFmtId="0" fontId="21" fillId="0" borderId="13" xfId="51" applyFont="1" applyBorder="1" applyAlignment="1">
      <alignment horizontal="center" vertical="center"/>
    </xf>
    <xf numFmtId="0" fontId="21" fillId="0" borderId="13" xfId="144" applyFont="1" applyFill="1" applyBorder="1" applyAlignment="1">
      <alignment horizontal="center" vertical="center" wrapText="1"/>
    </xf>
    <xf numFmtId="164" fontId="63" fillId="0" borderId="0" xfId="0" applyNumberFormat="1" applyFont="1" applyFill="1" applyAlignment="1">
      <alignment horizontal="center" vertical="top" wrapText="1"/>
    </xf>
    <xf numFmtId="164" fontId="19" fillId="0" borderId="12" xfId="0" applyNumberFormat="1" applyFont="1" applyFill="1" applyBorder="1" applyAlignment="1" applyProtection="1">
      <alignment horizontal="right" wrapText="1"/>
    </xf>
    <xf numFmtId="0" fontId="121" fillId="0" borderId="13" xfId="144" applyFont="1" applyFill="1" applyBorder="1" applyAlignment="1">
      <alignment horizontal="center" vertical="center" wrapText="1"/>
    </xf>
    <xf numFmtId="0" fontId="21" fillId="0" borderId="13" xfId="144" applyFont="1" applyFill="1" applyBorder="1" applyAlignment="1">
      <alignment horizontal="center" vertical="center"/>
    </xf>
    <xf numFmtId="0" fontId="61" fillId="0" borderId="60" xfId="48" applyFont="1" applyBorder="1" applyAlignment="1">
      <alignment horizontal="left" vertical="center"/>
    </xf>
    <xf numFmtId="0" fontId="114" fillId="0" borderId="96" xfId="48" applyFont="1" applyBorder="1" applyAlignment="1">
      <alignment horizontal="center" vertical="center" wrapText="1"/>
    </xf>
    <xf numFmtId="0" fontId="61" fillId="0" borderId="82" xfId="48" applyFont="1" applyBorder="1" applyAlignment="1">
      <alignment horizontal="center" vertical="center" wrapText="1"/>
    </xf>
    <xf numFmtId="0" fontId="59" fillId="0" borderId="71" xfId="48" applyFont="1" applyBorder="1" applyAlignment="1">
      <alignment horizontal="left" vertical="center" shrinkToFit="1"/>
    </xf>
    <xf numFmtId="0" fontId="59" fillId="0" borderId="68" xfId="48" applyFont="1" applyBorder="1" applyAlignment="1">
      <alignment horizontal="left" vertical="center" shrinkToFit="1"/>
    </xf>
    <xf numFmtId="0" fontId="59" fillId="0" borderId="80" xfId="48" applyFont="1" applyBorder="1" applyAlignment="1">
      <alignment horizontal="left" vertical="center" shrinkToFit="1"/>
    </xf>
    <xf numFmtId="0" fontId="69" fillId="0" borderId="5" xfId="48" applyFont="1" applyBorder="1" applyAlignment="1">
      <alignment horizontal="left" vertical="center" wrapText="1"/>
    </xf>
    <xf numFmtId="0" fontId="59" fillId="0" borderId="5" xfId="48" applyFont="1" applyBorder="1" applyAlignment="1">
      <alignment horizontal="left" vertical="center" wrapText="1"/>
    </xf>
    <xf numFmtId="0" fontId="59" fillId="0" borderId="51" xfId="48" applyFont="1" applyBorder="1" applyAlignment="1">
      <alignment horizontal="left" vertical="center" wrapText="1"/>
    </xf>
    <xf numFmtId="0" fontId="114" fillId="0" borderId="0" xfId="48" applyFont="1" applyAlignment="1">
      <alignment horizontal="center" vertical="center" wrapText="1"/>
    </xf>
    <xf numFmtId="0" fontId="59" fillId="0" borderId="71" xfId="48" applyFont="1" applyBorder="1" applyAlignment="1">
      <alignment horizontal="left" vertical="center"/>
    </xf>
    <xf numFmtId="0" fontId="59" fillId="0" borderId="68" xfId="48" applyFont="1" applyBorder="1" applyAlignment="1">
      <alignment horizontal="left" vertical="center"/>
    </xf>
    <xf numFmtId="0" fontId="59" fillId="0" borderId="80" xfId="48" applyFont="1" applyBorder="1" applyAlignment="1">
      <alignment horizontal="left" vertical="center"/>
    </xf>
    <xf numFmtId="0" fontId="59" fillId="0" borderId="5" xfId="48" applyFont="1" applyBorder="1" applyAlignment="1">
      <alignment horizontal="left" vertical="center"/>
    </xf>
    <xf numFmtId="0" fontId="61" fillId="0" borderId="59" xfId="48" applyFont="1" applyBorder="1" applyAlignment="1">
      <alignment horizontal="left" vertical="center"/>
    </xf>
    <xf numFmtId="0" fontId="61" fillId="0" borderId="86" xfId="48" applyFont="1" applyBorder="1" applyAlignment="1">
      <alignment horizontal="left" vertical="center"/>
    </xf>
    <xf numFmtId="0" fontId="61" fillId="0" borderId="87" xfId="48" applyFont="1" applyBorder="1" applyAlignment="1">
      <alignment horizontal="left" vertical="center"/>
    </xf>
    <xf numFmtId="0" fontId="61" fillId="0" borderId="13" xfId="48" applyFont="1" applyBorder="1" applyAlignment="1">
      <alignment horizontal="center" vertical="center" wrapText="1"/>
    </xf>
    <xf numFmtId="0" fontId="63" fillId="0" borderId="0" xfId="178" applyFont="1" applyFill="1" applyBorder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66" fillId="0" borderId="0" xfId="0" applyFont="1" applyBorder="1" applyAlignment="1">
      <alignment horizontal="right"/>
    </xf>
    <xf numFmtId="164" fontId="61" fillId="0" borderId="13" xfId="67" applyNumberFormat="1" applyFont="1" applyBorder="1" applyAlignment="1">
      <alignment horizontal="center" vertical="center"/>
    </xf>
    <xf numFmtId="164" fontId="61" fillId="0" borderId="13" xfId="67" applyNumberFormat="1" applyFont="1" applyBorder="1" applyAlignment="1">
      <alignment vertical="center"/>
    </xf>
    <xf numFmtId="164" fontId="21" fillId="0" borderId="13" xfId="67" applyNumberFormat="1" applyFont="1" applyFill="1" applyBorder="1" applyAlignment="1">
      <alignment horizontal="center" vertical="center"/>
    </xf>
    <xf numFmtId="164" fontId="21" fillId="0" borderId="13" xfId="67" applyNumberFormat="1" applyFont="1" applyBorder="1" applyAlignment="1">
      <alignment horizontal="center" vertical="center"/>
    </xf>
    <xf numFmtId="164" fontId="21" fillId="0" borderId="13" xfId="67" applyNumberFormat="1" applyFont="1" applyBorder="1" applyAlignment="1">
      <alignment horizontal="center" vertical="center" wrapText="1"/>
    </xf>
    <xf numFmtId="164" fontId="21" fillId="0" borderId="13" xfId="67" applyNumberFormat="1" applyFont="1" applyBorder="1" applyAlignment="1">
      <alignment vertical="center" wrapText="1"/>
    </xf>
    <xf numFmtId="164" fontId="21" fillId="0" borderId="78" xfId="67" applyNumberFormat="1" applyFont="1" applyBorder="1" applyAlignment="1">
      <alignment vertical="center" wrapText="1"/>
    </xf>
    <xf numFmtId="164" fontId="21" fillId="0" borderId="0" xfId="160" applyNumberFormat="1" applyFont="1" applyFill="1" applyBorder="1" applyAlignment="1">
      <alignment horizontal="left" vertical="center" wrapText="1"/>
    </xf>
    <xf numFmtId="164" fontId="21" fillId="0" borderId="38" xfId="160" applyNumberFormat="1" applyFont="1" applyFill="1" applyBorder="1" applyAlignment="1">
      <alignment horizontal="left" vertical="center" wrapText="1"/>
    </xf>
    <xf numFmtId="10" fontId="17" fillId="0" borderId="0" xfId="160" applyNumberFormat="1" applyFont="1" applyFill="1" applyBorder="1" applyAlignment="1">
      <alignment horizontal="left" vertical="center"/>
    </xf>
    <xf numFmtId="14" fontId="17" fillId="0" borderId="0" xfId="160" applyNumberFormat="1" applyFont="1" applyFill="1" applyBorder="1" applyAlignment="1">
      <alignment horizontal="left" vertical="center"/>
    </xf>
    <xf numFmtId="0" fontId="17" fillId="0" borderId="0" xfId="160" applyNumberFormat="1" applyFont="1" applyFill="1" applyBorder="1" applyAlignment="1">
      <alignment horizontal="left" vertical="center"/>
    </xf>
    <xf numFmtId="164" fontId="17" fillId="0" borderId="0" xfId="160" applyNumberFormat="1" applyFont="1" applyFill="1" applyBorder="1" applyAlignment="1">
      <alignment horizontal="left" vertical="center" wrapText="1"/>
    </xf>
    <xf numFmtId="164" fontId="17" fillId="0" borderId="38" xfId="160" applyNumberFormat="1" applyFont="1" applyFill="1" applyBorder="1" applyAlignment="1">
      <alignment horizontal="left" vertical="center" wrapText="1"/>
    </xf>
    <xf numFmtId="0" fontId="9" fillId="0" borderId="34" xfId="213" applyFont="1" applyFill="1" applyBorder="1" applyAlignment="1" applyProtection="1">
      <alignment horizontal="center" vertical="center" wrapText="1"/>
    </xf>
    <xf numFmtId="0" fontId="9" fillId="0" borderId="35" xfId="213" applyFont="1" applyFill="1" applyBorder="1" applyAlignment="1" applyProtection="1">
      <alignment horizontal="center" vertical="center" wrapText="1"/>
    </xf>
    <xf numFmtId="0" fontId="9" fillId="0" borderId="36" xfId="213" applyFont="1" applyFill="1" applyBorder="1" applyAlignment="1" applyProtection="1">
      <alignment horizontal="center" vertical="center" wrapText="1"/>
    </xf>
    <xf numFmtId="0" fontId="25" fillId="0" borderId="0" xfId="213" applyFont="1" applyFill="1" applyBorder="1" applyAlignment="1" applyProtection="1">
      <alignment horizontal="center" vertical="center"/>
    </xf>
    <xf numFmtId="164" fontId="21" fillId="0" borderId="0" xfId="160" applyNumberFormat="1" applyFont="1" applyFill="1" applyBorder="1" applyAlignment="1">
      <alignment horizontal="center" vertical="center" wrapText="1"/>
    </xf>
    <xf numFmtId="164" fontId="21" fillId="0" borderId="38" xfId="160" applyNumberFormat="1" applyFont="1" applyFill="1" applyBorder="1" applyAlignment="1">
      <alignment horizontal="center" vertical="center" wrapText="1"/>
    </xf>
    <xf numFmtId="10" fontId="9" fillId="0" borderId="0" xfId="1" applyNumberFormat="1" applyFont="1" applyFill="1" applyAlignment="1" applyProtection="1">
      <alignment horizontal="center" vertical="center" wrapText="1"/>
    </xf>
    <xf numFmtId="164" fontId="11" fillId="0" borderId="12" xfId="1" applyNumberFormat="1" applyFont="1" applyFill="1" applyBorder="1" applyAlignment="1" applyProtection="1">
      <alignment horizontal="left" vertical="center"/>
    </xf>
    <xf numFmtId="164" fontId="10" fillId="0" borderId="28" xfId="1" applyNumberFormat="1" applyFont="1" applyFill="1" applyBorder="1" applyAlignment="1" applyProtection="1">
      <alignment horizontal="center" vertical="center"/>
    </xf>
    <xf numFmtId="164" fontId="10" fillId="0" borderId="12" xfId="1" applyNumberFormat="1" applyFont="1" applyFill="1" applyBorder="1" applyAlignment="1" applyProtection="1">
      <alignment horizontal="center" vertical="center"/>
    </xf>
    <xf numFmtId="3" fontId="65" fillId="0" borderId="0" xfId="0" applyNumberFormat="1" applyFont="1" applyBorder="1" applyAlignment="1">
      <alignment horizontal="center" vertical="center" wrapText="1"/>
    </xf>
    <xf numFmtId="164" fontId="99" fillId="0" borderId="12" xfId="1" applyNumberFormat="1" applyFont="1" applyFill="1" applyBorder="1" applyAlignment="1" applyProtection="1">
      <alignment horizontal="center" vertical="center"/>
    </xf>
    <xf numFmtId="3" fontId="6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0" xfId="0" applyFont="1" applyFill="1" applyBorder="1" applyAlignment="1" applyProtection="1">
      <alignment horizontal="center" vertical="center" wrapText="1"/>
    </xf>
    <xf numFmtId="0" fontId="14" fillId="0" borderId="27" xfId="0" applyFont="1" applyFill="1" applyBorder="1" applyAlignment="1" applyProtection="1">
      <alignment horizontal="center" vertical="center" wrapText="1"/>
    </xf>
    <xf numFmtId="0" fontId="14" fillId="0" borderId="11" xfId="0" applyFont="1" applyFill="1" applyBorder="1" applyAlignment="1" applyProtection="1">
      <alignment horizontal="center" vertical="center" wrapText="1"/>
    </xf>
    <xf numFmtId="3" fontId="65" fillId="0" borderId="0" xfId="0" applyNumberFormat="1" applyFont="1" applyBorder="1" applyAlignment="1">
      <alignment horizontal="center" vertical="center"/>
    </xf>
    <xf numFmtId="0" fontId="24" fillId="0" borderId="12" xfId="0" applyFont="1" applyBorder="1" applyAlignment="1">
      <alignment horizontal="right"/>
    </xf>
    <xf numFmtId="0" fontId="64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171" applyFont="1" applyFill="1" applyAlignment="1" applyProtection="1">
      <alignment horizontal="center" vertical="center" wrapText="1"/>
    </xf>
    <xf numFmtId="0" fontId="9" fillId="0" borderId="0" xfId="171" applyFont="1" applyFill="1" applyAlignment="1" applyProtection="1">
      <alignment horizontal="center" vertical="center"/>
    </xf>
    <xf numFmtId="0" fontId="102" fillId="0" borderId="30" xfId="171" applyFont="1" applyFill="1" applyBorder="1" applyAlignment="1" applyProtection="1">
      <alignment horizontal="left" vertical="center" indent="1"/>
    </xf>
    <xf numFmtId="0" fontId="102" fillId="0" borderId="24" xfId="171" applyFont="1" applyFill="1" applyBorder="1" applyAlignment="1" applyProtection="1">
      <alignment horizontal="left" vertical="center" indent="1"/>
    </xf>
    <xf numFmtId="0" fontId="17" fillId="0" borderId="4" xfId="2" applyFont="1" applyBorder="1" applyAlignment="1">
      <alignment horizontal="center" vertical="center"/>
    </xf>
    <xf numFmtId="0" fontId="62" fillId="0" borderId="4" xfId="0" applyFont="1" applyBorder="1" applyAlignment="1">
      <alignment horizontal="center" vertical="center"/>
    </xf>
    <xf numFmtId="0" fontId="17" fillId="0" borderId="5" xfId="2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0" fontId="17" fillId="0" borderId="5" xfId="2" applyFont="1" applyBorder="1" applyAlignment="1"/>
    <xf numFmtId="0" fontId="62" fillId="0" borderId="5" xfId="0" applyFont="1" applyBorder="1" applyAlignment="1"/>
    <xf numFmtId="0" fontId="9" fillId="0" borderId="0" xfId="0" applyFont="1" applyFill="1" applyAlignment="1">
      <alignment horizontal="center" vertical="center" wrapText="1"/>
    </xf>
    <xf numFmtId="0" fontId="66" fillId="0" borderId="0" xfId="2" applyFont="1" applyBorder="1" applyAlignment="1">
      <alignment horizontal="right" vertical="center" wrapText="1"/>
    </xf>
    <xf numFmtId="0" fontId="21" fillId="0" borderId="7" xfId="2" applyFont="1" applyBorder="1" applyAlignment="1">
      <alignment horizontal="center" vertical="center" wrapText="1"/>
    </xf>
    <xf numFmtId="0" fontId="21" fillId="0" borderId="58" xfId="2" applyFont="1" applyBorder="1" applyAlignment="1">
      <alignment horizontal="center" vertical="center" wrapText="1"/>
    </xf>
    <xf numFmtId="0" fontId="21" fillId="0" borderId="8" xfId="2" applyFont="1" applyBorder="1" applyAlignment="1">
      <alignment horizontal="center" vertical="center" wrapText="1"/>
    </xf>
    <xf numFmtId="0" fontId="21" fillId="0" borderId="56" xfId="2" applyFont="1" applyBorder="1" applyAlignment="1">
      <alignment horizontal="center" vertical="center"/>
    </xf>
    <xf numFmtId="0" fontId="21" fillId="0" borderId="61" xfId="2" applyFont="1" applyBorder="1" applyAlignment="1">
      <alignment horizontal="center" vertical="center"/>
    </xf>
    <xf numFmtId="0" fontId="65" fillId="0" borderId="0" xfId="174" applyFont="1" applyFill="1" applyBorder="1" applyAlignment="1">
      <alignment horizontal="center" vertical="center" wrapText="1"/>
    </xf>
    <xf numFmtId="0" fontId="108" fillId="0" borderId="0" xfId="174" applyFont="1" applyFill="1" applyBorder="1" applyAlignment="1">
      <alignment horizontal="center" vertical="center" wrapText="1"/>
    </xf>
    <xf numFmtId="0" fontId="105" fillId="0" borderId="0" xfId="173" applyFont="1" applyAlignment="1">
      <alignment horizontal="center" vertical="center" wrapText="1"/>
    </xf>
    <xf numFmtId="0" fontId="105" fillId="0" borderId="0" xfId="173" applyFont="1" applyAlignment="1">
      <alignment horizontal="center" vertical="center"/>
    </xf>
    <xf numFmtId="0" fontId="105" fillId="0" borderId="0" xfId="173" applyFont="1" applyBorder="1" applyAlignment="1">
      <alignment horizontal="center" vertical="center"/>
    </xf>
    <xf numFmtId="0" fontId="9" fillId="0" borderId="0" xfId="1" applyFont="1" applyFill="1" applyAlignment="1" applyProtection="1">
      <alignment horizontal="center" wrapText="1"/>
    </xf>
    <xf numFmtId="0" fontId="9" fillId="0" borderId="0" xfId="1" applyFont="1" applyFill="1" applyAlignment="1" applyProtection="1">
      <alignment horizontal="center"/>
    </xf>
    <xf numFmtId="164" fontId="11" fillId="0" borderId="0" xfId="1" applyNumberFormat="1" applyFont="1" applyFill="1" applyBorder="1" applyAlignment="1" applyProtection="1">
      <alignment horizontal="left"/>
    </xf>
    <xf numFmtId="0" fontId="65" fillId="0" borderId="0" xfId="172" applyFont="1" applyAlignment="1">
      <alignment horizontal="center" vertical="center" wrapText="1"/>
    </xf>
    <xf numFmtId="0" fontId="19" fillId="0" borderId="0" xfId="172" applyFont="1" applyBorder="1" applyAlignment="1">
      <alignment horizontal="right"/>
    </xf>
    <xf numFmtId="0" fontId="61" fillId="0" borderId="89" xfId="172" applyFont="1" applyBorder="1" applyAlignment="1">
      <alignment horizontal="center" vertical="center" wrapText="1"/>
    </xf>
    <xf numFmtId="0" fontId="61" fillId="0" borderId="42" xfId="172" applyFont="1" applyBorder="1" applyAlignment="1">
      <alignment horizontal="center" vertical="center" wrapText="1"/>
    </xf>
    <xf numFmtId="0" fontId="61" fillId="0" borderId="96" xfId="172" applyFont="1" applyBorder="1" applyAlignment="1">
      <alignment horizontal="center" vertical="center" wrapText="1"/>
    </xf>
    <xf numFmtId="0" fontId="61" fillId="0" borderId="12" xfId="172" applyFont="1" applyBorder="1" applyAlignment="1">
      <alignment horizontal="center" vertical="center" wrapText="1"/>
    </xf>
    <xf numFmtId="0" fontId="61" fillId="0" borderId="8" xfId="172" applyFont="1" applyBorder="1" applyAlignment="1">
      <alignment horizontal="center" vertical="center" wrapText="1"/>
    </xf>
    <xf numFmtId="0" fontId="61" fillId="0" borderId="56" xfId="172" applyFont="1" applyBorder="1" applyAlignment="1">
      <alignment horizontal="center" vertical="center" wrapText="1"/>
    </xf>
    <xf numFmtId="0" fontId="105" fillId="0" borderId="0" xfId="175" applyFont="1" applyAlignment="1">
      <alignment horizontal="center" vertical="center" wrapText="1"/>
    </xf>
    <xf numFmtId="164" fontId="64" fillId="0" borderId="0" xfId="1" applyNumberFormat="1" applyFont="1" applyFill="1" applyBorder="1" applyAlignment="1" applyProtection="1">
      <alignment horizontal="center" vertical="center" wrapText="1"/>
    </xf>
    <xf numFmtId="0" fontId="65" fillId="0" borderId="0" xfId="0" applyFont="1" applyFill="1" applyAlignment="1" applyProtection="1">
      <alignment horizontal="center" vertical="center" wrapText="1"/>
      <protection locked="0"/>
    </xf>
    <xf numFmtId="164" fontId="126" fillId="0" borderId="13" xfId="0" applyNumberFormat="1" applyFont="1" applyBorder="1" applyAlignment="1">
      <alignment horizontal="center" vertical="center"/>
    </xf>
    <xf numFmtId="0" fontId="125" fillId="0" borderId="0" xfId="0" applyFont="1" applyAlignment="1">
      <alignment horizontal="center" wrapText="1"/>
    </xf>
    <xf numFmtId="0" fontId="64" fillId="0" borderId="0" xfId="65" applyFont="1" applyFill="1" applyBorder="1" applyAlignment="1" applyProtection="1">
      <alignment horizontal="center" vertical="center" wrapText="1"/>
      <protection locked="0"/>
    </xf>
    <xf numFmtId="0" fontId="14" fillId="0" borderId="78" xfId="65" applyFont="1" applyFill="1" applyBorder="1" applyAlignment="1" applyProtection="1">
      <alignment horizontal="center" vertical="center" wrapText="1"/>
      <protection locked="0"/>
    </xf>
    <xf numFmtId="0" fontId="14" fillId="0" borderId="77" xfId="65" applyFont="1" applyFill="1" applyBorder="1" applyAlignment="1" applyProtection="1">
      <alignment horizontal="center" vertical="center" wrapText="1"/>
      <protection locked="0"/>
    </xf>
    <xf numFmtId="0" fontId="14" fillId="0" borderId="79" xfId="65" applyFont="1" applyFill="1" applyBorder="1" applyAlignment="1" applyProtection="1">
      <alignment horizontal="center" vertical="center" wrapText="1"/>
      <protection locked="0"/>
    </xf>
    <xf numFmtId="0" fontId="21" fillId="0" borderId="78" xfId="65" applyFont="1" applyFill="1" applyBorder="1" applyAlignment="1">
      <alignment horizontal="center" vertical="center" wrapText="1"/>
    </xf>
    <xf numFmtId="0" fontId="21" fillId="0" borderId="77" xfId="65" applyFont="1" applyFill="1" applyBorder="1" applyAlignment="1">
      <alignment horizontal="center" vertical="center" wrapText="1"/>
    </xf>
    <xf numFmtId="0" fontId="21" fillId="0" borderId="79" xfId="65" applyFont="1" applyFill="1" applyBorder="1" applyAlignment="1">
      <alignment horizontal="center" vertical="center" wrapText="1"/>
    </xf>
    <xf numFmtId="0" fontId="64" fillId="0" borderId="0" xfId="47" applyFont="1" applyFill="1" applyAlignment="1" applyProtection="1">
      <alignment horizontal="center" vertical="center" wrapText="1"/>
      <protection locked="0"/>
    </xf>
    <xf numFmtId="0" fontId="65" fillId="0" borderId="0" xfId="65" applyFont="1" applyFill="1" applyBorder="1" applyAlignment="1">
      <alignment horizontal="center" vertical="center" wrapText="1"/>
    </xf>
  </cellXfs>
  <cellStyles count="239">
    <cellStyle name="20% - 1. jelölőszín 2" xfId="77"/>
    <cellStyle name="20% - 2. jelölőszín 2" xfId="78"/>
    <cellStyle name="20% - 3. jelölőszín 2" xfId="79"/>
    <cellStyle name="20% - 4. jelölőszín 2" xfId="80"/>
    <cellStyle name="20% - 5. jelölőszín 2" xfId="81"/>
    <cellStyle name="20% - 6. jelölőszín 2" xfId="82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1. jelölőszín 2" xfId="83"/>
    <cellStyle name="40% - 2. jelölőszín 2" xfId="84"/>
    <cellStyle name="40% - 3. jelölőszín 2" xfId="85"/>
    <cellStyle name="40% - 4. jelölőszín 2" xfId="86"/>
    <cellStyle name="40% - 5. jelölőszín 2" xfId="87"/>
    <cellStyle name="40% - 6. jelölőszín 2" xfId="88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1. jelölőszín 2" xfId="89"/>
    <cellStyle name="60% - 2. jelölőszín 2" xfId="90"/>
    <cellStyle name="60% - 3. jelölőszín 2" xfId="91"/>
    <cellStyle name="60% - 4. jelölőszín 2" xfId="92"/>
    <cellStyle name="60% - 5. jelölőszín 2" xfId="93"/>
    <cellStyle name="60% - 6. jelölőszín 2" xfId="94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vitel 2" xfId="95"/>
    <cellStyle name="Calculation" xfId="30"/>
    <cellStyle name="Calculation 2" xfId="216"/>
    <cellStyle name="Check Cell" xfId="31"/>
    <cellStyle name="Cím 2" xfId="96"/>
    <cellStyle name="Címsor 1 2" xfId="97"/>
    <cellStyle name="Címsor 2 2" xfId="98"/>
    <cellStyle name="Címsor 3 2" xfId="99"/>
    <cellStyle name="Címsor 4 2" xfId="100"/>
    <cellStyle name="Ellenőrzőcella 2" xfId="101"/>
    <cellStyle name="Explanatory Text" xfId="32"/>
    <cellStyle name="Ezres 10" xfId="102"/>
    <cellStyle name="Ezres 10 2" xfId="185"/>
    <cellStyle name="Ezres 11" xfId="177"/>
    <cellStyle name="Ezres 2" xfId="33"/>
    <cellStyle name="Ezres 2 2" xfId="34"/>
    <cellStyle name="Ezres 2 3" xfId="35"/>
    <cellStyle name="Ezres 3" xfId="36"/>
    <cellStyle name="Ezres 3 2" xfId="37"/>
    <cellStyle name="Ezres 3 3" xfId="103"/>
    <cellStyle name="Ezres 3_2009. évi beszámoló mellékletei 04.14" xfId="104"/>
    <cellStyle name="Ezres 4" xfId="38"/>
    <cellStyle name="Ezres 4 2" xfId="105"/>
    <cellStyle name="Ezres 4 2 2" xfId="186"/>
    <cellStyle name="Ezres 5" xfId="106"/>
    <cellStyle name="Ezres 5 2" xfId="187"/>
    <cellStyle name="Ezres 6" xfId="107"/>
    <cellStyle name="Ezres 6 2" xfId="188"/>
    <cellStyle name="Ezres 7" xfId="108"/>
    <cellStyle name="Ezres 8" xfId="109"/>
    <cellStyle name="Ezres 9" xfId="110"/>
    <cellStyle name="Ezres 9 2" xfId="111"/>
    <cellStyle name="Figyelmeztetés 2" xfId="112"/>
    <cellStyle name="Good" xfId="39"/>
    <cellStyle name="Heading 1" xfId="40"/>
    <cellStyle name="Heading 2" xfId="41"/>
    <cellStyle name="Heading 3" xfId="42"/>
    <cellStyle name="Heading 4" xfId="43"/>
    <cellStyle name="Hiperhivatkozás" xfId="3"/>
    <cellStyle name="Hivatkozott cella 2" xfId="113"/>
    <cellStyle name="Input" xfId="44"/>
    <cellStyle name="Input 2" xfId="219"/>
    <cellStyle name="Jegyzet 2" xfId="114"/>
    <cellStyle name="Jelölőszín (1) 2" xfId="115"/>
    <cellStyle name="Jelölőszín (2) 2" xfId="116"/>
    <cellStyle name="Jelölőszín (3) 2" xfId="117"/>
    <cellStyle name="Jelölőszín (4) 2" xfId="118"/>
    <cellStyle name="Jelölőszín (5) 2" xfId="119"/>
    <cellStyle name="Jelölőszín (6) 2" xfId="120"/>
    <cellStyle name="Jó 2" xfId="121"/>
    <cellStyle name="Kimenet 2" xfId="122"/>
    <cellStyle name="Linked Cell" xfId="45"/>
    <cellStyle name="Magyarázó szöveg 2" xfId="123"/>
    <cellStyle name="Már látott hiperhivatkozás" xfId="4"/>
    <cellStyle name="Neutral" xfId="46"/>
    <cellStyle name="Normál" xfId="0" builtinId="0"/>
    <cellStyle name="Normál 10" xfId="47"/>
    <cellStyle name="Normál 10 2" xfId="220"/>
    <cellStyle name="Normál 11" xfId="124"/>
    <cellStyle name="Normál 12" xfId="125"/>
    <cellStyle name="Normál 13" xfId="126"/>
    <cellStyle name="Normál 14" xfId="127"/>
    <cellStyle name="Normál 14 2" xfId="189"/>
    <cellStyle name="Normál 15" xfId="128"/>
    <cellStyle name="Normál 15 2" xfId="190"/>
    <cellStyle name="Normál 16" xfId="129"/>
    <cellStyle name="Normál 16 2" xfId="191"/>
    <cellStyle name="Normál 17" xfId="48"/>
    <cellStyle name="Normál 17 2" xfId="49"/>
    <cellStyle name="Normál 17 2 2" xfId="180"/>
    <cellStyle name="Normál 17 2 3" xfId="130"/>
    <cellStyle name="Normál 17 2 3 2" xfId="131"/>
    <cellStyle name="Normál 17 2 3 2 2" xfId="193"/>
    <cellStyle name="Normál 17 2 3 3" xfId="192"/>
    <cellStyle name="Normál 17 3" xfId="179"/>
    <cellStyle name="Normál 18" xfId="132"/>
    <cellStyle name="Normál 18 2" xfId="194"/>
    <cellStyle name="Normál 19" xfId="133"/>
    <cellStyle name="Normál 19 2" xfId="195"/>
    <cellStyle name="Normál 2" xfId="2"/>
    <cellStyle name="Normál 2 10" xfId="217"/>
    <cellStyle name="Normál 2 2" xfId="50"/>
    <cellStyle name="Normál 2 2 10" xfId="51"/>
    <cellStyle name="Normál 2 2 2" xfId="134"/>
    <cellStyle name="Normál 2 2 2 2" xfId="222"/>
    <cellStyle name="Normál 2 2 3" xfId="135"/>
    <cellStyle name="Normál 2 2 3 2" xfId="136"/>
    <cellStyle name="Normál 2 2_2009. évi beszámoló mellékletei 04.14" xfId="137"/>
    <cellStyle name="Normál 2 3" xfId="52"/>
    <cellStyle name="Normál 2 4" xfId="53"/>
    <cellStyle name="Normál 2 4 2" xfId="138"/>
    <cellStyle name="Normál 2 5" xfId="54"/>
    <cellStyle name="Normál 2 5 2" xfId="181"/>
    <cellStyle name="Normál 2 5 3" xfId="223"/>
    <cellStyle name="Normál 2 6" xfId="221"/>
    <cellStyle name="Normál 2 7" xfId="214"/>
    <cellStyle name="Normál 2 8" xfId="218"/>
    <cellStyle name="Normál 2 9" xfId="215"/>
    <cellStyle name="Normál 2_2.sz.melléklet intézmények pontosított 0203" xfId="139"/>
    <cellStyle name="Normál 20" xfId="140"/>
    <cellStyle name="Normál 20 2" xfId="196"/>
    <cellStyle name="Normál 21" xfId="141"/>
    <cellStyle name="Normál 21 2" xfId="197"/>
    <cellStyle name="Normál 22" xfId="142"/>
    <cellStyle name="Normál 22 2" xfId="143"/>
    <cellStyle name="Normál 22 2 2" xfId="199"/>
    <cellStyle name="Normál 22 3" xfId="144"/>
    <cellStyle name="Normál 22 3 2" xfId="145"/>
    <cellStyle name="Normál 22 3 2 2" xfId="146"/>
    <cellStyle name="Normál 22 3 2 2 2" xfId="202"/>
    <cellStyle name="Normál 22 3 2 3" xfId="201"/>
    <cellStyle name="Normál 22 3 3" xfId="200"/>
    <cellStyle name="Normál 22 4" xfId="198"/>
    <cellStyle name="Normál 23" xfId="147"/>
    <cellStyle name="Normál 23 2" xfId="148"/>
    <cellStyle name="Normál 23 2 2" xfId="204"/>
    <cellStyle name="Normál 23 3" xfId="203"/>
    <cellStyle name="Normál 24" xfId="149"/>
    <cellStyle name="Normál 24 2" xfId="205"/>
    <cellStyle name="Normál 25" xfId="55"/>
    <cellStyle name="Normál 25 2" xfId="56"/>
    <cellStyle name="Normál 25 2 2" xfId="183"/>
    <cellStyle name="Normál 25 3" xfId="182"/>
    <cellStyle name="Normál 25 4" xfId="224"/>
    <cellStyle name="Normál 26" xfId="172"/>
    <cellStyle name="Normál 26 2" xfId="209"/>
    <cellStyle name="Normál 27" xfId="173"/>
    <cellStyle name="Normál 27 2" xfId="210"/>
    <cellStyle name="Normál 28" xfId="175"/>
    <cellStyle name="Normál 28 2" xfId="211"/>
    <cellStyle name="Normál 29" xfId="176"/>
    <cellStyle name="Normál 3" xfId="57"/>
    <cellStyle name="Normál 3 2" xfId="58"/>
    <cellStyle name="Normál 3 3" xfId="150"/>
    <cellStyle name="Normál 3_TGA 2013 2_4_Köztisztaság" xfId="151"/>
    <cellStyle name="Normál 30" xfId="230"/>
    <cellStyle name="Normál 31" xfId="231"/>
    <cellStyle name="Normál 32" xfId="232"/>
    <cellStyle name="Normál 33" xfId="233"/>
    <cellStyle name="Normál 34" xfId="234"/>
    <cellStyle name="Normál 35" xfId="235"/>
    <cellStyle name="Normál 36" xfId="236"/>
    <cellStyle name="Normál 37" xfId="237"/>
    <cellStyle name="Normál 38" xfId="238"/>
    <cellStyle name="Normál 4" xfId="59"/>
    <cellStyle name="Normál 4 2" xfId="60"/>
    <cellStyle name="Normál 4 2 2" xfId="152"/>
    <cellStyle name="Normál 4 2 3" xfId="153"/>
    <cellStyle name="Normál 4 3" xfId="184"/>
    <cellStyle name="Normál 4 4" xfId="225"/>
    <cellStyle name="Normál 4_EU támogatott feladatok 0208" xfId="154"/>
    <cellStyle name="Normál 5" xfId="61"/>
    <cellStyle name="Normál 5 2" xfId="155"/>
    <cellStyle name="Normál 5 2 2" xfId="206"/>
    <cellStyle name="Normál 5 3" xfId="156"/>
    <cellStyle name="Normál 5 3 2" xfId="157"/>
    <cellStyle name="Normál 5 3 2 2" xfId="208"/>
    <cellStyle name="Normál 5 3 3" xfId="207"/>
    <cellStyle name="Normál 6" xfId="62"/>
    <cellStyle name="Normál 7" xfId="63"/>
    <cellStyle name="Normál 7 2" xfId="64"/>
    <cellStyle name="Normál 7 3" xfId="65"/>
    <cellStyle name="Normál 8" xfId="66"/>
    <cellStyle name="Normál 9" xfId="158"/>
    <cellStyle name="Normál 9 2" xfId="226"/>
    <cellStyle name="Normál_11. KV összesítő 2011.tervegyeztetés lezárt jegyzőkönyvek" xfId="159"/>
    <cellStyle name="Normál_2001 évi terv" xfId="76"/>
    <cellStyle name="Normál_2003 évi kv javaslat" xfId="160"/>
    <cellStyle name="Normál_Függelékek és egyéb táblák 02.06" xfId="67"/>
    <cellStyle name="Normál_Intézményi jegyzőkönyvek 2006  január 2-6 (rendeletbe előkészítő)" xfId="161"/>
    <cellStyle name="Normal_KARSZJ3" xfId="68"/>
    <cellStyle name="Normál_ktgvetés mellékletei 2012 01 20" xfId="178"/>
    <cellStyle name="Normál_KVRENMUNKA" xfId="1"/>
    <cellStyle name="Normál_létszám tájékoztató" xfId="174"/>
    <cellStyle name="Normál_Munka1" xfId="213"/>
    <cellStyle name="Normál_SEGEDLETEK" xfId="171"/>
    <cellStyle name="Normal_tanusitv" xfId="69"/>
    <cellStyle name="Note" xfId="70"/>
    <cellStyle name="Note 2" xfId="227"/>
    <cellStyle name="Output" xfId="71"/>
    <cellStyle name="Output 2" xfId="228"/>
    <cellStyle name="Összesen 2" xfId="162"/>
    <cellStyle name="Pénznem" xfId="212" builtinId="4"/>
    <cellStyle name="Pénznem 2" xfId="163"/>
    <cellStyle name="Rossz 2" xfId="164"/>
    <cellStyle name="Semleges 2" xfId="165"/>
    <cellStyle name="Stílus 1" xfId="166"/>
    <cellStyle name="Számítás 2" xfId="167"/>
    <cellStyle name="Százalék 2" xfId="72"/>
    <cellStyle name="Százalék 2 2" xfId="168"/>
    <cellStyle name="Százalék 3" xfId="169"/>
    <cellStyle name="Százalék 4" xfId="170"/>
    <cellStyle name="Title" xfId="73"/>
    <cellStyle name="Total" xfId="74"/>
    <cellStyle name="Total 2" xfId="229"/>
    <cellStyle name="Warning Text" xfId="75"/>
  </cellStyles>
  <dxfs count="1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externalLink" Target="externalLinks/externalLink9.xml"/><Relationship Id="rId47" Type="http://schemas.openxmlformats.org/officeDocument/2006/relationships/externalLink" Target="externalLinks/externalLink14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5.xml"/><Relationship Id="rId46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externalLink" Target="externalLinks/externalLink7.xml"/><Relationship Id="rId45" Type="http://schemas.openxmlformats.org/officeDocument/2006/relationships/externalLink" Target="externalLinks/externalLink12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49" Type="http://schemas.openxmlformats.org/officeDocument/2006/relationships/externalLink" Target="externalLinks/externalLink1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1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43" Type="http://schemas.openxmlformats.org/officeDocument/2006/relationships/externalLink" Target="externalLinks/externalLink10.xml"/><Relationship Id="rId48" Type="http://schemas.openxmlformats.org/officeDocument/2006/relationships/externalLink" Target="externalLinks/externalLink15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kumentumok\Excel\Menyus\P&#233;nz&#252;gyielemz&#233;s\P&#252;modell\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Excel/Menyus/P&#233;nz&#252;gyielemz&#233;s/P&#252;modell/M_V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gyalne/Documents/2017/K&#214;LTS&#201;GVET&#201;S%20TERVEZ&#201;S/2017.%20&#233;vi%20&#246;nkorm&#225;nyzati%20k&#246;lts&#233;gvet&#233;s%20minta/rendelet%20mell&#233;klet%20minta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&#233;nz&#252;gy/2018%20ktgv%20VI%20m&#243;d/&#214;nkorm&#225;nyzat%20VI%20ktgv%20m&#243;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farkasn\LOCALS~1\Temp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Besz&#225;mol&#243;\2009\&#201;ves\Besz&#225;mol&#243;%20t&#225;bl&#225;k\Dokumentumok\Excel\Menyus\P&#233;nz&#252;gyielemz&#233;s\P&#252;modell\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zugyVIP\T&#243;thHE2002\Excel\Menyus\P&#233;nz&#252;gyielemz&#233;s\P&#252;modell\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&#193;llami%20t&#225;mogat&#225;s%20ig&#233;nyl&#233;s-%20elsz&#225;mol&#225;s\2012\&#193;llami%20egyeztet&#233;s\2012.%20&#225;llami%20ig&#233;nyl&#233;s%20&#246;sszes&#237;tve%202011.11.18.%20int&#233;zm&#233;nyi%20bon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ímrend"/>
      <sheetName val="1.1.sz.mell."/>
      <sheetName val="1.2.sz.mell."/>
      <sheetName val="1.3.sz.mell."/>
      <sheetName val="1.4.sz.mell."/>
      <sheetName val="2.1.sz.mell  "/>
      <sheetName val="2.2.sz.mell  "/>
      <sheetName val="3.sz.mell"/>
      <sheetName val="4. sz.mell "/>
      <sheetName val="5.sz.mell"/>
      <sheetName val="6.sz.mell"/>
      <sheetName val="7.sz.mell."/>
      <sheetName val="8.sz.mell. "/>
      <sheetName val="9.sz.mell."/>
      <sheetName val="9.1.sz.mell"/>
      <sheetName val="9.2.sz.mell"/>
      <sheetName val="10.sz.mell"/>
      <sheetName val="10.1.sz.mell"/>
      <sheetName val="10.2.sz.mell"/>
      <sheetName val="11.sz.mell"/>
      <sheetName val="11.1.sz.mell"/>
      <sheetName val="11.2.sz.mell"/>
      <sheetName val="12.sz.mell"/>
      <sheetName val="13.sz.mell"/>
      <sheetName val="14.sz.mell"/>
      <sheetName val="15.sz.mell"/>
      <sheetName val="16.sz.mell"/>
      <sheetName val="17.sz.mell"/>
      <sheetName val="18.sz.mell"/>
      <sheetName val="19. sz.mel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ímrend"/>
      <sheetName val="1.sz.mell."/>
      <sheetName val="2.1.sz.mell  "/>
      <sheetName val="2.2.sz.mell  "/>
      <sheetName val="3.sz.mell"/>
      <sheetName val="4. sz.mell"/>
      <sheetName val="5.sz.mell"/>
      <sheetName val="6.sz.mell"/>
      <sheetName val="7.sz.mell."/>
      <sheetName val="8.sz.mell. "/>
      <sheetName val="9.sz.mell."/>
      <sheetName val="9.1.sz.mell"/>
      <sheetName val="9.2.sz.mell"/>
      <sheetName val="10.sz.mell"/>
      <sheetName val="10.1.sz.mell"/>
      <sheetName val="10.2.sz.mell"/>
      <sheetName val="11.sz.mell"/>
      <sheetName val="11.1.sz.mell"/>
      <sheetName val="11.2.sz.mell"/>
      <sheetName val="12.sz.mell"/>
      <sheetName val="13.sz.mell"/>
      <sheetName val="14.sz.mell"/>
      <sheetName val="15.sz.mell"/>
      <sheetName val="16.sz.mell"/>
      <sheetName val="17.sz.mell"/>
      <sheetName val="18.sz.mell"/>
      <sheetName val="19. sz.mell"/>
      <sheetName val="Munka1"/>
    </sheetNames>
    <sheetDataSet>
      <sheetData sheetId="0"/>
      <sheetData sheetId="1">
        <row r="22">
          <cell r="D22">
            <v>1029047898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7">
          <cell r="G37">
            <v>311673511</v>
          </cell>
        </row>
      </sheetData>
      <sheetData sheetId="14"/>
      <sheetData sheetId="15"/>
      <sheetData sheetId="16">
        <row r="37">
          <cell r="F37">
            <v>29604406</v>
          </cell>
        </row>
      </sheetData>
      <sheetData sheetId="17"/>
      <sheetData sheetId="18"/>
      <sheetData sheetId="19"/>
      <sheetData sheetId="20"/>
      <sheetData sheetId="21"/>
      <sheetData sheetId="22">
        <row r="16">
          <cell r="C16">
            <v>411643533</v>
          </cell>
        </row>
      </sheetData>
      <sheetData sheetId="23"/>
      <sheetData sheetId="24">
        <row r="7">
          <cell r="D7">
            <v>18782887</v>
          </cell>
        </row>
      </sheetData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C10"/>
  <sheetViews>
    <sheetView workbookViewId="0">
      <selection sqref="A1:C2"/>
    </sheetView>
  </sheetViews>
  <sheetFormatPr defaultColWidth="10.69921875" defaultRowHeight="13" x14ac:dyDescent="0.3"/>
  <cols>
    <col min="1" max="2" width="8.796875" style="164" customWidth="1"/>
    <col min="3" max="3" width="73.5" style="153" customWidth="1"/>
    <col min="4" max="256" width="10.69921875" style="153"/>
    <col min="257" max="258" width="8.796875" style="153" customWidth="1"/>
    <col min="259" max="259" width="73.5" style="153" customWidth="1"/>
    <col min="260" max="512" width="10.69921875" style="153"/>
    <col min="513" max="514" width="8.796875" style="153" customWidth="1"/>
    <col min="515" max="515" width="73.5" style="153" customWidth="1"/>
    <col min="516" max="768" width="10.69921875" style="153"/>
    <col min="769" max="770" width="8.796875" style="153" customWidth="1"/>
    <col min="771" max="771" width="73.5" style="153" customWidth="1"/>
    <col min="772" max="1024" width="10.69921875" style="153"/>
    <col min="1025" max="1026" width="8.796875" style="153" customWidth="1"/>
    <col min="1027" max="1027" width="73.5" style="153" customWidth="1"/>
    <col min="1028" max="1280" width="10.69921875" style="153"/>
    <col min="1281" max="1282" width="8.796875" style="153" customWidth="1"/>
    <col min="1283" max="1283" width="73.5" style="153" customWidth="1"/>
    <col min="1284" max="1536" width="10.69921875" style="153"/>
    <col min="1537" max="1538" width="8.796875" style="153" customWidth="1"/>
    <col min="1539" max="1539" width="73.5" style="153" customWidth="1"/>
    <col min="1540" max="1792" width="10.69921875" style="153"/>
    <col min="1793" max="1794" width="8.796875" style="153" customWidth="1"/>
    <col min="1795" max="1795" width="73.5" style="153" customWidth="1"/>
    <col min="1796" max="2048" width="10.69921875" style="153"/>
    <col min="2049" max="2050" width="8.796875" style="153" customWidth="1"/>
    <col min="2051" max="2051" width="73.5" style="153" customWidth="1"/>
    <col min="2052" max="2304" width="10.69921875" style="153"/>
    <col min="2305" max="2306" width="8.796875" style="153" customWidth="1"/>
    <col min="2307" max="2307" width="73.5" style="153" customWidth="1"/>
    <col min="2308" max="2560" width="10.69921875" style="153"/>
    <col min="2561" max="2562" width="8.796875" style="153" customWidth="1"/>
    <col min="2563" max="2563" width="73.5" style="153" customWidth="1"/>
    <col min="2564" max="2816" width="10.69921875" style="153"/>
    <col min="2817" max="2818" width="8.796875" style="153" customWidth="1"/>
    <col min="2819" max="2819" width="73.5" style="153" customWidth="1"/>
    <col min="2820" max="3072" width="10.69921875" style="153"/>
    <col min="3073" max="3074" width="8.796875" style="153" customWidth="1"/>
    <col min="3075" max="3075" width="73.5" style="153" customWidth="1"/>
    <col min="3076" max="3328" width="10.69921875" style="153"/>
    <col min="3329" max="3330" width="8.796875" style="153" customWidth="1"/>
    <col min="3331" max="3331" width="73.5" style="153" customWidth="1"/>
    <col min="3332" max="3584" width="10.69921875" style="153"/>
    <col min="3585" max="3586" width="8.796875" style="153" customWidth="1"/>
    <col min="3587" max="3587" width="73.5" style="153" customWidth="1"/>
    <col min="3588" max="3840" width="10.69921875" style="153"/>
    <col min="3841" max="3842" width="8.796875" style="153" customWidth="1"/>
    <col min="3843" max="3843" width="73.5" style="153" customWidth="1"/>
    <col min="3844" max="4096" width="10.69921875" style="153"/>
    <col min="4097" max="4098" width="8.796875" style="153" customWidth="1"/>
    <col min="4099" max="4099" width="73.5" style="153" customWidth="1"/>
    <col min="4100" max="4352" width="10.69921875" style="153"/>
    <col min="4353" max="4354" width="8.796875" style="153" customWidth="1"/>
    <col min="4355" max="4355" width="73.5" style="153" customWidth="1"/>
    <col min="4356" max="4608" width="10.69921875" style="153"/>
    <col min="4609" max="4610" width="8.796875" style="153" customWidth="1"/>
    <col min="4611" max="4611" width="73.5" style="153" customWidth="1"/>
    <col min="4612" max="4864" width="10.69921875" style="153"/>
    <col min="4865" max="4866" width="8.796875" style="153" customWidth="1"/>
    <col min="4867" max="4867" width="73.5" style="153" customWidth="1"/>
    <col min="4868" max="5120" width="10.69921875" style="153"/>
    <col min="5121" max="5122" width="8.796875" style="153" customWidth="1"/>
    <col min="5123" max="5123" width="73.5" style="153" customWidth="1"/>
    <col min="5124" max="5376" width="10.69921875" style="153"/>
    <col min="5377" max="5378" width="8.796875" style="153" customWidth="1"/>
    <col min="5379" max="5379" width="73.5" style="153" customWidth="1"/>
    <col min="5380" max="5632" width="10.69921875" style="153"/>
    <col min="5633" max="5634" width="8.796875" style="153" customWidth="1"/>
    <col min="5635" max="5635" width="73.5" style="153" customWidth="1"/>
    <col min="5636" max="5888" width="10.69921875" style="153"/>
    <col min="5889" max="5890" width="8.796875" style="153" customWidth="1"/>
    <col min="5891" max="5891" width="73.5" style="153" customWidth="1"/>
    <col min="5892" max="6144" width="10.69921875" style="153"/>
    <col min="6145" max="6146" width="8.796875" style="153" customWidth="1"/>
    <col min="6147" max="6147" width="73.5" style="153" customWidth="1"/>
    <col min="6148" max="6400" width="10.69921875" style="153"/>
    <col min="6401" max="6402" width="8.796875" style="153" customWidth="1"/>
    <col min="6403" max="6403" width="73.5" style="153" customWidth="1"/>
    <col min="6404" max="6656" width="10.69921875" style="153"/>
    <col min="6657" max="6658" width="8.796875" style="153" customWidth="1"/>
    <col min="6659" max="6659" width="73.5" style="153" customWidth="1"/>
    <col min="6660" max="6912" width="10.69921875" style="153"/>
    <col min="6913" max="6914" width="8.796875" style="153" customWidth="1"/>
    <col min="6915" max="6915" width="73.5" style="153" customWidth="1"/>
    <col min="6916" max="7168" width="10.69921875" style="153"/>
    <col min="7169" max="7170" width="8.796875" style="153" customWidth="1"/>
    <col min="7171" max="7171" width="73.5" style="153" customWidth="1"/>
    <col min="7172" max="7424" width="10.69921875" style="153"/>
    <col min="7425" max="7426" width="8.796875" style="153" customWidth="1"/>
    <col min="7427" max="7427" width="73.5" style="153" customWidth="1"/>
    <col min="7428" max="7680" width="10.69921875" style="153"/>
    <col min="7681" max="7682" width="8.796875" style="153" customWidth="1"/>
    <col min="7683" max="7683" width="73.5" style="153" customWidth="1"/>
    <col min="7684" max="7936" width="10.69921875" style="153"/>
    <col min="7937" max="7938" width="8.796875" style="153" customWidth="1"/>
    <col min="7939" max="7939" width="73.5" style="153" customWidth="1"/>
    <col min="7940" max="8192" width="10.69921875" style="153"/>
    <col min="8193" max="8194" width="8.796875" style="153" customWidth="1"/>
    <col min="8195" max="8195" width="73.5" style="153" customWidth="1"/>
    <col min="8196" max="8448" width="10.69921875" style="153"/>
    <col min="8449" max="8450" width="8.796875" style="153" customWidth="1"/>
    <col min="8451" max="8451" width="73.5" style="153" customWidth="1"/>
    <col min="8452" max="8704" width="10.69921875" style="153"/>
    <col min="8705" max="8706" width="8.796875" style="153" customWidth="1"/>
    <col min="8707" max="8707" width="73.5" style="153" customWidth="1"/>
    <col min="8708" max="8960" width="10.69921875" style="153"/>
    <col min="8961" max="8962" width="8.796875" style="153" customWidth="1"/>
    <col min="8963" max="8963" width="73.5" style="153" customWidth="1"/>
    <col min="8964" max="9216" width="10.69921875" style="153"/>
    <col min="9217" max="9218" width="8.796875" style="153" customWidth="1"/>
    <col min="9219" max="9219" width="73.5" style="153" customWidth="1"/>
    <col min="9220" max="9472" width="10.69921875" style="153"/>
    <col min="9473" max="9474" width="8.796875" style="153" customWidth="1"/>
    <col min="9475" max="9475" width="73.5" style="153" customWidth="1"/>
    <col min="9476" max="9728" width="10.69921875" style="153"/>
    <col min="9729" max="9730" width="8.796875" style="153" customWidth="1"/>
    <col min="9731" max="9731" width="73.5" style="153" customWidth="1"/>
    <col min="9732" max="9984" width="10.69921875" style="153"/>
    <col min="9985" max="9986" width="8.796875" style="153" customWidth="1"/>
    <col min="9987" max="9987" width="73.5" style="153" customWidth="1"/>
    <col min="9988" max="10240" width="10.69921875" style="153"/>
    <col min="10241" max="10242" width="8.796875" style="153" customWidth="1"/>
    <col min="10243" max="10243" width="73.5" style="153" customWidth="1"/>
    <col min="10244" max="10496" width="10.69921875" style="153"/>
    <col min="10497" max="10498" width="8.796875" style="153" customWidth="1"/>
    <col min="10499" max="10499" width="73.5" style="153" customWidth="1"/>
    <col min="10500" max="10752" width="10.69921875" style="153"/>
    <col min="10753" max="10754" width="8.796875" style="153" customWidth="1"/>
    <col min="10755" max="10755" width="73.5" style="153" customWidth="1"/>
    <col min="10756" max="11008" width="10.69921875" style="153"/>
    <col min="11009" max="11010" width="8.796875" style="153" customWidth="1"/>
    <col min="11011" max="11011" width="73.5" style="153" customWidth="1"/>
    <col min="11012" max="11264" width="10.69921875" style="153"/>
    <col min="11265" max="11266" width="8.796875" style="153" customWidth="1"/>
    <col min="11267" max="11267" width="73.5" style="153" customWidth="1"/>
    <col min="11268" max="11520" width="10.69921875" style="153"/>
    <col min="11521" max="11522" width="8.796875" style="153" customWidth="1"/>
    <col min="11523" max="11523" width="73.5" style="153" customWidth="1"/>
    <col min="11524" max="11776" width="10.69921875" style="153"/>
    <col min="11777" max="11778" width="8.796875" style="153" customWidth="1"/>
    <col min="11779" max="11779" width="73.5" style="153" customWidth="1"/>
    <col min="11780" max="12032" width="10.69921875" style="153"/>
    <col min="12033" max="12034" width="8.796875" style="153" customWidth="1"/>
    <col min="12035" max="12035" width="73.5" style="153" customWidth="1"/>
    <col min="12036" max="12288" width="10.69921875" style="153"/>
    <col min="12289" max="12290" width="8.796875" style="153" customWidth="1"/>
    <col min="12291" max="12291" width="73.5" style="153" customWidth="1"/>
    <col min="12292" max="12544" width="10.69921875" style="153"/>
    <col min="12545" max="12546" width="8.796875" style="153" customWidth="1"/>
    <col min="12547" max="12547" width="73.5" style="153" customWidth="1"/>
    <col min="12548" max="12800" width="10.69921875" style="153"/>
    <col min="12801" max="12802" width="8.796875" style="153" customWidth="1"/>
    <col min="12803" max="12803" width="73.5" style="153" customWidth="1"/>
    <col min="12804" max="13056" width="10.69921875" style="153"/>
    <col min="13057" max="13058" width="8.796875" style="153" customWidth="1"/>
    <col min="13059" max="13059" width="73.5" style="153" customWidth="1"/>
    <col min="13060" max="13312" width="10.69921875" style="153"/>
    <col min="13313" max="13314" width="8.796875" style="153" customWidth="1"/>
    <col min="13315" max="13315" width="73.5" style="153" customWidth="1"/>
    <col min="13316" max="13568" width="10.69921875" style="153"/>
    <col min="13569" max="13570" width="8.796875" style="153" customWidth="1"/>
    <col min="13571" max="13571" width="73.5" style="153" customWidth="1"/>
    <col min="13572" max="13824" width="10.69921875" style="153"/>
    <col min="13825" max="13826" width="8.796875" style="153" customWidth="1"/>
    <col min="13827" max="13827" width="73.5" style="153" customWidth="1"/>
    <col min="13828" max="14080" width="10.69921875" style="153"/>
    <col min="14081" max="14082" width="8.796875" style="153" customWidth="1"/>
    <col min="14083" max="14083" width="73.5" style="153" customWidth="1"/>
    <col min="14084" max="14336" width="10.69921875" style="153"/>
    <col min="14337" max="14338" width="8.796875" style="153" customWidth="1"/>
    <col min="14339" max="14339" width="73.5" style="153" customWidth="1"/>
    <col min="14340" max="14592" width="10.69921875" style="153"/>
    <col min="14593" max="14594" width="8.796875" style="153" customWidth="1"/>
    <col min="14595" max="14595" width="73.5" style="153" customWidth="1"/>
    <col min="14596" max="14848" width="10.69921875" style="153"/>
    <col min="14849" max="14850" width="8.796875" style="153" customWidth="1"/>
    <col min="14851" max="14851" width="73.5" style="153" customWidth="1"/>
    <col min="14852" max="15104" width="10.69921875" style="153"/>
    <col min="15105" max="15106" width="8.796875" style="153" customWidth="1"/>
    <col min="15107" max="15107" width="73.5" style="153" customWidth="1"/>
    <col min="15108" max="15360" width="10.69921875" style="153"/>
    <col min="15361" max="15362" width="8.796875" style="153" customWidth="1"/>
    <col min="15363" max="15363" width="73.5" style="153" customWidth="1"/>
    <col min="15364" max="15616" width="10.69921875" style="153"/>
    <col min="15617" max="15618" width="8.796875" style="153" customWidth="1"/>
    <col min="15619" max="15619" width="73.5" style="153" customWidth="1"/>
    <col min="15620" max="15872" width="10.69921875" style="153"/>
    <col min="15873" max="15874" width="8.796875" style="153" customWidth="1"/>
    <col min="15875" max="15875" width="73.5" style="153" customWidth="1"/>
    <col min="15876" max="16128" width="10.69921875" style="153"/>
    <col min="16129" max="16130" width="8.796875" style="153" customWidth="1"/>
    <col min="16131" max="16131" width="73.5" style="153" customWidth="1"/>
    <col min="16132" max="16384" width="10.69921875" style="153"/>
  </cols>
  <sheetData>
    <row r="1" spans="1:3" x14ac:dyDescent="0.3">
      <c r="A1" s="1355" t="s">
        <v>1416</v>
      </c>
      <c r="B1" s="1356"/>
      <c r="C1" s="1357"/>
    </row>
    <row r="2" spans="1:3" ht="41.25" customHeight="1" x14ac:dyDescent="0.3">
      <c r="A2" s="1358"/>
      <c r="B2" s="1359"/>
      <c r="C2" s="1360"/>
    </row>
    <row r="4" spans="1:3" s="165" customFormat="1" ht="30" x14ac:dyDescent="0.3">
      <c r="A4" s="243" t="s">
        <v>593</v>
      </c>
      <c r="B4" s="243" t="s">
        <v>594</v>
      </c>
      <c r="C4" s="243" t="s">
        <v>595</v>
      </c>
    </row>
    <row r="5" spans="1:3" s="154" customFormat="1" ht="24" customHeight="1" x14ac:dyDescent="0.3">
      <c r="A5" s="244" t="s">
        <v>596</v>
      </c>
      <c r="B5" s="245"/>
      <c r="C5" s="246" t="s">
        <v>376</v>
      </c>
    </row>
    <row r="6" spans="1:3" s="154" customFormat="1" ht="24" customHeight="1" x14ac:dyDescent="0.3">
      <c r="A6" s="244" t="s">
        <v>597</v>
      </c>
      <c r="B6" s="245"/>
      <c r="C6" s="246" t="s">
        <v>598</v>
      </c>
    </row>
    <row r="7" spans="1:3" s="154" customFormat="1" ht="24" customHeight="1" x14ac:dyDescent="0.3">
      <c r="A7" s="244"/>
      <c r="B7" s="245" t="s">
        <v>9</v>
      </c>
      <c r="C7" s="247" t="s">
        <v>395</v>
      </c>
    </row>
    <row r="8" spans="1:3" s="154" customFormat="1" ht="24" customHeight="1" x14ac:dyDescent="0.3">
      <c r="A8" s="244" t="s">
        <v>383</v>
      </c>
      <c r="B8" s="245"/>
      <c r="C8" s="246" t="s">
        <v>599</v>
      </c>
    </row>
    <row r="9" spans="1:3" s="154" customFormat="1" ht="24" customHeight="1" x14ac:dyDescent="0.3">
      <c r="A9" s="245"/>
      <c r="B9" s="245" t="s">
        <v>9</v>
      </c>
      <c r="C9" s="247" t="s">
        <v>418</v>
      </c>
    </row>
    <row r="10" spans="1:3" s="154" customFormat="1" ht="19.5" customHeight="1" x14ac:dyDescent="0.3">
      <c r="A10" s="166"/>
      <c r="B10" s="166"/>
      <c r="C10" s="167"/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K455"/>
  <sheetViews>
    <sheetView view="pageLayout" workbookViewId="0">
      <selection activeCell="B5" sqref="B5:G5"/>
    </sheetView>
  </sheetViews>
  <sheetFormatPr defaultRowHeight="13" x14ac:dyDescent="0.3"/>
  <cols>
    <col min="1" max="1" width="34.796875" style="42" customWidth="1"/>
    <col min="2" max="6" width="16.5" style="42" customWidth="1"/>
    <col min="7" max="7" width="13.796875" style="42" customWidth="1"/>
    <col min="8" max="8" width="9.5" style="42" bestFit="1" customWidth="1"/>
    <col min="9" max="257" width="9.296875" style="42"/>
    <col min="258" max="258" width="34.796875" style="42" customWidth="1"/>
    <col min="259" max="262" width="16.5" style="42" customWidth="1"/>
    <col min="263" max="263" width="13.796875" style="42" customWidth="1"/>
    <col min="264" max="513" width="9.296875" style="42"/>
    <col min="514" max="514" width="34.796875" style="42" customWidth="1"/>
    <col min="515" max="518" width="16.5" style="42" customWidth="1"/>
    <col min="519" max="519" width="13.796875" style="42" customWidth="1"/>
    <col min="520" max="769" width="9.296875" style="42"/>
    <col min="770" max="770" width="34.796875" style="42" customWidth="1"/>
    <col min="771" max="774" width="16.5" style="42" customWidth="1"/>
    <col min="775" max="775" width="13.796875" style="42" customWidth="1"/>
    <col min="776" max="1025" width="9.296875" style="42"/>
    <col min="1026" max="1026" width="34.796875" style="42" customWidth="1"/>
    <col min="1027" max="1030" width="16.5" style="42" customWidth="1"/>
    <col min="1031" max="1031" width="13.796875" style="42" customWidth="1"/>
    <col min="1032" max="1281" width="9.296875" style="42"/>
    <col min="1282" max="1282" width="34.796875" style="42" customWidth="1"/>
    <col min="1283" max="1286" width="16.5" style="42" customWidth="1"/>
    <col min="1287" max="1287" width="13.796875" style="42" customWidth="1"/>
    <col min="1288" max="1537" width="9.296875" style="42"/>
    <col min="1538" max="1538" width="34.796875" style="42" customWidth="1"/>
    <col min="1539" max="1542" width="16.5" style="42" customWidth="1"/>
    <col min="1543" max="1543" width="13.796875" style="42" customWidth="1"/>
    <col min="1544" max="1793" width="9.296875" style="42"/>
    <col min="1794" max="1794" width="34.796875" style="42" customWidth="1"/>
    <col min="1795" max="1798" width="16.5" style="42" customWidth="1"/>
    <col min="1799" max="1799" width="13.796875" style="42" customWidth="1"/>
    <col min="1800" max="2049" width="9.296875" style="42"/>
    <col min="2050" max="2050" width="34.796875" style="42" customWidth="1"/>
    <col min="2051" max="2054" width="16.5" style="42" customWidth="1"/>
    <col min="2055" max="2055" width="13.796875" style="42" customWidth="1"/>
    <col min="2056" max="2305" width="9.296875" style="42"/>
    <col min="2306" max="2306" width="34.796875" style="42" customWidth="1"/>
    <col min="2307" max="2310" width="16.5" style="42" customWidth="1"/>
    <col min="2311" max="2311" width="13.796875" style="42" customWidth="1"/>
    <col min="2312" max="2561" width="9.296875" style="42"/>
    <col min="2562" max="2562" width="34.796875" style="42" customWidth="1"/>
    <col min="2563" max="2566" width="16.5" style="42" customWidth="1"/>
    <col min="2567" max="2567" width="13.796875" style="42" customWidth="1"/>
    <col min="2568" max="2817" width="9.296875" style="42"/>
    <col min="2818" max="2818" width="34.796875" style="42" customWidth="1"/>
    <col min="2819" max="2822" width="16.5" style="42" customWidth="1"/>
    <col min="2823" max="2823" width="13.796875" style="42" customWidth="1"/>
    <col min="2824" max="3073" width="9.296875" style="42"/>
    <col min="3074" max="3074" width="34.796875" style="42" customWidth="1"/>
    <col min="3075" max="3078" width="16.5" style="42" customWidth="1"/>
    <col min="3079" max="3079" width="13.796875" style="42" customWidth="1"/>
    <col min="3080" max="3329" width="9.296875" style="42"/>
    <col min="3330" max="3330" width="34.796875" style="42" customWidth="1"/>
    <col min="3331" max="3334" width="16.5" style="42" customWidth="1"/>
    <col min="3335" max="3335" width="13.796875" style="42" customWidth="1"/>
    <col min="3336" max="3585" width="9.296875" style="42"/>
    <col min="3586" max="3586" width="34.796875" style="42" customWidth="1"/>
    <col min="3587" max="3590" width="16.5" style="42" customWidth="1"/>
    <col min="3591" max="3591" width="13.796875" style="42" customWidth="1"/>
    <col min="3592" max="3841" width="9.296875" style="42"/>
    <col min="3842" max="3842" width="34.796875" style="42" customWidth="1"/>
    <col min="3843" max="3846" width="16.5" style="42" customWidth="1"/>
    <col min="3847" max="3847" width="13.796875" style="42" customWidth="1"/>
    <col min="3848" max="4097" width="9.296875" style="42"/>
    <col min="4098" max="4098" width="34.796875" style="42" customWidth="1"/>
    <col min="4099" max="4102" width="16.5" style="42" customWidth="1"/>
    <col min="4103" max="4103" width="13.796875" style="42" customWidth="1"/>
    <col min="4104" max="4353" width="9.296875" style="42"/>
    <col min="4354" max="4354" width="34.796875" style="42" customWidth="1"/>
    <col min="4355" max="4358" width="16.5" style="42" customWidth="1"/>
    <col min="4359" max="4359" width="13.796875" style="42" customWidth="1"/>
    <col min="4360" max="4609" width="9.296875" style="42"/>
    <col min="4610" max="4610" width="34.796875" style="42" customWidth="1"/>
    <col min="4611" max="4614" width="16.5" style="42" customWidth="1"/>
    <col min="4615" max="4615" width="13.796875" style="42" customWidth="1"/>
    <col min="4616" max="4865" width="9.296875" style="42"/>
    <col min="4866" max="4866" width="34.796875" style="42" customWidth="1"/>
    <col min="4867" max="4870" width="16.5" style="42" customWidth="1"/>
    <col min="4871" max="4871" width="13.796875" style="42" customWidth="1"/>
    <col min="4872" max="5121" width="9.296875" style="42"/>
    <col min="5122" max="5122" width="34.796875" style="42" customWidth="1"/>
    <col min="5123" max="5126" width="16.5" style="42" customWidth="1"/>
    <col min="5127" max="5127" width="13.796875" style="42" customWidth="1"/>
    <col min="5128" max="5377" width="9.296875" style="42"/>
    <col min="5378" max="5378" width="34.796875" style="42" customWidth="1"/>
    <col min="5379" max="5382" width="16.5" style="42" customWidth="1"/>
    <col min="5383" max="5383" width="13.796875" style="42" customWidth="1"/>
    <col min="5384" max="5633" width="9.296875" style="42"/>
    <col min="5634" max="5634" width="34.796875" style="42" customWidth="1"/>
    <col min="5635" max="5638" width="16.5" style="42" customWidth="1"/>
    <col min="5639" max="5639" width="13.796875" style="42" customWidth="1"/>
    <col min="5640" max="5889" width="9.296875" style="42"/>
    <col min="5890" max="5890" width="34.796875" style="42" customWidth="1"/>
    <col min="5891" max="5894" width="16.5" style="42" customWidth="1"/>
    <col min="5895" max="5895" width="13.796875" style="42" customWidth="1"/>
    <col min="5896" max="6145" width="9.296875" style="42"/>
    <col min="6146" max="6146" width="34.796875" style="42" customWidth="1"/>
    <col min="6147" max="6150" width="16.5" style="42" customWidth="1"/>
    <col min="6151" max="6151" width="13.796875" style="42" customWidth="1"/>
    <col min="6152" max="6401" width="9.296875" style="42"/>
    <col min="6402" max="6402" width="34.796875" style="42" customWidth="1"/>
    <col min="6403" max="6406" width="16.5" style="42" customWidth="1"/>
    <col min="6407" max="6407" width="13.796875" style="42" customWidth="1"/>
    <col min="6408" max="6657" width="9.296875" style="42"/>
    <col min="6658" max="6658" width="34.796875" style="42" customWidth="1"/>
    <col min="6659" max="6662" width="16.5" style="42" customWidth="1"/>
    <col min="6663" max="6663" width="13.796875" style="42" customWidth="1"/>
    <col min="6664" max="6913" width="9.296875" style="42"/>
    <col min="6914" max="6914" width="34.796875" style="42" customWidth="1"/>
    <col min="6915" max="6918" width="16.5" style="42" customWidth="1"/>
    <col min="6919" max="6919" width="13.796875" style="42" customWidth="1"/>
    <col min="6920" max="7169" width="9.296875" style="42"/>
    <col min="7170" max="7170" width="34.796875" style="42" customWidth="1"/>
    <col min="7171" max="7174" width="16.5" style="42" customWidth="1"/>
    <col min="7175" max="7175" width="13.796875" style="42" customWidth="1"/>
    <col min="7176" max="7425" width="9.296875" style="42"/>
    <col min="7426" max="7426" width="34.796875" style="42" customWidth="1"/>
    <col min="7427" max="7430" width="16.5" style="42" customWidth="1"/>
    <col min="7431" max="7431" width="13.796875" style="42" customWidth="1"/>
    <col min="7432" max="7681" width="9.296875" style="42"/>
    <col min="7682" max="7682" width="34.796875" style="42" customWidth="1"/>
    <col min="7683" max="7686" width="16.5" style="42" customWidth="1"/>
    <col min="7687" max="7687" width="13.796875" style="42" customWidth="1"/>
    <col min="7688" max="7937" width="9.296875" style="42"/>
    <col min="7938" max="7938" width="34.796875" style="42" customWidth="1"/>
    <col min="7939" max="7942" width="16.5" style="42" customWidth="1"/>
    <col min="7943" max="7943" width="13.796875" style="42" customWidth="1"/>
    <col min="7944" max="8193" width="9.296875" style="42"/>
    <col min="8194" max="8194" width="34.796875" style="42" customWidth="1"/>
    <col min="8195" max="8198" width="16.5" style="42" customWidth="1"/>
    <col min="8199" max="8199" width="13.796875" style="42" customWidth="1"/>
    <col min="8200" max="8449" width="9.296875" style="42"/>
    <col min="8450" max="8450" width="34.796875" style="42" customWidth="1"/>
    <col min="8451" max="8454" width="16.5" style="42" customWidth="1"/>
    <col min="8455" max="8455" width="13.796875" style="42" customWidth="1"/>
    <col min="8456" max="8705" width="9.296875" style="42"/>
    <col min="8706" max="8706" width="34.796875" style="42" customWidth="1"/>
    <col min="8707" max="8710" width="16.5" style="42" customWidth="1"/>
    <col min="8711" max="8711" width="13.796875" style="42" customWidth="1"/>
    <col min="8712" max="8961" width="9.296875" style="42"/>
    <col min="8962" max="8962" width="34.796875" style="42" customWidth="1"/>
    <col min="8963" max="8966" width="16.5" style="42" customWidth="1"/>
    <col min="8967" max="8967" width="13.796875" style="42" customWidth="1"/>
    <col min="8968" max="9217" width="9.296875" style="42"/>
    <col min="9218" max="9218" width="34.796875" style="42" customWidth="1"/>
    <col min="9219" max="9222" width="16.5" style="42" customWidth="1"/>
    <col min="9223" max="9223" width="13.796875" style="42" customWidth="1"/>
    <col min="9224" max="9473" width="9.296875" style="42"/>
    <col min="9474" max="9474" width="34.796875" style="42" customWidth="1"/>
    <col min="9475" max="9478" width="16.5" style="42" customWidth="1"/>
    <col min="9479" max="9479" width="13.796875" style="42" customWidth="1"/>
    <col min="9480" max="9729" width="9.296875" style="42"/>
    <col min="9730" max="9730" width="34.796875" style="42" customWidth="1"/>
    <col min="9731" max="9734" width="16.5" style="42" customWidth="1"/>
    <col min="9735" max="9735" width="13.796875" style="42" customWidth="1"/>
    <col min="9736" max="9985" width="9.296875" style="42"/>
    <col min="9986" max="9986" width="34.796875" style="42" customWidth="1"/>
    <col min="9987" max="9990" width="16.5" style="42" customWidth="1"/>
    <col min="9991" max="9991" width="13.796875" style="42" customWidth="1"/>
    <col min="9992" max="10241" width="9.296875" style="42"/>
    <col min="10242" max="10242" width="34.796875" style="42" customWidth="1"/>
    <col min="10243" max="10246" width="16.5" style="42" customWidth="1"/>
    <col min="10247" max="10247" width="13.796875" style="42" customWidth="1"/>
    <col min="10248" max="10497" width="9.296875" style="42"/>
    <col min="10498" max="10498" width="34.796875" style="42" customWidth="1"/>
    <col min="10499" max="10502" width="16.5" style="42" customWidth="1"/>
    <col min="10503" max="10503" width="13.796875" style="42" customWidth="1"/>
    <col min="10504" max="10753" width="9.296875" style="42"/>
    <col min="10754" max="10754" width="34.796875" style="42" customWidth="1"/>
    <col min="10755" max="10758" width="16.5" style="42" customWidth="1"/>
    <col min="10759" max="10759" width="13.796875" style="42" customWidth="1"/>
    <col min="10760" max="11009" width="9.296875" style="42"/>
    <col min="11010" max="11010" width="34.796875" style="42" customWidth="1"/>
    <col min="11011" max="11014" width="16.5" style="42" customWidth="1"/>
    <col min="11015" max="11015" width="13.796875" style="42" customWidth="1"/>
    <col min="11016" max="11265" width="9.296875" style="42"/>
    <col min="11266" max="11266" width="34.796875" style="42" customWidth="1"/>
    <col min="11267" max="11270" width="16.5" style="42" customWidth="1"/>
    <col min="11271" max="11271" width="13.796875" style="42" customWidth="1"/>
    <col min="11272" max="11521" width="9.296875" style="42"/>
    <col min="11522" max="11522" width="34.796875" style="42" customWidth="1"/>
    <col min="11523" max="11526" width="16.5" style="42" customWidth="1"/>
    <col min="11527" max="11527" width="13.796875" style="42" customWidth="1"/>
    <col min="11528" max="11777" width="9.296875" style="42"/>
    <col min="11778" max="11778" width="34.796875" style="42" customWidth="1"/>
    <col min="11779" max="11782" width="16.5" style="42" customWidth="1"/>
    <col min="11783" max="11783" width="13.796875" style="42" customWidth="1"/>
    <col min="11784" max="12033" width="9.296875" style="42"/>
    <col min="12034" max="12034" width="34.796875" style="42" customWidth="1"/>
    <col min="12035" max="12038" width="16.5" style="42" customWidth="1"/>
    <col min="12039" max="12039" width="13.796875" style="42" customWidth="1"/>
    <col min="12040" max="12289" width="9.296875" style="42"/>
    <col min="12290" max="12290" width="34.796875" style="42" customWidth="1"/>
    <col min="12291" max="12294" width="16.5" style="42" customWidth="1"/>
    <col min="12295" max="12295" width="13.796875" style="42" customWidth="1"/>
    <col min="12296" max="12545" width="9.296875" style="42"/>
    <col min="12546" max="12546" width="34.796875" style="42" customWidth="1"/>
    <col min="12547" max="12550" width="16.5" style="42" customWidth="1"/>
    <col min="12551" max="12551" width="13.796875" style="42" customWidth="1"/>
    <col min="12552" max="12801" width="9.296875" style="42"/>
    <col min="12802" max="12802" width="34.796875" style="42" customWidth="1"/>
    <col min="12803" max="12806" width="16.5" style="42" customWidth="1"/>
    <col min="12807" max="12807" width="13.796875" style="42" customWidth="1"/>
    <col min="12808" max="13057" width="9.296875" style="42"/>
    <col min="13058" max="13058" width="34.796875" style="42" customWidth="1"/>
    <col min="13059" max="13062" width="16.5" style="42" customWidth="1"/>
    <col min="13063" max="13063" width="13.796875" style="42" customWidth="1"/>
    <col min="13064" max="13313" width="9.296875" style="42"/>
    <col min="13314" max="13314" width="34.796875" style="42" customWidth="1"/>
    <col min="13315" max="13318" width="16.5" style="42" customWidth="1"/>
    <col min="13319" max="13319" width="13.796875" style="42" customWidth="1"/>
    <col min="13320" max="13569" width="9.296875" style="42"/>
    <col min="13570" max="13570" width="34.796875" style="42" customWidth="1"/>
    <col min="13571" max="13574" width="16.5" style="42" customWidth="1"/>
    <col min="13575" max="13575" width="13.796875" style="42" customWidth="1"/>
    <col min="13576" max="13825" width="9.296875" style="42"/>
    <col min="13826" max="13826" width="34.796875" style="42" customWidth="1"/>
    <col min="13827" max="13830" width="16.5" style="42" customWidth="1"/>
    <col min="13831" max="13831" width="13.796875" style="42" customWidth="1"/>
    <col min="13832" max="14081" width="9.296875" style="42"/>
    <col min="14082" max="14082" width="34.796875" style="42" customWidth="1"/>
    <col min="14083" max="14086" width="16.5" style="42" customWidth="1"/>
    <col min="14087" max="14087" width="13.796875" style="42" customWidth="1"/>
    <col min="14088" max="14337" width="9.296875" style="42"/>
    <col min="14338" max="14338" width="34.796875" style="42" customWidth="1"/>
    <col min="14339" max="14342" width="16.5" style="42" customWidth="1"/>
    <col min="14343" max="14343" width="13.796875" style="42" customWidth="1"/>
    <col min="14344" max="14593" width="9.296875" style="42"/>
    <col min="14594" max="14594" width="34.796875" style="42" customWidth="1"/>
    <col min="14595" max="14598" width="16.5" style="42" customWidth="1"/>
    <col min="14599" max="14599" width="13.796875" style="42" customWidth="1"/>
    <col min="14600" max="14849" width="9.296875" style="42"/>
    <col min="14850" max="14850" width="34.796875" style="42" customWidth="1"/>
    <col min="14851" max="14854" width="16.5" style="42" customWidth="1"/>
    <col min="14855" max="14855" width="13.796875" style="42" customWidth="1"/>
    <col min="14856" max="15105" width="9.296875" style="42"/>
    <col min="15106" max="15106" width="34.796875" style="42" customWidth="1"/>
    <col min="15107" max="15110" width="16.5" style="42" customWidth="1"/>
    <col min="15111" max="15111" width="13.796875" style="42" customWidth="1"/>
    <col min="15112" max="15361" width="9.296875" style="42"/>
    <col min="15362" max="15362" width="34.796875" style="42" customWidth="1"/>
    <col min="15363" max="15366" width="16.5" style="42" customWidth="1"/>
    <col min="15367" max="15367" width="13.796875" style="42" customWidth="1"/>
    <col min="15368" max="15617" width="9.296875" style="42"/>
    <col min="15618" max="15618" width="34.796875" style="42" customWidth="1"/>
    <col min="15619" max="15622" width="16.5" style="42" customWidth="1"/>
    <col min="15623" max="15623" width="13.796875" style="42" customWidth="1"/>
    <col min="15624" max="15873" width="9.296875" style="42"/>
    <col min="15874" max="15874" width="34.796875" style="42" customWidth="1"/>
    <col min="15875" max="15878" width="16.5" style="42" customWidth="1"/>
    <col min="15879" max="15879" width="13.796875" style="42" customWidth="1"/>
    <col min="15880" max="16129" width="9.296875" style="42"/>
    <col min="16130" max="16130" width="34.796875" style="42" customWidth="1"/>
    <col min="16131" max="16134" width="16.5" style="42" customWidth="1"/>
    <col min="16135" max="16135" width="13.796875" style="42" customWidth="1"/>
    <col min="16136" max="16384" width="9.296875" style="42"/>
  </cols>
  <sheetData>
    <row r="1" spans="1:7" ht="39.75" customHeight="1" x14ac:dyDescent="0.3">
      <c r="A1" s="1419" t="s">
        <v>437</v>
      </c>
      <c r="B1" s="1420"/>
      <c r="C1" s="1420"/>
      <c r="D1" s="1420"/>
      <c r="E1" s="1420"/>
      <c r="F1" s="1420"/>
      <c r="G1" s="1421"/>
    </row>
    <row r="2" spans="1:7" ht="16.5" customHeight="1" x14ac:dyDescent="0.3">
      <c r="A2" s="425"/>
      <c r="B2" s="1422"/>
      <c r="C2" s="1422"/>
      <c r="D2" s="426"/>
      <c r="E2" s="426"/>
      <c r="F2" s="426"/>
      <c r="G2" s="427"/>
    </row>
    <row r="3" spans="1:7" ht="15.75" customHeight="1" x14ac:dyDescent="0.3">
      <c r="A3" s="428" t="s">
        <v>419</v>
      </c>
      <c r="B3" s="1412" t="s">
        <v>756</v>
      </c>
      <c r="C3" s="1412"/>
      <c r="D3" s="1412"/>
      <c r="E3" s="1412"/>
      <c r="F3" s="1412"/>
      <c r="G3" s="1413"/>
    </row>
    <row r="4" spans="1:7" ht="15" customHeight="1" x14ac:dyDescent="0.3">
      <c r="A4" s="428" t="s">
        <v>420</v>
      </c>
      <c r="B4" s="1412" t="s">
        <v>757</v>
      </c>
      <c r="C4" s="1412"/>
      <c r="D4" s="1412"/>
      <c r="E4" s="1412"/>
      <c r="F4" s="1412"/>
      <c r="G4" s="1413"/>
    </row>
    <row r="5" spans="1:7" ht="12.75" customHeight="1" x14ac:dyDescent="0.3">
      <c r="A5" s="428" t="s">
        <v>758</v>
      </c>
      <c r="B5" s="1412" t="s">
        <v>759</v>
      </c>
      <c r="C5" s="1412"/>
      <c r="D5" s="1412"/>
      <c r="E5" s="1412"/>
      <c r="F5" s="1412"/>
      <c r="G5" s="1413"/>
    </row>
    <row r="6" spans="1:7" ht="15.75" customHeight="1" x14ac:dyDescent="0.3">
      <c r="A6" s="428" t="s">
        <v>760</v>
      </c>
      <c r="B6" s="1417">
        <v>277000000</v>
      </c>
      <c r="C6" s="1417"/>
      <c r="D6" s="140"/>
      <c r="E6" s="579"/>
      <c r="F6" s="579"/>
      <c r="G6" s="429"/>
    </row>
    <row r="7" spans="1:7" ht="15.75" customHeight="1" x14ac:dyDescent="0.3">
      <c r="A7" s="428" t="s">
        <v>738</v>
      </c>
      <c r="B7" s="1417" t="s">
        <v>376</v>
      </c>
      <c r="C7" s="1417"/>
      <c r="D7" s="1417"/>
      <c r="E7" s="430"/>
      <c r="F7" s="430"/>
      <c r="G7" s="429"/>
    </row>
    <row r="8" spans="1:7" ht="15.5" x14ac:dyDescent="0.3">
      <c r="A8" s="428" t="s">
        <v>421</v>
      </c>
      <c r="B8" s="1414">
        <v>1</v>
      </c>
      <c r="C8" s="1414"/>
      <c r="D8" s="580"/>
      <c r="E8" s="580"/>
      <c r="F8" s="580"/>
      <c r="G8" s="429"/>
    </row>
    <row r="9" spans="1:7" ht="15.5" x14ac:dyDescent="0.3">
      <c r="A9" s="428" t="s">
        <v>422</v>
      </c>
      <c r="B9" s="1415">
        <v>42887</v>
      </c>
      <c r="C9" s="1416"/>
      <c r="D9" s="581"/>
      <c r="E9" s="581"/>
      <c r="F9" s="581"/>
      <c r="G9" s="429"/>
    </row>
    <row r="10" spans="1:7" ht="15.5" x14ac:dyDescent="0.3">
      <c r="A10" s="428" t="s">
        <v>423</v>
      </c>
      <c r="B10" s="1415">
        <v>43921</v>
      </c>
      <c r="C10" s="1416"/>
      <c r="D10" s="581"/>
      <c r="E10" s="581"/>
      <c r="F10" s="581"/>
      <c r="G10" s="429"/>
    </row>
    <row r="11" spans="1:7" ht="13.5" thickBot="1" x14ac:dyDescent="0.35">
      <c r="A11" s="431"/>
      <c r="B11" s="432"/>
      <c r="C11" s="432"/>
      <c r="D11" s="432"/>
      <c r="E11" s="432"/>
      <c r="F11" s="432"/>
      <c r="G11" s="433"/>
    </row>
    <row r="12" spans="1:7" ht="26" x14ac:dyDescent="0.3">
      <c r="A12" s="434" t="s">
        <v>266</v>
      </c>
      <c r="B12" s="435" t="s">
        <v>424</v>
      </c>
      <c r="C12" s="436" t="s">
        <v>425</v>
      </c>
      <c r="D12" s="436" t="s">
        <v>426</v>
      </c>
      <c r="E12" s="436" t="s">
        <v>577</v>
      </c>
      <c r="F12" s="436" t="s">
        <v>743</v>
      </c>
      <c r="G12" s="437" t="s">
        <v>397</v>
      </c>
    </row>
    <row r="13" spans="1:7" x14ac:dyDescent="0.3">
      <c r="A13" s="438" t="s">
        <v>427</v>
      </c>
      <c r="B13" s="306"/>
      <c r="C13" s="306">
        <v>277000000</v>
      </c>
      <c r="D13" s="306"/>
      <c r="E13" s="306"/>
      <c r="F13" s="306"/>
      <c r="G13" s="439">
        <f>SUM(B13:F13)</f>
        <v>277000000</v>
      </c>
    </row>
    <row r="14" spans="1:7" x14ac:dyDescent="0.3">
      <c r="A14" s="440" t="s">
        <v>428</v>
      </c>
      <c r="B14" s="307"/>
      <c r="C14" s="307"/>
      <c r="D14" s="307"/>
      <c r="E14" s="307"/>
      <c r="F14" s="307"/>
      <c r="G14" s="441"/>
    </row>
    <row r="15" spans="1:7" x14ac:dyDescent="0.3">
      <c r="A15" s="442" t="s">
        <v>429</v>
      </c>
      <c r="B15" s="308"/>
      <c r="C15" s="308">
        <v>277000000</v>
      </c>
      <c r="D15" s="308"/>
      <c r="E15" s="308"/>
      <c r="F15" s="308"/>
      <c r="G15" s="443">
        <f>SUM(B15:F15)</f>
        <v>277000000</v>
      </c>
    </row>
    <row r="16" spans="1:7" ht="15" customHeight="1" x14ac:dyDescent="0.3">
      <c r="A16" s="442"/>
      <c r="B16" s="308"/>
      <c r="C16" s="308"/>
      <c r="D16" s="308"/>
      <c r="E16" s="308"/>
      <c r="F16" s="308"/>
      <c r="G16" s="443"/>
    </row>
    <row r="17" spans="1:11" x14ac:dyDescent="0.3">
      <c r="A17" s="438" t="s">
        <v>430</v>
      </c>
      <c r="B17" s="309">
        <v>0</v>
      </c>
      <c r="C17" s="309">
        <f>SUM(C18:C26)</f>
        <v>803250</v>
      </c>
      <c r="D17" s="309">
        <f>SUM(D18:D26)</f>
        <v>81672690</v>
      </c>
      <c r="E17" s="309">
        <f>SUM(E18:E26)</f>
        <v>129222732</v>
      </c>
      <c r="F17" s="309">
        <f>SUM(F21:F22)</f>
        <v>65301328</v>
      </c>
      <c r="G17" s="444">
        <f>SUM(B17:F17)</f>
        <v>277000000</v>
      </c>
    </row>
    <row r="18" spans="1:11" x14ac:dyDescent="0.3">
      <c r="A18" s="440" t="s">
        <v>428</v>
      </c>
      <c r="B18" s="307"/>
      <c r="C18" s="307"/>
      <c r="D18" s="307"/>
      <c r="E18" s="307"/>
      <c r="F18" s="307"/>
      <c r="G18" s="441"/>
    </row>
    <row r="19" spans="1:11" x14ac:dyDescent="0.3">
      <c r="A19" s="445" t="s">
        <v>431</v>
      </c>
      <c r="B19" s="310"/>
      <c r="C19" s="310">
        <v>0</v>
      </c>
      <c r="D19" s="310">
        <v>0</v>
      </c>
      <c r="E19" s="310">
        <v>0</v>
      </c>
      <c r="F19" s="310"/>
      <c r="G19" s="443">
        <v>0</v>
      </c>
    </row>
    <row r="20" spans="1:11" ht="26" x14ac:dyDescent="0.3">
      <c r="A20" s="445" t="s">
        <v>205</v>
      </c>
      <c r="B20" s="310"/>
      <c r="C20" s="310">
        <v>0</v>
      </c>
      <c r="D20" s="310">
        <v>0</v>
      </c>
      <c r="E20" s="310">
        <v>0</v>
      </c>
      <c r="F20" s="310"/>
      <c r="G20" s="443">
        <v>0</v>
      </c>
    </row>
    <row r="21" spans="1:11" x14ac:dyDescent="0.3">
      <c r="A21" s="445" t="s">
        <v>432</v>
      </c>
      <c r="B21" s="310">
        <v>0</v>
      </c>
      <c r="C21" s="310">
        <v>803250</v>
      </c>
      <c r="D21" s="310">
        <v>18139923</v>
      </c>
      <c r="E21" s="310">
        <v>5157198</v>
      </c>
      <c r="F21" s="310">
        <v>3268561</v>
      </c>
      <c r="G21" s="443">
        <f>SUM(B21:F21)</f>
        <v>27368932</v>
      </c>
    </row>
    <row r="22" spans="1:11" x14ac:dyDescent="0.3">
      <c r="A22" s="445" t="s">
        <v>433</v>
      </c>
      <c r="B22" s="310">
        <v>0</v>
      </c>
      <c r="C22" s="310">
        <v>0</v>
      </c>
      <c r="D22" s="310">
        <v>63532767</v>
      </c>
      <c r="E22" s="310">
        <v>124065534</v>
      </c>
      <c r="F22" s="310">
        <v>62032767</v>
      </c>
      <c r="G22" s="443">
        <f>SUM(D22:F22)</f>
        <v>249631068</v>
      </c>
    </row>
    <row r="23" spans="1:11" x14ac:dyDescent="0.3">
      <c r="A23" s="442" t="s">
        <v>428</v>
      </c>
      <c r="B23" s="310"/>
      <c r="C23" s="310"/>
      <c r="D23" s="310"/>
      <c r="E23" s="310"/>
      <c r="F23" s="310"/>
      <c r="G23" s="443"/>
    </row>
    <row r="24" spans="1:11" x14ac:dyDescent="0.3">
      <c r="A24" s="442" t="s">
        <v>761</v>
      </c>
      <c r="B24" s="310"/>
      <c r="C24" s="310"/>
      <c r="D24" s="310"/>
      <c r="E24" s="310"/>
      <c r="F24" s="310">
        <v>0</v>
      </c>
      <c r="G24" s="443">
        <v>0</v>
      </c>
    </row>
    <row r="25" spans="1:11" x14ac:dyDescent="0.3">
      <c r="A25" s="445" t="s">
        <v>434</v>
      </c>
      <c r="B25" s="310"/>
      <c r="C25" s="310"/>
      <c r="D25" s="310"/>
      <c r="E25" s="310"/>
      <c r="F25" s="310"/>
      <c r="G25" s="443">
        <v>0</v>
      </c>
    </row>
    <row r="26" spans="1:11" x14ac:dyDescent="0.3">
      <c r="A26" s="445" t="s">
        <v>234</v>
      </c>
      <c r="B26" s="310"/>
      <c r="C26" s="310"/>
      <c r="D26" s="310"/>
      <c r="E26" s="310"/>
      <c r="F26" s="310"/>
      <c r="G26" s="443">
        <v>0</v>
      </c>
    </row>
    <row r="27" spans="1:11" ht="13.5" x14ac:dyDescent="0.3">
      <c r="A27" s="446" t="s">
        <v>435</v>
      </c>
      <c r="B27" s="311">
        <v>0</v>
      </c>
      <c r="C27" s="311">
        <v>5405991</v>
      </c>
      <c r="D27" s="311">
        <v>77069949</v>
      </c>
      <c r="E27" s="311">
        <v>129222732</v>
      </c>
      <c r="F27" s="311">
        <v>65301328</v>
      </c>
      <c r="G27" s="447">
        <f>SUM(B27:F27)</f>
        <v>277000000</v>
      </c>
    </row>
    <row r="28" spans="1:11" ht="27.5" thickBot="1" x14ac:dyDescent="0.35">
      <c r="A28" s="448" t="s">
        <v>436</v>
      </c>
      <c r="B28" s="449">
        <v>0</v>
      </c>
      <c r="C28" s="449">
        <v>0</v>
      </c>
      <c r="D28" s="449"/>
      <c r="E28" s="449"/>
      <c r="F28" s="449"/>
      <c r="G28" s="450">
        <v>0</v>
      </c>
    </row>
    <row r="29" spans="1:11" x14ac:dyDescent="0.3">
      <c r="A29" s="44"/>
      <c r="B29" s="43"/>
      <c r="C29" s="43"/>
      <c r="D29" s="43"/>
      <c r="E29" s="43"/>
    </row>
    <row r="30" spans="1:11" ht="13.5" thickBot="1" x14ac:dyDescent="0.35">
      <c r="A30" s="45"/>
      <c r="B30" s="43"/>
      <c r="C30" s="43"/>
      <c r="D30" s="43"/>
      <c r="E30" s="43"/>
    </row>
    <row r="31" spans="1:11" ht="18.75" customHeight="1" x14ac:dyDescent="0.3">
      <c r="A31" s="1419" t="s">
        <v>437</v>
      </c>
      <c r="B31" s="1420"/>
      <c r="C31" s="1420"/>
      <c r="D31" s="1420"/>
      <c r="E31" s="1420"/>
      <c r="F31" s="1420"/>
      <c r="G31" s="1421"/>
    </row>
    <row r="32" spans="1:11" ht="15" x14ac:dyDescent="0.3">
      <c r="A32" s="425"/>
      <c r="B32" s="1422"/>
      <c r="C32" s="1422"/>
      <c r="D32" s="451"/>
      <c r="E32" s="451"/>
      <c r="F32" s="451"/>
      <c r="G32" s="452"/>
      <c r="H32" s="43"/>
      <c r="I32" s="43"/>
      <c r="J32" s="43"/>
      <c r="K32" s="43"/>
    </row>
    <row r="33" spans="1:11" ht="12.75" customHeight="1" x14ac:dyDescent="0.3">
      <c r="A33" s="428" t="s">
        <v>419</v>
      </c>
      <c r="B33" s="1412" t="s">
        <v>739</v>
      </c>
      <c r="C33" s="1412"/>
      <c r="D33" s="1412"/>
      <c r="E33" s="1412"/>
      <c r="F33" s="1412"/>
      <c r="G33" s="1413"/>
      <c r="H33" s="43"/>
      <c r="I33" s="43"/>
      <c r="J33" s="43"/>
      <c r="K33" s="43"/>
    </row>
    <row r="34" spans="1:11" ht="12.75" customHeight="1" x14ac:dyDescent="0.3">
      <c r="A34" s="428" t="s">
        <v>762</v>
      </c>
      <c r="B34" s="1412" t="s">
        <v>763</v>
      </c>
      <c r="C34" s="1412"/>
      <c r="D34" s="1412"/>
      <c r="E34" s="1412"/>
      <c r="F34" s="1412"/>
      <c r="G34" s="1413"/>
      <c r="H34" s="43"/>
      <c r="I34" s="43"/>
      <c r="J34" s="43"/>
      <c r="K34" s="43"/>
    </row>
    <row r="35" spans="1:11" ht="12.75" customHeight="1" x14ac:dyDescent="0.3">
      <c r="A35" s="428" t="s">
        <v>758</v>
      </c>
      <c r="B35" s="1412" t="s">
        <v>764</v>
      </c>
      <c r="C35" s="1412"/>
      <c r="D35" s="1412"/>
      <c r="E35" s="1412"/>
      <c r="F35" s="1412"/>
      <c r="G35" s="1413"/>
      <c r="H35" s="43"/>
      <c r="I35" s="43"/>
      <c r="J35" s="43"/>
      <c r="K35" s="43"/>
    </row>
    <row r="36" spans="1:11" ht="12.75" customHeight="1" x14ac:dyDescent="0.3">
      <c r="A36" s="428" t="s">
        <v>760</v>
      </c>
      <c r="B36" s="1417">
        <v>90000000</v>
      </c>
      <c r="C36" s="1417"/>
      <c r="D36" s="140"/>
      <c r="E36" s="140"/>
      <c r="F36" s="140"/>
      <c r="G36" s="429"/>
      <c r="H36" s="43"/>
      <c r="I36" s="43"/>
      <c r="J36" s="43"/>
      <c r="K36" s="43"/>
    </row>
    <row r="37" spans="1:11" ht="15.75" customHeight="1" x14ac:dyDescent="0.3">
      <c r="A37" s="428" t="s">
        <v>738</v>
      </c>
      <c r="B37" s="1417" t="s">
        <v>376</v>
      </c>
      <c r="C37" s="1417"/>
      <c r="D37" s="1417"/>
      <c r="E37" s="579"/>
      <c r="F37" s="579"/>
      <c r="G37" s="429"/>
      <c r="H37" s="43"/>
      <c r="I37" s="43"/>
      <c r="J37" s="43"/>
      <c r="K37" s="43"/>
    </row>
    <row r="38" spans="1:11" ht="15.75" customHeight="1" x14ac:dyDescent="0.3">
      <c r="A38" s="428" t="s">
        <v>421</v>
      </c>
      <c r="B38" s="1414">
        <v>1</v>
      </c>
      <c r="C38" s="1414"/>
      <c r="D38" s="580"/>
      <c r="E38" s="580"/>
      <c r="F38" s="580"/>
      <c r="G38" s="429"/>
      <c r="H38" s="43"/>
      <c r="I38" s="43"/>
      <c r="J38" s="43"/>
      <c r="K38" s="43"/>
    </row>
    <row r="39" spans="1:11" ht="15.5" x14ac:dyDescent="0.3">
      <c r="A39" s="428" t="s">
        <v>422</v>
      </c>
      <c r="B39" s="1415">
        <v>42917</v>
      </c>
      <c r="C39" s="1415"/>
      <c r="D39" s="581"/>
      <c r="E39" s="581"/>
      <c r="F39" s="581"/>
      <c r="G39" s="429"/>
      <c r="H39" s="43"/>
      <c r="I39" s="43"/>
      <c r="J39" s="43"/>
      <c r="K39" s="43"/>
    </row>
    <row r="40" spans="1:11" ht="15.5" x14ac:dyDescent="0.3">
      <c r="A40" s="428" t="s">
        <v>423</v>
      </c>
      <c r="B40" s="1415">
        <v>43465</v>
      </c>
      <c r="C40" s="1415"/>
      <c r="D40" s="581"/>
      <c r="E40" s="581"/>
      <c r="F40" s="581"/>
      <c r="G40" s="429"/>
      <c r="H40" s="43"/>
      <c r="I40" s="43"/>
      <c r="J40" s="43"/>
      <c r="K40" s="43"/>
    </row>
    <row r="41" spans="1:11" ht="13.5" thickBot="1" x14ac:dyDescent="0.35">
      <c r="A41" s="431"/>
      <c r="B41" s="432"/>
      <c r="C41" s="432"/>
      <c r="D41" s="432"/>
      <c r="E41" s="432"/>
      <c r="F41" s="432"/>
      <c r="G41" s="433"/>
      <c r="H41" s="43"/>
      <c r="I41" s="43"/>
      <c r="J41" s="43"/>
      <c r="K41" s="43"/>
    </row>
    <row r="42" spans="1:11" ht="26" x14ac:dyDescent="0.3">
      <c r="A42" s="434" t="s">
        <v>266</v>
      </c>
      <c r="B42" s="435" t="s">
        <v>424</v>
      </c>
      <c r="C42" s="436" t="s">
        <v>765</v>
      </c>
      <c r="D42" s="436" t="s">
        <v>426</v>
      </c>
      <c r="E42" s="453" t="s">
        <v>577</v>
      </c>
      <c r="F42" s="453" t="s">
        <v>743</v>
      </c>
      <c r="G42" s="437" t="s">
        <v>397</v>
      </c>
      <c r="H42" s="43"/>
      <c r="I42" s="43"/>
      <c r="J42" s="43"/>
      <c r="K42" s="43"/>
    </row>
    <row r="43" spans="1:11" x14ac:dyDescent="0.3">
      <c r="A43" s="438" t="s">
        <v>427</v>
      </c>
      <c r="B43" s="306"/>
      <c r="C43" s="306">
        <v>90000000</v>
      </c>
      <c r="D43" s="306"/>
      <c r="E43" s="729"/>
      <c r="F43" s="729"/>
      <c r="G43" s="439">
        <f>C43</f>
        <v>90000000</v>
      </c>
      <c r="H43" s="43"/>
      <c r="I43" s="43"/>
      <c r="J43" s="43"/>
      <c r="K43" s="43"/>
    </row>
    <row r="44" spans="1:11" x14ac:dyDescent="0.3">
      <c r="A44" s="440" t="s">
        <v>428</v>
      </c>
      <c r="B44" s="307"/>
      <c r="C44" s="307"/>
      <c r="D44" s="307"/>
      <c r="E44" s="730"/>
      <c r="F44" s="730"/>
      <c r="G44" s="441"/>
      <c r="H44" s="43"/>
      <c r="I44" s="43"/>
      <c r="J44" s="43"/>
      <c r="K44" s="43"/>
    </row>
    <row r="45" spans="1:11" x14ac:dyDescent="0.3">
      <c r="A45" s="442" t="s">
        <v>429</v>
      </c>
      <c r="B45" s="308"/>
      <c r="C45" s="308">
        <f>C43</f>
        <v>90000000</v>
      </c>
      <c r="D45" s="308"/>
      <c r="E45" s="731"/>
      <c r="F45" s="731"/>
      <c r="G45" s="443">
        <v>90000000</v>
      </c>
      <c r="H45" s="43"/>
      <c r="I45" s="43"/>
      <c r="J45" s="43"/>
      <c r="K45" s="43"/>
    </row>
    <row r="46" spans="1:11" x14ac:dyDescent="0.3">
      <c r="A46" s="442"/>
      <c r="B46" s="308"/>
      <c r="C46" s="308"/>
      <c r="D46" s="308"/>
      <c r="E46" s="731"/>
      <c r="F46" s="731"/>
      <c r="G46" s="443"/>
      <c r="H46" s="43"/>
      <c r="I46" s="43"/>
      <c r="J46" s="43"/>
      <c r="K46" s="43"/>
    </row>
    <row r="47" spans="1:11" x14ac:dyDescent="0.3">
      <c r="A47" s="438" t="s">
        <v>430</v>
      </c>
      <c r="B47" s="309">
        <f>SUM(B48:B56)</f>
        <v>4424000</v>
      </c>
      <c r="C47" s="309">
        <v>5041500</v>
      </c>
      <c r="D47" s="309">
        <f>SUM(D48:D56)</f>
        <v>80534500</v>
      </c>
      <c r="E47" s="732"/>
      <c r="F47" s="732"/>
      <c r="G47" s="444">
        <f>SUM(B47:D47)</f>
        <v>90000000</v>
      </c>
      <c r="H47" s="43"/>
      <c r="I47" s="43"/>
      <c r="J47" s="43"/>
      <c r="K47" s="43"/>
    </row>
    <row r="48" spans="1:11" x14ac:dyDescent="0.3">
      <c r="A48" s="440" t="s">
        <v>428</v>
      </c>
      <c r="B48" s="307"/>
      <c r="C48" s="307"/>
      <c r="D48" s="307"/>
      <c r="E48" s="730"/>
      <c r="F48" s="730"/>
      <c r="G48" s="441"/>
      <c r="H48" s="43"/>
      <c r="I48" s="43"/>
      <c r="J48" s="43"/>
      <c r="K48" s="43"/>
    </row>
    <row r="49" spans="1:11" x14ac:dyDescent="0.3">
      <c r="A49" s="445" t="s">
        <v>431</v>
      </c>
      <c r="B49" s="310"/>
      <c r="C49" s="310">
        <v>0</v>
      </c>
      <c r="D49" s="310">
        <v>0</v>
      </c>
      <c r="E49" s="733"/>
      <c r="F49" s="733"/>
      <c r="G49" s="443">
        <v>0</v>
      </c>
      <c r="H49" s="43"/>
      <c r="I49" s="43"/>
      <c r="J49" s="43"/>
      <c r="K49" s="43"/>
    </row>
    <row r="50" spans="1:11" ht="26" x14ac:dyDescent="0.3">
      <c r="A50" s="445" t="s">
        <v>205</v>
      </c>
      <c r="B50" s="310"/>
      <c r="C50" s="310">
        <v>0</v>
      </c>
      <c r="D50" s="310">
        <v>0</v>
      </c>
      <c r="E50" s="733"/>
      <c r="F50" s="733"/>
      <c r="G50" s="443">
        <v>0</v>
      </c>
      <c r="H50" s="43"/>
      <c r="I50" s="43"/>
      <c r="J50" s="454"/>
      <c r="K50" s="43"/>
    </row>
    <row r="51" spans="1:11" x14ac:dyDescent="0.3">
      <c r="A51" s="445" t="s">
        <v>432</v>
      </c>
      <c r="B51" s="310">
        <v>4424000</v>
      </c>
      <c r="C51" s="310">
        <v>5041500</v>
      </c>
      <c r="D51" s="310"/>
      <c r="E51" s="733"/>
      <c r="F51" s="733"/>
      <c r="G51" s="443">
        <f>SUM(B51:D51)</f>
        <v>9465500</v>
      </c>
      <c r="H51" s="43"/>
      <c r="I51" s="43"/>
      <c r="J51" s="43"/>
      <c r="K51" s="43"/>
    </row>
    <row r="52" spans="1:11" x14ac:dyDescent="0.3">
      <c r="A52" s="445" t="s">
        <v>433</v>
      </c>
      <c r="B52" s="310"/>
      <c r="C52" s="310">
        <v>0</v>
      </c>
      <c r="D52" s="310">
        <v>78048010</v>
      </c>
      <c r="E52" s="733"/>
      <c r="F52" s="733"/>
      <c r="G52" s="443">
        <f>SUM(D52:D52)</f>
        <v>78048010</v>
      </c>
      <c r="H52" s="43"/>
      <c r="I52" s="43"/>
      <c r="J52" s="43"/>
      <c r="K52" s="43"/>
    </row>
    <row r="53" spans="1:11" x14ac:dyDescent="0.3">
      <c r="A53" s="442" t="s">
        <v>428</v>
      </c>
      <c r="B53" s="310"/>
      <c r="C53" s="310"/>
      <c r="D53" s="310"/>
      <c r="E53" s="733"/>
      <c r="F53" s="733"/>
      <c r="G53" s="443"/>
      <c r="H53" s="43"/>
      <c r="I53" s="43"/>
      <c r="J53" s="43"/>
      <c r="K53" s="43"/>
    </row>
    <row r="54" spans="1:11" x14ac:dyDescent="0.3">
      <c r="A54" s="442" t="s">
        <v>761</v>
      </c>
      <c r="B54" s="310"/>
      <c r="C54" s="310"/>
      <c r="D54" s="310">
        <v>2486490</v>
      </c>
      <c r="E54" s="733"/>
      <c r="F54" s="733"/>
      <c r="G54" s="443">
        <v>2486490</v>
      </c>
      <c r="H54" s="43"/>
      <c r="I54" s="43"/>
      <c r="J54" s="43"/>
      <c r="K54" s="43"/>
    </row>
    <row r="55" spans="1:11" x14ac:dyDescent="0.3">
      <c r="A55" s="445" t="s">
        <v>434</v>
      </c>
      <c r="B55" s="310"/>
      <c r="C55" s="310"/>
      <c r="D55" s="310"/>
      <c r="E55" s="733"/>
      <c r="F55" s="733"/>
      <c r="G55" s="443">
        <v>0</v>
      </c>
    </row>
    <row r="56" spans="1:11" x14ac:dyDescent="0.3">
      <c r="A56" s="445" t="s">
        <v>234</v>
      </c>
      <c r="B56" s="310"/>
      <c r="C56" s="310"/>
      <c r="D56" s="310"/>
      <c r="E56" s="733"/>
      <c r="F56" s="733"/>
      <c r="G56" s="443">
        <v>0</v>
      </c>
    </row>
    <row r="57" spans="1:11" ht="13.5" x14ac:dyDescent="0.3">
      <c r="A57" s="446" t="s">
        <v>435</v>
      </c>
      <c r="B57" s="311">
        <v>4424000</v>
      </c>
      <c r="C57" s="311">
        <v>5041500</v>
      </c>
      <c r="D57" s="311">
        <v>80534500</v>
      </c>
      <c r="E57" s="734"/>
      <c r="F57" s="734"/>
      <c r="G57" s="447">
        <f>SUM(B57,C57,D57)</f>
        <v>90000000</v>
      </c>
    </row>
    <row r="58" spans="1:11" ht="27.5" thickBot="1" x14ac:dyDescent="0.35">
      <c r="A58" s="448" t="s">
        <v>436</v>
      </c>
      <c r="B58" s="449">
        <v>0</v>
      </c>
      <c r="C58" s="449">
        <v>0</v>
      </c>
      <c r="D58" s="449"/>
      <c r="E58" s="455"/>
      <c r="F58" s="455"/>
      <c r="G58" s="450">
        <v>0</v>
      </c>
    </row>
    <row r="59" spans="1:11" ht="13.5" x14ac:dyDescent="0.3">
      <c r="A59" s="456"/>
      <c r="B59" s="457"/>
      <c r="C59" s="457"/>
      <c r="D59" s="457"/>
      <c r="E59" s="457"/>
      <c r="F59" s="458"/>
    </row>
    <row r="60" spans="1:11" ht="12.75" customHeight="1" thickBot="1" x14ac:dyDescent="0.35"/>
    <row r="61" spans="1:11" ht="12.75" customHeight="1" x14ac:dyDescent="0.3">
      <c r="A61" s="1419" t="s">
        <v>437</v>
      </c>
      <c r="B61" s="1420"/>
      <c r="C61" s="1420"/>
      <c r="D61" s="1420"/>
      <c r="E61" s="1420"/>
      <c r="F61" s="1420"/>
      <c r="G61" s="1421"/>
    </row>
    <row r="62" spans="1:11" ht="12.75" customHeight="1" x14ac:dyDescent="0.3">
      <c r="A62" s="425"/>
      <c r="B62" s="1422"/>
      <c r="C62" s="1422"/>
      <c r="D62" s="451"/>
      <c r="E62" s="451"/>
      <c r="F62" s="451"/>
      <c r="G62" s="452"/>
    </row>
    <row r="63" spans="1:11" ht="12.75" customHeight="1" x14ac:dyDescent="0.3">
      <c r="A63" s="428" t="s">
        <v>419</v>
      </c>
      <c r="B63" s="1412" t="s">
        <v>766</v>
      </c>
      <c r="C63" s="1412"/>
      <c r="D63" s="1412"/>
      <c r="E63" s="1412"/>
      <c r="F63" s="1412"/>
      <c r="G63" s="1413"/>
    </row>
    <row r="64" spans="1:11" ht="15.75" customHeight="1" x14ac:dyDescent="0.3">
      <c r="A64" s="428" t="s">
        <v>762</v>
      </c>
      <c r="B64" s="1412" t="s">
        <v>767</v>
      </c>
      <c r="C64" s="1412"/>
      <c r="D64" s="1412"/>
      <c r="E64" s="1412"/>
      <c r="F64" s="1412"/>
      <c r="G64" s="1413"/>
    </row>
    <row r="65" spans="1:7" ht="15.75" customHeight="1" x14ac:dyDescent="0.3">
      <c r="A65" s="428" t="s">
        <v>758</v>
      </c>
      <c r="B65" s="1412" t="s">
        <v>768</v>
      </c>
      <c r="C65" s="1412"/>
      <c r="D65" s="1412"/>
      <c r="E65" s="1412"/>
      <c r="F65" s="1412"/>
      <c r="G65" s="1413"/>
    </row>
    <row r="66" spans="1:7" ht="15.5" x14ac:dyDescent="0.3">
      <c r="A66" s="428" t="s">
        <v>760</v>
      </c>
      <c r="B66" s="1417">
        <v>60348839</v>
      </c>
      <c r="C66" s="1417"/>
      <c r="D66" s="140"/>
      <c r="E66" s="140"/>
      <c r="F66" s="140"/>
      <c r="G66" s="429"/>
    </row>
    <row r="67" spans="1:7" ht="15.75" customHeight="1" x14ac:dyDescent="0.3">
      <c r="A67" s="428" t="s">
        <v>738</v>
      </c>
      <c r="B67" s="1417" t="s">
        <v>376</v>
      </c>
      <c r="C67" s="1417"/>
      <c r="D67" s="1417"/>
      <c r="E67" s="579"/>
      <c r="F67" s="579"/>
      <c r="G67" s="429"/>
    </row>
    <row r="68" spans="1:7" ht="15.5" x14ac:dyDescent="0.3">
      <c r="A68" s="428" t="s">
        <v>421</v>
      </c>
      <c r="B68" s="1414">
        <v>1</v>
      </c>
      <c r="C68" s="1414"/>
      <c r="D68" s="580"/>
      <c r="E68" s="580"/>
      <c r="F68" s="580"/>
      <c r="G68" s="429"/>
    </row>
    <row r="69" spans="1:7" ht="15.5" x14ac:dyDescent="0.3">
      <c r="A69" s="428" t="s">
        <v>422</v>
      </c>
      <c r="B69" s="1415">
        <v>42917</v>
      </c>
      <c r="C69" s="1416"/>
      <c r="D69" s="581"/>
      <c r="E69" s="581"/>
      <c r="F69" s="581"/>
      <c r="G69" s="429"/>
    </row>
    <row r="70" spans="1:7" ht="15.5" x14ac:dyDescent="0.3">
      <c r="A70" s="428" t="s">
        <v>423</v>
      </c>
      <c r="B70" s="1415">
        <v>43465</v>
      </c>
      <c r="C70" s="1416"/>
      <c r="D70" s="581"/>
      <c r="E70" s="581"/>
      <c r="F70" s="581"/>
      <c r="G70" s="429"/>
    </row>
    <row r="71" spans="1:7" ht="13.5" thickBot="1" x14ac:dyDescent="0.35">
      <c r="A71" s="431"/>
      <c r="B71" s="432"/>
      <c r="C71" s="432"/>
      <c r="D71" s="432"/>
      <c r="E71" s="432"/>
      <c r="F71" s="432"/>
      <c r="G71" s="433"/>
    </row>
    <row r="72" spans="1:7" ht="26" x14ac:dyDescent="0.3">
      <c r="A72" s="434" t="s">
        <v>266</v>
      </c>
      <c r="B72" s="435" t="s">
        <v>424</v>
      </c>
      <c r="C72" s="436" t="s">
        <v>765</v>
      </c>
      <c r="D72" s="436" t="s">
        <v>426</v>
      </c>
      <c r="E72" s="453" t="s">
        <v>577</v>
      </c>
      <c r="F72" s="453" t="s">
        <v>743</v>
      </c>
      <c r="G72" s="437" t="s">
        <v>397</v>
      </c>
    </row>
    <row r="73" spans="1:7" x14ac:dyDescent="0.3">
      <c r="A73" s="438" t="s">
        <v>427</v>
      </c>
      <c r="B73" s="306"/>
      <c r="C73" s="306">
        <v>60348839</v>
      </c>
      <c r="D73" s="306"/>
      <c r="E73" s="729"/>
      <c r="F73" s="729"/>
      <c r="G73" s="439">
        <f>C73</f>
        <v>60348839</v>
      </c>
    </row>
    <row r="74" spans="1:7" x14ac:dyDescent="0.3">
      <c r="A74" s="440" t="s">
        <v>428</v>
      </c>
      <c r="B74" s="307"/>
      <c r="C74" s="307"/>
      <c r="D74" s="307"/>
      <c r="E74" s="730"/>
      <c r="F74" s="730"/>
      <c r="G74" s="441"/>
    </row>
    <row r="75" spans="1:7" x14ac:dyDescent="0.3">
      <c r="A75" s="442" t="s">
        <v>429</v>
      </c>
      <c r="B75" s="308"/>
      <c r="C75" s="308">
        <f>C73</f>
        <v>60348839</v>
      </c>
      <c r="D75" s="308"/>
      <c r="E75" s="731"/>
      <c r="F75" s="731"/>
      <c r="G75" s="443"/>
    </row>
    <row r="76" spans="1:7" x14ac:dyDescent="0.3">
      <c r="A76" s="442"/>
      <c r="B76" s="308"/>
      <c r="C76" s="308"/>
      <c r="D76" s="308"/>
      <c r="E76" s="731"/>
      <c r="F76" s="731"/>
      <c r="G76" s="443"/>
    </row>
    <row r="77" spans="1:7" x14ac:dyDescent="0.3">
      <c r="A77" s="438" t="s">
        <v>430</v>
      </c>
      <c r="B77" s="309">
        <f>SUM(B78:B86)</f>
        <v>2976999</v>
      </c>
      <c r="C77" s="309">
        <f>SUM(C81,C82)</f>
        <v>4067179</v>
      </c>
      <c r="D77" s="309">
        <f>SUM(D84,D82,D81)</f>
        <v>53304361</v>
      </c>
      <c r="E77" s="732"/>
      <c r="F77" s="732"/>
      <c r="G77" s="444">
        <f>SUM(B77:D77)</f>
        <v>60348539</v>
      </c>
    </row>
    <row r="78" spans="1:7" x14ac:dyDescent="0.3">
      <c r="A78" s="440" t="s">
        <v>428</v>
      </c>
      <c r="B78" s="307"/>
      <c r="C78" s="307"/>
      <c r="D78" s="307"/>
      <c r="E78" s="730"/>
      <c r="F78" s="730"/>
      <c r="G78" s="441"/>
    </row>
    <row r="79" spans="1:7" x14ac:dyDescent="0.3">
      <c r="A79" s="445" t="s">
        <v>431</v>
      </c>
      <c r="B79" s="310"/>
      <c r="C79" s="310">
        <v>0</v>
      </c>
      <c r="D79" s="310">
        <v>0</v>
      </c>
      <c r="E79" s="733"/>
      <c r="F79" s="733"/>
      <c r="G79" s="443">
        <v>0</v>
      </c>
    </row>
    <row r="80" spans="1:7" ht="26" x14ac:dyDescent="0.3">
      <c r="A80" s="445" t="s">
        <v>205</v>
      </c>
      <c r="B80" s="310"/>
      <c r="C80" s="310">
        <v>0</v>
      </c>
      <c r="D80" s="310">
        <v>0</v>
      </c>
      <c r="E80" s="733"/>
      <c r="F80" s="733"/>
      <c r="G80" s="443">
        <v>0</v>
      </c>
    </row>
    <row r="81" spans="1:7" x14ac:dyDescent="0.3">
      <c r="A81" s="445" t="s">
        <v>432</v>
      </c>
      <c r="B81" s="310">
        <v>2976999</v>
      </c>
      <c r="C81" s="310">
        <v>4067179</v>
      </c>
      <c r="D81" s="310"/>
      <c r="E81" s="733"/>
      <c r="F81" s="733"/>
      <c r="G81" s="443">
        <f>SUM(B81,C81,D81)</f>
        <v>7044178</v>
      </c>
    </row>
    <row r="82" spans="1:7" x14ac:dyDescent="0.3">
      <c r="A82" s="445" t="s">
        <v>433</v>
      </c>
      <c r="B82" s="310"/>
      <c r="C82" s="310"/>
      <c r="D82" s="310">
        <v>53056621</v>
      </c>
      <c r="E82" s="733"/>
      <c r="F82" s="733"/>
      <c r="G82" s="443">
        <f>SUM(C82:D82)</f>
        <v>53056621</v>
      </c>
    </row>
    <row r="83" spans="1:7" x14ac:dyDescent="0.3">
      <c r="A83" s="442" t="s">
        <v>428</v>
      </c>
      <c r="B83" s="310"/>
      <c r="C83" s="310"/>
      <c r="D83" s="310"/>
      <c r="E83" s="733"/>
      <c r="F83" s="733"/>
      <c r="G83" s="443"/>
    </row>
    <row r="84" spans="1:7" x14ac:dyDescent="0.3">
      <c r="A84" s="442" t="s">
        <v>761</v>
      </c>
      <c r="B84" s="310"/>
      <c r="C84" s="310"/>
      <c r="D84" s="310">
        <v>247740</v>
      </c>
      <c r="E84" s="733"/>
      <c r="F84" s="733"/>
      <c r="G84" s="443">
        <v>247740</v>
      </c>
    </row>
    <row r="85" spans="1:7" x14ac:dyDescent="0.3">
      <c r="A85" s="445" t="s">
        <v>434</v>
      </c>
      <c r="B85" s="310"/>
      <c r="C85" s="310"/>
      <c r="D85" s="310"/>
      <c r="E85" s="733"/>
      <c r="F85" s="733"/>
      <c r="G85" s="443">
        <v>0</v>
      </c>
    </row>
    <row r="86" spans="1:7" x14ac:dyDescent="0.3">
      <c r="A86" s="445" t="s">
        <v>234</v>
      </c>
      <c r="B86" s="310"/>
      <c r="C86" s="310"/>
      <c r="D86" s="310"/>
      <c r="E86" s="733"/>
      <c r="F86" s="733"/>
      <c r="G86" s="443">
        <v>0</v>
      </c>
    </row>
    <row r="87" spans="1:7" ht="12.75" customHeight="1" x14ac:dyDescent="0.3">
      <c r="A87" s="446" t="s">
        <v>435</v>
      </c>
      <c r="B87" s="311">
        <v>2976999</v>
      </c>
      <c r="C87" s="311">
        <v>4067179</v>
      </c>
      <c r="D87" s="311">
        <v>53304361</v>
      </c>
      <c r="E87" s="734"/>
      <c r="F87" s="734"/>
      <c r="G87" s="447">
        <v>60348539</v>
      </c>
    </row>
    <row r="88" spans="1:7" ht="12.75" customHeight="1" thickBot="1" x14ac:dyDescent="0.35">
      <c r="A88" s="448" t="s">
        <v>436</v>
      </c>
      <c r="B88" s="449">
        <v>0</v>
      </c>
      <c r="C88" s="449">
        <v>0</v>
      </c>
      <c r="D88" s="449"/>
      <c r="E88" s="455"/>
      <c r="F88" s="455"/>
      <c r="G88" s="450">
        <v>0</v>
      </c>
    </row>
    <row r="89" spans="1:7" ht="12.75" customHeight="1" x14ac:dyDescent="0.3"/>
    <row r="90" spans="1:7" ht="13.5" thickBot="1" x14ac:dyDescent="0.35"/>
    <row r="91" spans="1:7" ht="15.75" customHeight="1" x14ac:dyDescent="0.3">
      <c r="A91" s="1419" t="s">
        <v>437</v>
      </c>
      <c r="B91" s="1420"/>
      <c r="C91" s="1420"/>
      <c r="D91" s="1420"/>
      <c r="E91" s="1420"/>
      <c r="F91" s="1420"/>
      <c r="G91" s="1421"/>
    </row>
    <row r="92" spans="1:7" ht="15" x14ac:dyDescent="0.3">
      <c r="A92" s="425"/>
      <c r="B92" s="1422"/>
      <c r="C92" s="1422"/>
      <c r="D92" s="426"/>
      <c r="E92" s="426"/>
      <c r="F92" s="426"/>
      <c r="G92" s="427"/>
    </row>
    <row r="93" spans="1:7" ht="12.75" customHeight="1" x14ac:dyDescent="0.3">
      <c r="A93" s="428" t="s">
        <v>419</v>
      </c>
      <c r="B93" s="1412" t="s">
        <v>769</v>
      </c>
      <c r="C93" s="1412"/>
      <c r="D93" s="1412"/>
      <c r="E93" s="1412"/>
      <c r="F93" s="1412"/>
      <c r="G93" s="1413"/>
    </row>
    <row r="94" spans="1:7" ht="12.75" customHeight="1" x14ac:dyDescent="0.3">
      <c r="A94" s="428" t="s">
        <v>420</v>
      </c>
      <c r="B94" s="1412" t="s">
        <v>770</v>
      </c>
      <c r="C94" s="1412"/>
      <c r="D94" s="1412"/>
      <c r="E94" s="1412"/>
      <c r="F94" s="1412"/>
      <c r="G94" s="1413"/>
    </row>
    <row r="95" spans="1:7" ht="12.75" customHeight="1" x14ac:dyDescent="0.3">
      <c r="A95" s="428" t="s">
        <v>758</v>
      </c>
      <c r="B95" s="1412" t="s">
        <v>771</v>
      </c>
      <c r="C95" s="1412"/>
      <c r="D95" s="1412"/>
      <c r="E95" s="1412"/>
      <c r="F95" s="1412"/>
      <c r="G95" s="1413"/>
    </row>
    <row r="96" spans="1:7" ht="15.5" x14ac:dyDescent="0.3">
      <c r="A96" s="428" t="s">
        <v>760</v>
      </c>
      <c r="B96" s="1417">
        <v>300000000</v>
      </c>
      <c r="C96" s="1417"/>
      <c r="D96" s="140"/>
      <c r="E96" s="579"/>
      <c r="F96" s="579"/>
      <c r="G96" s="429"/>
    </row>
    <row r="97" spans="1:7" ht="15.75" customHeight="1" x14ac:dyDescent="0.3">
      <c r="A97" s="428" t="s">
        <v>738</v>
      </c>
      <c r="B97" s="1417" t="s">
        <v>376</v>
      </c>
      <c r="C97" s="1417"/>
      <c r="D97" s="1417"/>
      <c r="E97" s="1417"/>
      <c r="F97" s="1417"/>
      <c r="G97" s="1418"/>
    </row>
    <row r="98" spans="1:7" ht="15.75" customHeight="1" x14ac:dyDescent="0.3">
      <c r="A98" s="428" t="s">
        <v>578</v>
      </c>
      <c r="B98" s="1417" t="s">
        <v>772</v>
      </c>
      <c r="C98" s="1417"/>
      <c r="D98" s="1417"/>
      <c r="E98" s="1417"/>
      <c r="F98" s="1417"/>
      <c r="G98" s="1418"/>
    </row>
    <row r="99" spans="1:7" ht="15.5" x14ac:dyDescent="0.3">
      <c r="A99" s="428" t="s">
        <v>421</v>
      </c>
      <c r="B99" s="1414">
        <v>1</v>
      </c>
      <c r="C99" s="1414"/>
      <c r="D99" s="580"/>
      <c r="E99" s="580"/>
      <c r="F99" s="580"/>
      <c r="G99" s="429"/>
    </row>
    <row r="100" spans="1:7" ht="15.5" x14ac:dyDescent="0.3">
      <c r="A100" s="428" t="s">
        <v>422</v>
      </c>
      <c r="B100" s="1415">
        <v>42993</v>
      </c>
      <c r="C100" s="1416"/>
      <c r="D100" s="581"/>
      <c r="E100" s="581"/>
      <c r="F100" s="581"/>
      <c r="G100" s="429"/>
    </row>
    <row r="101" spans="1:7" ht="15.5" x14ac:dyDescent="0.3">
      <c r="A101" s="428" t="s">
        <v>423</v>
      </c>
      <c r="B101" s="1415">
        <v>43434</v>
      </c>
      <c r="C101" s="1416"/>
      <c r="D101" s="581"/>
      <c r="E101" s="581"/>
      <c r="F101" s="581"/>
      <c r="G101" s="429"/>
    </row>
    <row r="102" spans="1:7" ht="13.5" thickBot="1" x14ac:dyDescent="0.35">
      <c r="A102" s="431"/>
      <c r="B102" s="432"/>
      <c r="C102" s="432"/>
      <c r="D102" s="432"/>
      <c r="E102" s="432"/>
      <c r="F102" s="432"/>
      <c r="G102" s="433"/>
    </row>
    <row r="103" spans="1:7" ht="26" x14ac:dyDescent="0.3">
      <c r="A103" s="434" t="s">
        <v>266</v>
      </c>
      <c r="B103" s="435" t="s">
        <v>424</v>
      </c>
      <c r="C103" s="436" t="s">
        <v>425</v>
      </c>
      <c r="D103" s="436" t="s">
        <v>426</v>
      </c>
      <c r="E103" s="436" t="s">
        <v>577</v>
      </c>
      <c r="F103" s="453" t="s">
        <v>743</v>
      </c>
      <c r="G103" s="437" t="s">
        <v>397</v>
      </c>
    </row>
    <row r="104" spans="1:7" x14ac:dyDescent="0.3">
      <c r="A104" s="438" t="s">
        <v>427</v>
      </c>
      <c r="B104" s="306"/>
      <c r="C104" s="306">
        <v>299847600</v>
      </c>
      <c r="D104" s="306"/>
      <c r="E104" s="306"/>
      <c r="F104" s="729"/>
      <c r="G104" s="439">
        <v>299847600</v>
      </c>
    </row>
    <row r="105" spans="1:7" x14ac:dyDescent="0.3">
      <c r="A105" s="440" t="s">
        <v>428</v>
      </c>
      <c r="B105" s="307"/>
      <c r="C105" s="307"/>
      <c r="D105" s="307"/>
      <c r="E105" s="307"/>
      <c r="F105" s="730"/>
      <c r="G105" s="441"/>
    </row>
    <row r="106" spans="1:7" x14ac:dyDescent="0.3">
      <c r="A106" s="442" t="s">
        <v>429</v>
      </c>
      <c r="B106" s="308"/>
      <c r="C106" s="308">
        <v>299847600</v>
      </c>
      <c r="D106" s="308"/>
      <c r="E106" s="308"/>
      <c r="F106" s="731"/>
      <c r="G106" s="443">
        <v>299847600</v>
      </c>
    </row>
    <row r="107" spans="1:7" x14ac:dyDescent="0.3">
      <c r="A107" s="442"/>
      <c r="B107" s="308"/>
      <c r="C107" s="308"/>
      <c r="D107" s="308"/>
      <c r="E107" s="308"/>
      <c r="F107" s="731"/>
      <c r="G107" s="443"/>
    </row>
    <row r="108" spans="1:7" x14ac:dyDescent="0.3">
      <c r="A108" s="438" t="s">
        <v>430</v>
      </c>
      <c r="B108" s="309"/>
      <c r="C108" s="309">
        <v>0</v>
      </c>
      <c r="D108" s="309">
        <f>SUM(D110:D112)</f>
        <v>299847600</v>
      </c>
      <c r="E108" s="309">
        <v>0</v>
      </c>
      <c r="F108" s="732"/>
      <c r="G108" s="444">
        <f>SUM(B108:E108)</f>
        <v>299847600</v>
      </c>
    </row>
    <row r="109" spans="1:7" x14ac:dyDescent="0.3">
      <c r="A109" s="440" t="s">
        <v>428</v>
      </c>
      <c r="B109" s="307"/>
      <c r="C109" s="307"/>
      <c r="D109" s="307"/>
      <c r="E109" s="307"/>
      <c r="F109" s="730"/>
      <c r="G109" s="441"/>
    </row>
    <row r="110" spans="1:7" x14ac:dyDescent="0.3">
      <c r="A110" s="445" t="s">
        <v>773</v>
      </c>
      <c r="B110" s="310"/>
      <c r="C110" s="310">
        <v>0</v>
      </c>
      <c r="D110" s="310">
        <v>1233700</v>
      </c>
      <c r="E110" s="310">
        <v>0</v>
      </c>
      <c r="F110" s="733"/>
      <c r="G110" s="443">
        <v>1233700</v>
      </c>
    </row>
    <row r="111" spans="1:7" x14ac:dyDescent="0.3">
      <c r="A111" s="445" t="s">
        <v>432</v>
      </c>
      <c r="B111" s="310"/>
      <c r="C111" s="310"/>
      <c r="D111" s="310">
        <v>30114000</v>
      </c>
      <c r="E111" s="310">
        <v>0</v>
      </c>
      <c r="F111" s="733"/>
      <c r="G111" s="443">
        <f>SUM(E111,D111,C111,B111)</f>
        <v>30114000</v>
      </c>
    </row>
    <row r="112" spans="1:7" x14ac:dyDescent="0.3">
      <c r="A112" s="445" t="s">
        <v>433</v>
      </c>
      <c r="B112" s="310"/>
      <c r="C112" s="310">
        <v>0</v>
      </c>
      <c r="D112" s="310">
        <v>268499900</v>
      </c>
      <c r="E112" s="310">
        <v>0</v>
      </c>
      <c r="F112" s="733"/>
      <c r="G112" s="443">
        <f>SUM(D112,E112)</f>
        <v>268499900</v>
      </c>
    </row>
    <row r="113" spans="1:7" ht="12.75" customHeight="1" x14ac:dyDescent="0.3">
      <c r="A113" s="442" t="s">
        <v>428</v>
      </c>
      <c r="B113" s="310"/>
      <c r="C113" s="310"/>
      <c r="D113" s="310"/>
      <c r="E113" s="310"/>
      <c r="F113" s="733"/>
      <c r="G113" s="443"/>
    </row>
    <row r="114" spans="1:7" ht="12.75" customHeight="1" x14ac:dyDescent="0.3">
      <c r="A114" s="442" t="s">
        <v>761</v>
      </c>
      <c r="B114" s="310"/>
      <c r="C114" s="310"/>
      <c r="D114" s="310"/>
      <c r="E114" s="310"/>
      <c r="F114" s="733"/>
      <c r="G114" s="443"/>
    </row>
    <row r="115" spans="1:7" ht="12.75" customHeight="1" x14ac:dyDescent="0.3">
      <c r="A115" s="445" t="s">
        <v>434</v>
      </c>
      <c r="B115" s="310"/>
      <c r="C115" s="310"/>
      <c r="D115" s="310"/>
      <c r="E115" s="310"/>
      <c r="F115" s="733"/>
      <c r="G115" s="443">
        <v>0</v>
      </c>
    </row>
    <row r="116" spans="1:7" x14ac:dyDescent="0.3">
      <c r="A116" s="445" t="s">
        <v>234</v>
      </c>
      <c r="B116" s="310"/>
      <c r="C116" s="310"/>
      <c r="D116" s="310"/>
      <c r="E116" s="310"/>
      <c r="F116" s="733"/>
      <c r="G116" s="443">
        <v>0</v>
      </c>
    </row>
    <row r="117" spans="1:7" ht="15.75" customHeight="1" x14ac:dyDescent="0.3">
      <c r="A117" s="446" t="s">
        <v>435</v>
      </c>
      <c r="B117" s="311"/>
      <c r="C117" s="311"/>
      <c r="D117" s="311">
        <f>SUM(D110:D112)</f>
        <v>299847600</v>
      </c>
      <c r="E117" s="311">
        <v>0</v>
      </c>
      <c r="F117" s="734"/>
      <c r="G117" s="447">
        <f>SUM(G110:G112)</f>
        <v>299847600</v>
      </c>
    </row>
    <row r="118" spans="1:7" ht="15.75" customHeight="1" thickBot="1" x14ac:dyDescent="0.35">
      <c r="A118" s="448" t="s">
        <v>436</v>
      </c>
      <c r="B118" s="449">
        <v>0</v>
      </c>
      <c r="C118" s="449">
        <v>0</v>
      </c>
      <c r="D118" s="449"/>
      <c r="E118" s="449"/>
      <c r="F118" s="455"/>
      <c r="G118" s="450">
        <v>0</v>
      </c>
    </row>
    <row r="120" spans="1:7" ht="13.5" thickBot="1" x14ac:dyDescent="0.35"/>
    <row r="121" spans="1:7" ht="18.75" customHeight="1" x14ac:dyDescent="0.3">
      <c r="A121" s="1419" t="s">
        <v>437</v>
      </c>
      <c r="B121" s="1420"/>
      <c r="C121" s="1420"/>
      <c r="D121" s="1420"/>
      <c r="E121" s="1420"/>
      <c r="F121" s="1420"/>
      <c r="G121" s="1421"/>
    </row>
    <row r="122" spans="1:7" ht="15" x14ac:dyDescent="0.3">
      <c r="A122" s="425"/>
      <c r="B122" s="1422"/>
      <c r="C122" s="1422"/>
      <c r="D122" s="426"/>
      <c r="E122" s="426"/>
      <c r="F122" s="426"/>
      <c r="G122" s="427"/>
    </row>
    <row r="123" spans="1:7" ht="12.75" customHeight="1" x14ac:dyDescent="0.3">
      <c r="A123" s="428" t="s">
        <v>419</v>
      </c>
      <c r="B123" s="1412" t="s">
        <v>740</v>
      </c>
      <c r="C123" s="1412"/>
      <c r="D123" s="1412"/>
      <c r="E123" s="1412"/>
      <c r="F123" s="1412"/>
      <c r="G123" s="1413"/>
    </row>
    <row r="124" spans="1:7" ht="12.75" customHeight="1" x14ac:dyDescent="0.3">
      <c r="A124" s="428" t="s">
        <v>420</v>
      </c>
      <c r="B124" s="1412" t="s">
        <v>774</v>
      </c>
      <c r="C124" s="1412"/>
      <c r="D124" s="1412"/>
      <c r="E124" s="1412"/>
      <c r="F124" s="1412"/>
      <c r="G124" s="1413"/>
    </row>
    <row r="125" spans="1:7" ht="12.75" customHeight="1" x14ac:dyDescent="0.3">
      <c r="A125" s="428" t="s">
        <v>758</v>
      </c>
      <c r="B125" s="1412" t="s">
        <v>771</v>
      </c>
      <c r="C125" s="1412"/>
      <c r="D125" s="1412"/>
      <c r="E125" s="1412"/>
      <c r="F125" s="1412"/>
      <c r="G125" s="1413"/>
    </row>
    <row r="126" spans="1:7" ht="15.5" x14ac:dyDescent="0.3">
      <c r="A126" s="428" t="s">
        <v>760</v>
      </c>
      <c r="B126" s="1417">
        <v>448162650</v>
      </c>
      <c r="C126" s="1417"/>
      <c r="D126" s="140"/>
      <c r="E126" s="579"/>
      <c r="F126" s="579"/>
      <c r="G126" s="429"/>
    </row>
    <row r="127" spans="1:7" ht="12.75" customHeight="1" x14ac:dyDescent="0.3">
      <c r="A127" s="428" t="s">
        <v>738</v>
      </c>
      <c r="B127" s="1417" t="s">
        <v>376</v>
      </c>
      <c r="C127" s="1417"/>
      <c r="D127" s="1417"/>
      <c r="E127" s="1417"/>
      <c r="F127" s="1417"/>
      <c r="G127" s="1418"/>
    </row>
    <row r="128" spans="1:7" ht="12.75" customHeight="1" x14ac:dyDescent="0.3">
      <c r="A128" s="428" t="s">
        <v>578</v>
      </c>
      <c r="B128" s="1417" t="s">
        <v>772</v>
      </c>
      <c r="C128" s="1417"/>
      <c r="D128" s="1417"/>
      <c r="E128" s="1417"/>
      <c r="F128" s="1417"/>
      <c r="G128" s="1418"/>
    </row>
    <row r="129" spans="1:7" ht="15.5" x14ac:dyDescent="0.3">
      <c r="A129" s="428" t="s">
        <v>421</v>
      </c>
      <c r="B129" s="1414">
        <v>1</v>
      </c>
      <c r="C129" s="1414"/>
      <c r="D129" s="580"/>
      <c r="E129" s="580"/>
      <c r="F129" s="580"/>
      <c r="G129" s="429"/>
    </row>
    <row r="130" spans="1:7" ht="15.75" customHeight="1" x14ac:dyDescent="0.3">
      <c r="A130" s="428" t="s">
        <v>422</v>
      </c>
      <c r="B130" s="1415">
        <v>42887</v>
      </c>
      <c r="C130" s="1416"/>
      <c r="D130" s="581"/>
      <c r="E130" s="581"/>
      <c r="F130" s="581"/>
      <c r="G130" s="429"/>
    </row>
    <row r="131" spans="1:7" ht="15.75" customHeight="1" x14ac:dyDescent="0.3">
      <c r="A131" s="428" t="s">
        <v>423</v>
      </c>
      <c r="B131" s="1415">
        <v>43646</v>
      </c>
      <c r="C131" s="1416"/>
      <c r="D131" s="581"/>
      <c r="E131" s="581"/>
      <c r="F131" s="581"/>
      <c r="G131" s="429"/>
    </row>
    <row r="132" spans="1:7" ht="13.5" thickBot="1" x14ac:dyDescent="0.35">
      <c r="A132" s="431"/>
      <c r="B132" s="432"/>
      <c r="C132" s="432"/>
      <c r="D132" s="432"/>
      <c r="E132" s="432"/>
      <c r="F132" s="432"/>
      <c r="G132" s="433"/>
    </row>
    <row r="133" spans="1:7" ht="26" x14ac:dyDescent="0.3">
      <c r="A133" s="434" t="s">
        <v>266</v>
      </c>
      <c r="B133" s="435" t="s">
        <v>424</v>
      </c>
      <c r="C133" s="436" t="s">
        <v>425</v>
      </c>
      <c r="D133" s="436" t="s">
        <v>426</v>
      </c>
      <c r="E133" s="436" t="s">
        <v>577</v>
      </c>
      <c r="F133" s="453" t="s">
        <v>743</v>
      </c>
      <c r="G133" s="437" t="s">
        <v>397</v>
      </c>
    </row>
    <row r="134" spans="1:7" x14ac:dyDescent="0.3">
      <c r="A134" s="438" t="s">
        <v>427</v>
      </c>
      <c r="B134" s="306"/>
      <c r="C134" s="306">
        <v>448010250</v>
      </c>
      <c r="D134" s="306"/>
      <c r="E134" s="306"/>
      <c r="F134" s="729"/>
      <c r="G134" s="439">
        <v>448010250</v>
      </c>
    </row>
    <row r="135" spans="1:7" x14ac:dyDescent="0.3">
      <c r="A135" s="440" t="s">
        <v>428</v>
      </c>
      <c r="B135" s="307"/>
      <c r="C135" s="307"/>
      <c r="D135" s="307"/>
      <c r="E135" s="307"/>
      <c r="F135" s="730"/>
      <c r="G135" s="441"/>
    </row>
    <row r="136" spans="1:7" x14ac:dyDescent="0.3">
      <c r="A136" s="442" t="s">
        <v>429</v>
      </c>
      <c r="B136" s="308"/>
      <c r="C136" s="308">
        <v>448010250</v>
      </c>
      <c r="D136" s="308"/>
      <c r="E136" s="308"/>
      <c r="F136" s="731"/>
      <c r="G136" s="443">
        <v>448010250</v>
      </c>
    </row>
    <row r="137" spans="1:7" x14ac:dyDescent="0.3">
      <c r="A137" s="442"/>
      <c r="B137" s="308"/>
      <c r="C137" s="308"/>
      <c r="D137" s="308"/>
      <c r="E137" s="308"/>
      <c r="F137" s="731"/>
      <c r="G137" s="443"/>
    </row>
    <row r="138" spans="1:7" x14ac:dyDescent="0.3">
      <c r="A138" s="438" t="s">
        <v>430</v>
      </c>
      <c r="B138" s="309"/>
      <c r="C138" s="309">
        <v>8547350</v>
      </c>
      <c r="D138" s="309">
        <f>SUM(D139:D147)</f>
        <v>226686641</v>
      </c>
      <c r="E138" s="309">
        <f>SUM(E139:E147)</f>
        <v>212776259</v>
      </c>
      <c r="F138" s="732"/>
      <c r="G138" s="444">
        <f>SUM(B138:E138)</f>
        <v>448010250</v>
      </c>
    </row>
    <row r="139" spans="1:7" x14ac:dyDescent="0.3">
      <c r="A139" s="440" t="s">
        <v>428</v>
      </c>
      <c r="B139" s="307"/>
      <c r="C139" s="307"/>
      <c r="D139" s="307"/>
      <c r="E139" s="307"/>
      <c r="F139" s="730"/>
      <c r="G139" s="441"/>
    </row>
    <row r="140" spans="1:7" x14ac:dyDescent="0.3">
      <c r="A140" s="445" t="s">
        <v>431</v>
      </c>
      <c r="B140" s="310"/>
      <c r="C140" s="310">
        <v>0</v>
      </c>
      <c r="D140" s="310">
        <v>0</v>
      </c>
      <c r="E140" s="310">
        <v>0</v>
      </c>
      <c r="F140" s="733"/>
      <c r="G140" s="443">
        <v>0</v>
      </c>
    </row>
    <row r="141" spans="1:7" ht="12.75" customHeight="1" x14ac:dyDescent="0.3">
      <c r="A141" s="445" t="s">
        <v>205</v>
      </c>
      <c r="B141" s="310"/>
      <c r="C141" s="310">
        <v>0</v>
      </c>
      <c r="D141" s="310">
        <v>0</v>
      </c>
      <c r="E141" s="310">
        <v>0</v>
      </c>
      <c r="F141" s="733"/>
      <c r="G141" s="443">
        <v>0</v>
      </c>
    </row>
    <row r="142" spans="1:7" ht="12.75" customHeight="1" x14ac:dyDescent="0.3">
      <c r="A142" s="445" t="s">
        <v>432</v>
      </c>
      <c r="B142" s="310"/>
      <c r="C142" s="310">
        <v>8547350</v>
      </c>
      <c r="D142" s="310">
        <v>28950816</v>
      </c>
      <c r="E142" s="310">
        <v>15040434</v>
      </c>
      <c r="F142" s="733"/>
      <c r="G142" s="443">
        <f>SUM(E142,D142,C142,B142)</f>
        <v>52538600</v>
      </c>
    </row>
    <row r="143" spans="1:7" ht="12.75" customHeight="1" x14ac:dyDescent="0.3">
      <c r="A143" s="445" t="s">
        <v>433</v>
      </c>
      <c r="B143" s="310"/>
      <c r="C143" s="310">
        <v>0</v>
      </c>
      <c r="D143" s="310">
        <v>197735825</v>
      </c>
      <c r="E143" s="310">
        <v>197735825</v>
      </c>
      <c r="F143" s="733"/>
      <c r="G143" s="443">
        <f>SUM(D143,E143)</f>
        <v>395471650</v>
      </c>
    </row>
    <row r="144" spans="1:7" x14ac:dyDescent="0.3">
      <c r="A144" s="442" t="s">
        <v>428</v>
      </c>
      <c r="B144" s="310"/>
      <c r="C144" s="310"/>
      <c r="D144" s="310"/>
      <c r="E144" s="310"/>
      <c r="F144" s="733"/>
      <c r="G144" s="443"/>
    </row>
    <row r="145" spans="1:7" ht="15.75" customHeight="1" x14ac:dyDescent="0.3">
      <c r="A145" s="442" t="s">
        <v>761</v>
      </c>
      <c r="B145" s="310"/>
      <c r="C145" s="310"/>
      <c r="D145" s="310"/>
      <c r="E145" s="310"/>
      <c r="F145" s="733"/>
      <c r="G145" s="443"/>
    </row>
    <row r="146" spans="1:7" x14ac:dyDescent="0.3">
      <c r="A146" s="445" t="s">
        <v>434</v>
      </c>
      <c r="B146" s="310"/>
      <c r="C146" s="310"/>
      <c r="D146" s="310"/>
      <c r="E146" s="310"/>
      <c r="F146" s="733"/>
      <c r="G146" s="443">
        <v>0</v>
      </c>
    </row>
    <row r="147" spans="1:7" x14ac:dyDescent="0.3">
      <c r="A147" s="445" t="s">
        <v>234</v>
      </c>
      <c r="B147" s="310"/>
      <c r="C147" s="310"/>
      <c r="D147" s="310"/>
      <c r="E147" s="310"/>
      <c r="F147" s="733"/>
      <c r="G147" s="443">
        <v>0</v>
      </c>
    </row>
    <row r="148" spans="1:7" ht="13.5" x14ac:dyDescent="0.3">
      <c r="A148" s="446" t="s">
        <v>435</v>
      </c>
      <c r="B148" s="311"/>
      <c r="C148" s="311">
        <v>8547350</v>
      </c>
      <c r="D148" s="311">
        <f>SUM(D142,D143)</f>
        <v>226686641</v>
      </c>
      <c r="E148" s="311">
        <f>SUM(E142,E143)</f>
        <v>212776259</v>
      </c>
      <c r="F148" s="734"/>
      <c r="G148" s="447">
        <f>SUM(G142,G143)</f>
        <v>448010250</v>
      </c>
    </row>
    <row r="149" spans="1:7" ht="27.5" thickBot="1" x14ac:dyDescent="0.35">
      <c r="A149" s="448" t="s">
        <v>775</v>
      </c>
      <c r="B149" s="449">
        <v>0</v>
      </c>
      <c r="C149" s="449">
        <v>0</v>
      </c>
      <c r="D149" s="449"/>
      <c r="E149" s="449">
        <v>152400</v>
      </c>
      <c r="F149" s="455"/>
      <c r="G149" s="450">
        <v>152400</v>
      </c>
    </row>
    <row r="151" spans="1:7" ht="13.5" thickBot="1" x14ac:dyDescent="0.35"/>
    <row r="152" spans="1:7" ht="18.75" customHeight="1" x14ac:dyDescent="0.3">
      <c r="A152" s="1419" t="s">
        <v>437</v>
      </c>
      <c r="B152" s="1420"/>
      <c r="C152" s="1420"/>
      <c r="D152" s="1420"/>
      <c r="E152" s="1420"/>
      <c r="F152" s="1420"/>
      <c r="G152" s="1421"/>
    </row>
    <row r="153" spans="1:7" ht="15" x14ac:dyDescent="0.3">
      <c r="A153" s="425"/>
      <c r="B153" s="1422"/>
      <c r="C153" s="1422"/>
      <c r="D153" s="451"/>
      <c r="E153" s="451"/>
      <c r="F153" s="451"/>
      <c r="G153" s="452"/>
    </row>
    <row r="154" spans="1:7" ht="12.75" customHeight="1" x14ac:dyDescent="0.3">
      <c r="A154" s="428" t="s">
        <v>419</v>
      </c>
      <c r="B154" s="1412" t="s">
        <v>736</v>
      </c>
      <c r="C154" s="1412"/>
      <c r="D154" s="1412"/>
      <c r="E154" s="1412"/>
      <c r="F154" s="1412"/>
      <c r="G154" s="1413"/>
    </row>
    <row r="155" spans="1:7" ht="12.75" customHeight="1" x14ac:dyDescent="0.3">
      <c r="A155" s="428" t="s">
        <v>762</v>
      </c>
      <c r="B155" s="1412" t="s">
        <v>737</v>
      </c>
      <c r="C155" s="1412"/>
      <c r="D155" s="1412"/>
      <c r="E155" s="1412"/>
      <c r="F155" s="1412"/>
      <c r="G155" s="1413"/>
    </row>
    <row r="156" spans="1:7" ht="12.75" customHeight="1" x14ac:dyDescent="0.3">
      <c r="A156" s="428" t="s">
        <v>758</v>
      </c>
      <c r="B156" s="1412" t="s">
        <v>776</v>
      </c>
      <c r="C156" s="1412"/>
      <c r="D156" s="1412"/>
      <c r="E156" s="1412"/>
      <c r="F156" s="1412"/>
      <c r="G156" s="1413"/>
    </row>
    <row r="157" spans="1:7" ht="15.5" x14ac:dyDescent="0.3">
      <c r="A157" s="428" t="s">
        <v>760</v>
      </c>
      <c r="B157" s="1417" t="s">
        <v>777</v>
      </c>
      <c r="C157" s="1417"/>
      <c r="D157" s="140"/>
      <c r="E157" s="140"/>
      <c r="F157" s="140"/>
      <c r="G157" s="429"/>
    </row>
    <row r="158" spans="1:7" ht="12.75" customHeight="1" x14ac:dyDescent="0.3">
      <c r="A158" s="428" t="s">
        <v>738</v>
      </c>
      <c r="B158" s="1417" t="s">
        <v>376</v>
      </c>
      <c r="C158" s="1417"/>
      <c r="D158" s="1417"/>
      <c r="E158" s="579"/>
      <c r="F158" s="579"/>
      <c r="G158" s="429"/>
    </row>
    <row r="159" spans="1:7" ht="12.75" customHeight="1" x14ac:dyDescent="0.3">
      <c r="A159" s="428" t="s">
        <v>421</v>
      </c>
      <c r="B159" s="1414">
        <v>1</v>
      </c>
      <c r="C159" s="1414"/>
      <c r="D159" s="580"/>
      <c r="E159" s="580"/>
      <c r="F159" s="580"/>
      <c r="G159" s="429"/>
    </row>
    <row r="160" spans="1:7" ht="15.5" x14ac:dyDescent="0.3">
      <c r="A160" s="428" t="s">
        <v>422</v>
      </c>
      <c r="B160" s="1415">
        <v>42887</v>
      </c>
      <c r="C160" s="1416"/>
      <c r="D160" s="581"/>
      <c r="E160" s="581"/>
      <c r="F160" s="581"/>
      <c r="G160" s="429"/>
    </row>
    <row r="161" spans="1:7" ht="15.75" customHeight="1" x14ac:dyDescent="0.3">
      <c r="A161" s="428" t="s">
        <v>423</v>
      </c>
      <c r="B161" s="1415">
        <v>43524</v>
      </c>
      <c r="C161" s="1416"/>
      <c r="D161" s="581"/>
      <c r="E161" s="581"/>
      <c r="F161" s="581"/>
      <c r="G161" s="429"/>
    </row>
    <row r="162" spans="1:7" ht="15.75" customHeight="1" thickBot="1" x14ac:dyDescent="0.35">
      <c r="A162" s="431"/>
      <c r="B162" s="432"/>
      <c r="C162" s="432"/>
      <c r="D162" s="432"/>
      <c r="E162" s="432"/>
      <c r="F162" s="432"/>
      <c r="G162" s="433"/>
    </row>
    <row r="163" spans="1:7" ht="26" x14ac:dyDescent="0.3">
      <c r="A163" s="434" t="s">
        <v>266</v>
      </c>
      <c r="B163" s="435" t="s">
        <v>424</v>
      </c>
      <c r="C163" s="436" t="s">
        <v>765</v>
      </c>
      <c r="D163" s="436" t="s">
        <v>426</v>
      </c>
      <c r="E163" s="453" t="s">
        <v>577</v>
      </c>
      <c r="F163" s="453" t="s">
        <v>743</v>
      </c>
      <c r="G163" s="437" t="s">
        <v>397</v>
      </c>
    </row>
    <row r="164" spans="1:7" x14ac:dyDescent="0.3">
      <c r="A164" s="438" t="s">
        <v>427</v>
      </c>
      <c r="B164" s="306"/>
      <c r="C164" s="306">
        <v>60000000</v>
      </c>
      <c r="D164" s="306"/>
      <c r="E164" s="729"/>
      <c r="F164" s="729"/>
      <c r="G164" s="439">
        <f>C164</f>
        <v>60000000</v>
      </c>
    </row>
    <row r="165" spans="1:7" x14ac:dyDescent="0.3">
      <c r="A165" s="440" t="s">
        <v>428</v>
      </c>
      <c r="B165" s="307"/>
      <c r="C165" s="307"/>
      <c r="D165" s="307"/>
      <c r="E165" s="730"/>
      <c r="F165" s="730"/>
      <c r="G165" s="441"/>
    </row>
    <row r="166" spans="1:7" x14ac:dyDescent="0.3">
      <c r="A166" s="442" t="s">
        <v>429</v>
      </c>
      <c r="B166" s="308"/>
      <c r="C166" s="308">
        <f>C164</f>
        <v>60000000</v>
      </c>
      <c r="D166" s="308"/>
      <c r="E166" s="731"/>
      <c r="F166" s="731"/>
      <c r="G166" s="443"/>
    </row>
    <row r="167" spans="1:7" x14ac:dyDescent="0.3">
      <c r="A167" s="442"/>
      <c r="B167" s="308"/>
      <c r="C167" s="308"/>
      <c r="D167" s="308"/>
      <c r="E167" s="731"/>
      <c r="F167" s="731"/>
      <c r="G167" s="443"/>
    </row>
    <row r="168" spans="1:7" ht="25.5" customHeight="1" x14ac:dyDescent="0.3">
      <c r="A168" s="438" t="s">
        <v>430</v>
      </c>
      <c r="B168" s="309">
        <f>SUM(B169:B177)</f>
        <v>2603500</v>
      </c>
      <c r="C168" s="309">
        <f>SUM(C172,C173)</f>
        <v>4124125</v>
      </c>
      <c r="D168" s="309">
        <f>SUM(D175,D173,D172)</f>
        <v>53272375</v>
      </c>
      <c r="E168" s="732"/>
      <c r="F168" s="732"/>
      <c r="G168" s="444">
        <f>SUM(B168:D168)</f>
        <v>60000000</v>
      </c>
    </row>
    <row r="169" spans="1:7" ht="12.75" customHeight="1" x14ac:dyDescent="0.3">
      <c r="A169" s="440" t="s">
        <v>428</v>
      </c>
      <c r="B169" s="307"/>
      <c r="C169" s="307"/>
      <c r="D169" s="307"/>
      <c r="E169" s="730"/>
      <c r="F169" s="730"/>
      <c r="G169" s="441"/>
    </row>
    <row r="170" spans="1:7" ht="12.75" customHeight="1" x14ac:dyDescent="0.3">
      <c r="A170" s="445" t="s">
        <v>431</v>
      </c>
      <c r="B170" s="310"/>
      <c r="C170" s="310">
        <v>0</v>
      </c>
      <c r="D170" s="310">
        <v>0</v>
      </c>
      <c r="E170" s="733"/>
      <c r="F170" s="733"/>
      <c r="G170" s="443">
        <v>0</v>
      </c>
    </row>
    <row r="171" spans="1:7" ht="26" x14ac:dyDescent="0.3">
      <c r="A171" s="445" t="s">
        <v>205</v>
      </c>
      <c r="B171" s="310"/>
      <c r="C171" s="310">
        <v>0</v>
      </c>
      <c r="D171" s="310">
        <v>0</v>
      </c>
      <c r="E171" s="733"/>
      <c r="F171" s="733"/>
      <c r="G171" s="443">
        <v>0</v>
      </c>
    </row>
    <row r="172" spans="1:7" ht="15.75" customHeight="1" x14ac:dyDescent="0.3">
      <c r="A172" s="445" t="s">
        <v>432</v>
      </c>
      <c r="B172" s="310">
        <v>2603500</v>
      </c>
      <c r="C172" s="310">
        <v>4124125</v>
      </c>
      <c r="D172" s="310"/>
      <c r="E172" s="733"/>
      <c r="F172" s="733"/>
      <c r="G172" s="443">
        <f>SUM(B172,C172,D172)</f>
        <v>6727625</v>
      </c>
    </row>
    <row r="173" spans="1:7" x14ac:dyDescent="0.3">
      <c r="A173" s="445" t="s">
        <v>433</v>
      </c>
      <c r="B173" s="310"/>
      <c r="C173" s="310"/>
      <c r="D173" s="310">
        <v>43607611</v>
      </c>
      <c r="E173" s="733"/>
      <c r="F173" s="733"/>
      <c r="G173" s="443">
        <f>SUM(C173:D173)</f>
        <v>43607611</v>
      </c>
    </row>
    <row r="174" spans="1:7" x14ac:dyDescent="0.3">
      <c r="A174" s="442" t="s">
        <v>428</v>
      </c>
      <c r="B174" s="310"/>
      <c r="C174" s="310"/>
      <c r="D174" s="310"/>
      <c r="E174" s="733"/>
      <c r="F174" s="733"/>
      <c r="G174" s="443"/>
    </row>
    <row r="175" spans="1:7" x14ac:dyDescent="0.3">
      <c r="A175" s="442" t="s">
        <v>761</v>
      </c>
      <c r="B175" s="310"/>
      <c r="C175" s="310"/>
      <c r="D175" s="310">
        <v>9664764</v>
      </c>
      <c r="E175" s="733"/>
      <c r="F175" s="733"/>
      <c r="G175" s="443">
        <v>9664764</v>
      </c>
    </row>
    <row r="176" spans="1:7" x14ac:dyDescent="0.3">
      <c r="A176" s="445" t="s">
        <v>434</v>
      </c>
      <c r="B176" s="310"/>
      <c r="C176" s="310"/>
      <c r="D176" s="310"/>
      <c r="E176" s="733"/>
      <c r="F176" s="733"/>
      <c r="G176" s="443">
        <v>0</v>
      </c>
    </row>
    <row r="177" spans="1:7" x14ac:dyDescent="0.3">
      <c r="A177" s="445" t="s">
        <v>234</v>
      </c>
      <c r="B177" s="310"/>
      <c r="C177" s="310"/>
      <c r="D177" s="310"/>
      <c r="E177" s="733"/>
      <c r="F177" s="733"/>
      <c r="G177" s="443">
        <v>0</v>
      </c>
    </row>
    <row r="178" spans="1:7" ht="13.5" x14ac:dyDescent="0.3">
      <c r="A178" s="446" t="s">
        <v>435</v>
      </c>
      <c r="B178" s="311">
        <v>2603500</v>
      </c>
      <c r="C178" s="311">
        <v>4124125</v>
      </c>
      <c r="D178" s="311">
        <v>53272375</v>
      </c>
      <c r="E178" s="734"/>
      <c r="F178" s="734"/>
      <c r="G178" s="447">
        <f>SUM(B178,C178,D178)</f>
        <v>60000000</v>
      </c>
    </row>
    <row r="179" spans="1:7" ht="27.5" thickBot="1" x14ac:dyDescent="0.35">
      <c r="A179" s="448" t="s">
        <v>436</v>
      </c>
      <c r="B179" s="449">
        <v>0</v>
      </c>
      <c r="C179" s="449">
        <v>0</v>
      </c>
      <c r="D179" s="449"/>
      <c r="E179" s="455"/>
      <c r="F179" s="455"/>
      <c r="G179" s="450">
        <v>0</v>
      </c>
    </row>
    <row r="181" spans="1:7" ht="13.5" thickBot="1" x14ac:dyDescent="0.35"/>
    <row r="182" spans="1:7" ht="18.75" customHeight="1" x14ac:dyDescent="0.3">
      <c r="A182" s="1419" t="s">
        <v>437</v>
      </c>
      <c r="B182" s="1420"/>
      <c r="C182" s="1420"/>
      <c r="D182" s="1420"/>
      <c r="E182" s="1420"/>
      <c r="F182" s="1420"/>
      <c r="G182" s="1421"/>
    </row>
    <row r="183" spans="1:7" ht="15" x14ac:dyDescent="0.3">
      <c r="A183" s="425"/>
      <c r="B183" s="1422"/>
      <c r="C183" s="1422"/>
      <c r="D183" s="426"/>
      <c r="E183" s="426"/>
      <c r="F183" s="426"/>
      <c r="G183" s="427"/>
    </row>
    <row r="184" spans="1:7" ht="12.75" customHeight="1" x14ac:dyDescent="0.3">
      <c r="A184" s="428" t="s">
        <v>419</v>
      </c>
      <c r="B184" s="1412" t="s">
        <v>778</v>
      </c>
      <c r="C184" s="1412"/>
      <c r="D184" s="1412"/>
      <c r="E184" s="1412"/>
      <c r="F184" s="1412"/>
      <c r="G184" s="1413"/>
    </row>
    <row r="185" spans="1:7" ht="12.75" customHeight="1" x14ac:dyDescent="0.3">
      <c r="A185" s="428" t="s">
        <v>420</v>
      </c>
      <c r="B185" s="1412" t="s">
        <v>779</v>
      </c>
      <c r="C185" s="1412"/>
      <c r="D185" s="1412"/>
      <c r="E185" s="1412"/>
      <c r="F185" s="1412"/>
      <c r="G185" s="1413"/>
    </row>
    <row r="186" spans="1:7" ht="12.75" customHeight="1" x14ac:dyDescent="0.3">
      <c r="A186" s="428" t="s">
        <v>758</v>
      </c>
      <c r="B186" s="1412" t="s">
        <v>780</v>
      </c>
      <c r="C186" s="1412"/>
      <c r="D186" s="1412"/>
      <c r="E186" s="1412"/>
      <c r="F186" s="1412"/>
      <c r="G186" s="1413"/>
    </row>
    <row r="187" spans="1:7" ht="15.5" x14ac:dyDescent="0.3">
      <c r="A187" s="428" t="s">
        <v>760</v>
      </c>
      <c r="B187" s="1417">
        <v>92691160</v>
      </c>
      <c r="C187" s="1417"/>
      <c r="D187" s="140"/>
      <c r="E187" s="579"/>
      <c r="F187" s="579"/>
      <c r="G187" s="429"/>
    </row>
    <row r="188" spans="1:7" ht="15.75" customHeight="1" x14ac:dyDescent="0.3">
      <c r="A188" s="428" t="s">
        <v>738</v>
      </c>
      <c r="B188" s="1417" t="s">
        <v>376</v>
      </c>
      <c r="C188" s="1417"/>
      <c r="D188" s="1417"/>
      <c r="E188" s="430"/>
      <c r="F188" s="430"/>
      <c r="G188" s="429"/>
    </row>
    <row r="189" spans="1:7" ht="12.75" customHeight="1" x14ac:dyDescent="0.3">
      <c r="A189" s="428" t="s">
        <v>578</v>
      </c>
      <c r="B189" s="1417" t="s">
        <v>781</v>
      </c>
      <c r="C189" s="1417"/>
      <c r="D189" s="1417"/>
      <c r="E189" s="430"/>
      <c r="F189" s="430"/>
      <c r="G189" s="429"/>
    </row>
    <row r="190" spans="1:7" ht="12.75" customHeight="1" x14ac:dyDescent="0.3">
      <c r="A190" s="428" t="s">
        <v>421</v>
      </c>
      <c r="B190" s="1414">
        <v>1</v>
      </c>
      <c r="C190" s="1414"/>
      <c r="D190" s="580"/>
      <c r="E190" s="580"/>
      <c r="F190" s="580"/>
      <c r="G190" s="429"/>
    </row>
    <row r="191" spans="1:7" ht="15.5" x14ac:dyDescent="0.3">
      <c r="A191" s="428" t="s">
        <v>422</v>
      </c>
      <c r="B191" s="1415">
        <v>42948</v>
      </c>
      <c r="C191" s="1416"/>
      <c r="D191" s="581"/>
      <c r="E191" s="581"/>
      <c r="F191" s="581"/>
      <c r="G191" s="429"/>
    </row>
    <row r="192" spans="1:7" ht="27.75" customHeight="1" x14ac:dyDescent="0.3">
      <c r="A192" s="428" t="s">
        <v>423</v>
      </c>
      <c r="B192" s="1415">
        <v>44043</v>
      </c>
      <c r="C192" s="1416"/>
      <c r="D192" s="581"/>
      <c r="E192" s="581"/>
      <c r="F192" s="581"/>
      <c r="G192" s="429"/>
    </row>
    <row r="193" spans="1:7" ht="15.75" customHeight="1" thickBot="1" x14ac:dyDescent="0.35">
      <c r="A193" s="431"/>
      <c r="B193" s="432"/>
      <c r="C193" s="432"/>
      <c r="D193" s="432"/>
      <c r="E193" s="432"/>
      <c r="F193" s="432"/>
      <c r="G193" s="433"/>
    </row>
    <row r="194" spans="1:7" ht="26" x14ac:dyDescent="0.3">
      <c r="A194" s="434" t="s">
        <v>266</v>
      </c>
      <c r="B194" s="435" t="s">
        <v>424</v>
      </c>
      <c r="C194" s="436" t="s">
        <v>425</v>
      </c>
      <c r="D194" s="436" t="s">
        <v>426</v>
      </c>
      <c r="E194" s="436" t="s">
        <v>577</v>
      </c>
      <c r="F194" s="436" t="s">
        <v>743</v>
      </c>
      <c r="G194" s="437" t="s">
        <v>397</v>
      </c>
    </row>
    <row r="195" spans="1:7" x14ac:dyDescent="0.3">
      <c r="A195" s="438" t="s">
        <v>427</v>
      </c>
      <c r="B195" s="306"/>
      <c r="C195" s="306">
        <v>81983560</v>
      </c>
      <c r="D195" s="306"/>
      <c r="E195" s="306"/>
      <c r="F195" s="306"/>
      <c r="G195" s="439">
        <f>SUM(C195:F195)</f>
        <v>81983560</v>
      </c>
    </row>
    <row r="196" spans="1:7" x14ac:dyDescent="0.3">
      <c r="A196" s="440" t="s">
        <v>428</v>
      </c>
      <c r="B196" s="307"/>
      <c r="C196" s="307"/>
      <c r="D196" s="307"/>
      <c r="E196" s="307"/>
      <c r="F196" s="307"/>
      <c r="G196" s="441"/>
    </row>
    <row r="197" spans="1:7" x14ac:dyDescent="0.3">
      <c r="A197" s="442" t="s">
        <v>429</v>
      </c>
      <c r="B197" s="308"/>
      <c r="C197" s="308">
        <v>81983560</v>
      </c>
      <c r="D197" s="308"/>
      <c r="E197" s="308"/>
      <c r="F197" s="308"/>
      <c r="G197" s="443">
        <f>SUM(C197:F197)</f>
        <v>81983560</v>
      </c>
    </row>
    <row r="198" spans="1:7" x14ac:dyDescent="0.3">
      <c r="A198" s="442"/>
      <c r="B198" s="308"/>
      <c r="C198" s="308"/>
      <c r="D198" s="308"/>
      <c r="E198" s="308"/>
      <c r="F198" s="308"/>
      <c r="G198" s="443"/>
    </row>
    <row r="199" spans="1:7" x14ac:dyDescent="0.3">
      <c r="A199" s="438" t="s">
        <v>430</v>
      </c>
      <c r="B199" s="309"/>
      <c r="C199" s="309">
        <f>SUM(C200:C209)</f>
        <v>2286000</v>
      </c>
      <c r="D199" s="309">
        <f>SUM(D201:D204)</f>
        <v>28640680</v>
      </c>
      <c r="E199" s="309">
        <f>SUM(E201:E204)</f>
        <v>33391040</v>
      </c>
      <c r="F199" s="309">
        <f>SUM(F201:F204)</f>
        <v>17665840</v>
      </c>
      <c r="G199" s="444">
        <f>SUM(B199:F199)</f>
        <v>81983560</v>
      </c>
    </row>
    <row r="200" spans="1:7" x14ac:dyDescent="0.3">
      <c r="A200" s="440" t="s">
        <v>428</v>
      </c>
      <c r="B200" s="307"/>
      <c r="C200" s="307"/>
      <c r="D200" s="307"/>
      <c r="E200" s="307"/>
      <c r="F200" s="307"/>
      <c r="G200" s="441"/>
    </row>
    <row r="201" spans="1:7" x14ac:dyDescent="0.3">
      <c r="A201" s="445" t="s">
        <v>431</v>
      </c>
      <c r="B201" s="310"/>
      <c r="C201" s="310">
        <v>0</v>
      </c>
      <c r="D201" s="310">
        <v>8360000</v>
      </c>
      <c r="E201" s="310">
        <v>8360000</v>
      </c>
      <c r="F201" s="310">
        <v>4180000</v>
      </c>
      <c r="G201" s="443">
        <f>SUM(C201:F201)</f>
        <v>20900000</v>
      </c>
    </row>
    <row r="202" spans="1:7" ht="26" x14ac:dyDescent="0.3">
      <c r="A202" s="445" t="s">
        <v>205</v>
      </c>
      <c r="B202" s="310"/>
      <c r="C202" s="310">
        <v>0</v>
      </c>
      <c r="D202" s="310">
        <v>2264400</v>
      </c>
      <c r="E202" s="310">
        <v>2264400</v>
      </c>
      <c r="F202" s="310">
        <v>1132200</v>
      </c>
      <c r="G202" s="443">
        <f>SUM(D202:F202)</f>
        <v>5661000</v>
      </c>
    </row>
    <row r="203" spans="1:7" x14ac:dyDescent="0.3">
      <c r="A203" s="445" t="s">
        <v>432</v>
      </c>
      <c r="B203" s="310"/>
      <c r="C203" s="310">
        <v>2286000</v>
      </c>
      <c r="D203" s="310">
        <v>18016280</v>
      </c>
      <c r="E203" s="310">
        <v>15146640</v>
      </c>
      <c r="F203" s="310">
        <v>12353640</v>
      </c>
      <c r="G203" s="443">
        <f>SUM(B203:F203)</f>
        <v>47802560</v>
      </c>
    </row>
    <row r="204" spans="1:7" x14ac:dyDescent="0.3">
      <c r="A204" s="445" t="s">
        <v>433</v>
      </c>
      <c r="B204" s="310"/>
      <c r="C204" s="310">
        <v>0</v>
      </c>
      <c r="D204" s="310"/>
      <c r="E204" s="310">
        <v>7620000</v>
      </c>
      <c r="F204" s="310">
        <v>0</v>
      </c>
      <c r="G204" s="443">
        <f>SUM(C204:F204)</f>
        <v>7620000</v>
      </c>
    </row>
    <row r="205" spans="1:7" x14ac:dyDescent="0.3">
      <c r="A205" s="442" t="s">
        <v>428</v>
      </c>
      <c r="B205" s="310"/>
      <c r="C205" s="310"/>
      <c r="D205" s="310"/>
      <c r="E205" s="310"/>
      <c r="F205" s="310"/>
      <c r="G205" s="443"/>
    </row>
    <row r="206" spans="1:7" x14ac:dyDescent="0.3">
      <c r="A206" s="442" t="s">
        <v>761</v>
      </c>
      <c r="B206" s="310"/>
      <c r="C206" s="310"/>
      <c r="D206" s="310"/>
      <c r="E206" s="310">
        <v>7620000</v>
      </c>
      <c r="F206" s="310"/>
      <c r="G206" s="443">
        <v>0</v>
      </c>
    </row>
    <row r="207" spans="1:7" x14ac:dyDescent="0.3">
      <c r="A207" s="442" t="s">
        <v>782</v>
      </c>
      <c r="B207" s="310"/>
      <c r="C207" s="310"/>
      <c r="D207" s="310"/>
      <c r="E207" s="310"/>
      <c r="F207" s="310">
        <v>0</v>
      </c>
      <c r="G207" s="443">
        <v>0</v>
      </c>
    </row>
    <row r="208" spans="1:7" x14ac:dyDescent="0.3">
      <c r="A208" s="445" t="s">
        <v>434</v>
      </c>
      <c r="B208" s="310"/>
      <c r="C208" s="310"/>
      <c r="D208" s="310"/>
      <c r="E208" s="310"/>
      <c r="F208" s="310"/>
      <c r="G208" s="443">
        <v>0</v>
      </c>
    </row>
    <row r="209" spans="1:7" x14ac:dyDescent="0.3">
      <c r="A209" s="445" t="s">
        <v>234</v>
      </c>
      <c r="B209" s="310"/>
      <c r="C209" s="310"/>
      <c r="D209" s="310"/>
      <c r="E209" s="310"/>
      <c r="F209" s="310"/>
      <c r="G209" s="443">
        <v>0</v>
      </c>
    </row>
    <row r="210" spans="1:7" ht="13.5" x14ac:dyDescent="0.3">
      <c r="A210" s="446" t="s">
        <v>435</v>
      </c>
      <c r="B210" s="311"/>
      <c r="C210" s="311">
        <v>2286000</v>
      </c>
      <c r="D210" s="311">
        <v>26227680</v>
      </c>
      <c r="E210" s="311">
        <v>33391040</v>
      </c>
      <c r="F210" s="311">
        <v>0</v>
      </c>
      <c r="G210" s="447">
        <f>SUM(G201:G204)</f>
        <v>81983560</v>
      </c>
    </row>
    <row r="211" spans="1:7" ht="13.5" x14ac:dyDescent="0.3">
      <c r="A211" s="735" t="s">
        <v>783</v>
      </c>
      <c r="B211" s="736"/>
      <c r="C211" s="736"/>
      <c r="D211" s="736"/>
      <c r="E211" s="736"/>
      <c r="F211" s="736">
        <v>4200000</v>
      </c>
      <c r="G211" s="737"/>
    </row>
    <row r="212" spans="1:7" ht="27.5" thickBot="1" x14ac:dyDescent="0.35">
      <c r="A212" s="448" t="s">
        <v>436</v>
      </c>
      <c r="B212" s="449">
        <v>0</v>
      </c>
      <c r="C212" s="449">
        <v>0</v>
      </c>
      <c r="D212" s="449"/>
      <c r="E212" s="449"/>
      <c r="F212" s="449"/>
      <c r="G212" s="450"/>
    </row>
    <row r="214" spans="1:7" ht="13.5" thickBot="1" x14ac:dyDescent="0.35"/>
    <row r="215" spans="1:7" ht="18.75" customHeight="1" x14ac:dyDescent="0.3">
      <c r="A215" s="1419" t="s">
        <v>437</v>
      </c>
      <c r="B215" s="1420"/>
      <c r="C215" s="1420"/>
      <c r="D215" s="1420"/>
      <c r="E215" s="1420"/>
      <c r="F215" s="1420"/>
      <c r="G215" s="1421"/>
    </row>
    <row r="216" spans="1:7" ht="15" x14ac:dyDescent="0.3">
      <c r="A216" s="425"/>
      <c r="B216" s="1422"/>
      <c r="C216" s="1422"/>
      <c r="D216" s="426"/>
      <c r="E216" s="426"/>
      <c r="F216" s="426"/>
      <c r="G216" s="427"/>
    </row>
    <row r="217" spans="1:7" ht="12.75" customHeight="1" x14ac:dyDescent="0.3">
      <c r="A217" s="428" t="s">
        <v>419</v>
      </c>
      <c r="B217" s="1412" t="s">
        <v>784</v>
      </c>
      <c r="C217" s="1412"/>
      <c r="D217" s="1412"/>
      <c r="E217" s="1412"/>
      <c r="F217" s="1412"/>
      <c r="G217" s="1413"/>
    </row>
    <row r="218" spans="1:7" ht="12.75" customHeight="1" x14ac:dyDescent="0.3">
      <c r="A218" s="428" t="s">
        <v>420</v>
      </c>
      <c r="B218" s="1412" t="s">
        <v>785</v>
      </c>
      <c r="C218" s="1412"/>
      <c r="D218" s="1412"/>
      <c r="E218" s="1412"/>
      <c r="F218" s="1412"/>
      <c r="G218" s="1413"/>
    </row>
    <row r="219" spans="1:7" ht="12.75" customHeight="1" x14ac:dyDescent="0.3">
      <c r="A219" s="428" t="s">
        <v>758</v>
      </c>
      <c r="B219" s="1412" t="s">
        <v>786</v>
      </c>
      <c r="C219" s="1412"/>
      <c r="D219" s="1412"/>
      <c r="E219" s="1412"/>
      <c r="F219" s="1412"/>
      <c r="G219" s="1413"/>
    </row>
    <row r="220" spans="1:7" ht="15.5" x14ac:dyDescent="0.3">
      <c r="A220" s="428" t="s">
        <v>760</v>
      </c>
      <c r="B220" s="1417">
        <v>138476957</v>
      </c>
      <c r="C220" s="1417"/>
      <c r="D220" s="140"/>
      <c r="E220" s="579"/>
      <c r="F220" s="579"/>
      <c r="G220" s="429"/>
    </row>
    <row r="221" spans="1:7" ht="15.75" customHeight="1" x14ac:dyDescent="0.3">
      <c r="A221" s="428" t="s">
        <v>738</v>
      </c>
      <c r="B221" s="1417" t="s">
        <v>376</v>
      </c>
      <c r="C221" s="1417"/>
      <c r="D221" s="1417"/>
      <c r="E221" s="430"/>
      <c r="F221" s="430"/>
      <c r="G221" s="429"/>
    </row>
    <row r="222" spans="1:7" ht="15.5" x14ac:dyDescent="0.3">
      <c r="A222" s="428" t="s">
        <v>421</v>
      </c>
      <c r="B222" s="1414">
        <v>1</v>
      </c>
      <c r="C222" s="1414"/>
      <c r="D222" s="580"/>
      <c r="E222" s="580"/>
      <c r="F222" s="580"/>
      <c r="G222" s="429"/>
    </row>
    <row r="223" spans="1:7" ht="15.5" x14ac:dyDescent="0.3">
      <c r="A223" s="428" t="s">
        <v>422</v>
      </c>
      <c r="B223" s="1415">
        <v>42948</v>
      </c>
      <c r="C223" s="1416"/>
      <c r="D223" s="581"/>
      <c r="E223" s="581"/>
      <c r="F223" s="581"/>
      <c r="G223" s="429"/>
    </row>
    <row r="224" spans="1:7" ht="15.5" x14ac:dyDescent="0.3">
      <c r="A224" s="428" t="s">
        <v>423</v>
      </c>
      <c r="B224" s="1415">
        <v>43404</v>
      </c>
      <c r="C224" s="1416"/>
      <c r="D224" s="581"/>
      <c r="E224" s="581"/>
      <c r="F224" s="581"/>
      <c r="G224" s="429"/>
    </row>
    <row r="225" spans="1:7" ht="13.5" thickBot="1" x14ac:dyDescent="0.35">
      <c r="A225" s="431"/>
      <c r="B225" s="432"/>
      <c r="C225" s="432"/>
      <c r="D225" s="432"/>
      <c r="E225" s="432"/>
      <c r="F225" s="432"/>
      <c r="G225" s="433"/>
    </row>
    <row r="226" spans="1:7" ht="26" x14ac:dyDescent="0.3">
      <c r="A226" s="434" t="s">
        <v>266</v>
      </c>
      <c r="B226" s="435" t="s">
        <v>424</v>
      </c>
      <c r="C226" s="436" t="s">
        <v>425</v>
      </c>
      <c r="D226" s="436" t="s">
        <v>426</v>
      </c>
      <c r="E226" s="436" t="s">
        <v>577</v>
      </c>
      <c r="F226" s="436" t="s">
        <v>743</v>
      </c>
      <c r="G226" s="437" t="s">
        <v>397</v>
      </c>
    </row>
    <row r="227" spans="1:7" x14ac:dyDescent="0.3">
      <c r="A227" s="438" t="s">
        <v>427</v>
      </c>
      <c r="B227" s="306"/>
      <c r="C227" s="306">
        <v>138476957</v>
      </c>
      <c r="D227" s="306"/>
      <c r="E227" s="306"/>
      <c r="F227" s="306"/>
      <c r="G227" s="439">
        <f>SUM(C227:F227)</f>
        <v>138476957</v>
      </c>
    </row>
    <row r="228" spans="1:7" x14ac:dyDescent="0.3">
      <c r="A228" s="440" t="s">
        <v>428</v>
      </c>
      <c r="B228" s="307"/>
      <c r="C228" s="307"/>
      <c r="D228" s="307"/>
      <c r="E228" s="307"/>
      <c r="F228" s="307"/>
      <c r="G228" s="441"/>
    </row>
    <row r="229" spans="1:7" x14ac:dyDescent="0.3">
      <c r="A229" s="442" t="s">
        <v>429</v>
      </c>
      <c r="B229" s="308"/>
      <c r="C229" s="308">
        <v>138476957</v>
      </c>
      <c r="D229" s="308"/>
      <c r="E229" s="308"/>
      <c r="F229" s="308"/>
      <c r="G229" s="443">
        <f>SUM(C229:F229)</f>
        <v>138476957</v>
      </c>
    </row>
    <row r="230" spans="1:7" x14ac:dyDescent="0.3">
      <c r="A230" s="442"/>
      <c r="B230" s="308"/>
      <c r="C230" s="308"/>
      <c r="D230" s="308"/>
      <c r="E230" s="308"/>
      <c r="F230" s="308"/>
      <c r="G230" s="443"/>
    </row>
    <row r="231" spans="1:7" x14ac:dyDescent="0.3">
      <c r="A231" s="438" t="s">
        <v>430</v>
      </c>
      <c r="B231" s="309"/>
      <c r="C231" s="309"/>
      <c r="D231" s="309">
        <v>138476957</v>
      </c>
      <c r="E231" s="309">
        <f>SUM(E233:E236)</f>
        <v>0</v>
      </c>
      <c r="F231" s="309">
        <f>SUM(F233:F236)</f>
        <v>0</v>
      </c>
      <c r="G231" s="444">
        <f>SUM(B231:F231)</f>
        <v>138476957</v>
      </c>
    </row>
    <row r="232" spans="1:7" x14ac:dyDescent="0.3">
      <c r="A232" s="440" t="s">
        <v>428</v>
      </c>
      <c r="B232" s="307"/>
      <c r="C232" s="307"/>
      <c r="D232" s="307"/>
      <c r="E232" s="307"/>
      <c r="F232" s="307"/>
      <c r="G232" s="441"/>
    </row>
    <row r="233" spans="1:7" x14ac:dyDescent="0.3">
      <c r="A233" s="445" t="s">
        <v>431</v>
      </c>
      <c r="B233" s="310"/>
      <c r="C233" s="310">
        <v>0</v>
      </c>
      <c r="D233" s="310">
        <v>0</v>
      </c>
      <c r="E233" s="310">
        <v>0</v>
      </c>
      <c r="F233" s="310">
        <v>0</v>
      </c>
      <c r="G233" s="443">
        <f>SUM(C233:F233)</f>
        <v>0</v>
      </c>
    </row>
    <row r="234" spans="1:7" ht="26" x14ac:dyDescent="0.3">
      <c r="A234" s="445" t="s">
        <v>205</v>
      </c>
      <c r="B234" s="310"/>
      <c r="C234" s="310">
        <v>0</v>
      </c>
      <c r="D234" s="310">
        <v>0</v>
      </c>
      <c r="E234" s="310">
        <v>0</v>
      </c>
      <c r="F234" s="310">
        <v>0</v>
      </c>
      <c r="G234" s="443">
        <f>SUM(D234:F234)</f>
        <v>0</v>
      </c>
    </row>
    <row r="235" spans="1:7" x14ac:dyDescent="0.3">
      <c r="A235" s="445" t="s">
        <v>432</v>
      </c>
      <c r="B235" s="310"/>
      <c r="C235" s="310"/>
      <c r="D235" s="310">
        <v>13332414</v>
      </c>
      <c r="E235" s="310">
        <v>0</v>
      </c>
      <c r="F235" s="310">
        <v>0</v>
      </c>
      <c r="G235" s="443">
        <f>SUM(B235:F235)</f>
        <v>13332414</v>
      </c>
    </row>
    <row r="236" spans="1:7" x14ac:dyDescent="0.3">
      <c r="A236" s="445" t="s">
        <v>433</v>
      </c>
      <c r="B236" s="310"/>
      <c r="C236" s="310">
        <v>0</v>
      </c>
      <c r="D236" s="310">
        <v>125144543</v>
      </c>
      <c r="E236" s="310">
        <v>0</v>
      </c>
      <c r="F236" s="310">
        <v>0</v>
      </c>
      <c r="G236" s="443">
        <f>SUM(C236:F236)</f>
        <v>125144543</v>
      </c>
    </row>
    <row r="237" spans="1:7" x14ac:dyDescent="0.3">
      <c r="A237" s="442" t="s">
        <v>428</v>
      </c>
      <c r="B237" s="310"/>
      <c r="C237" s="310"/>
      <c r="D237" s="310"/>
      <c r="E237" s="310"/>
      <c r="F237" s="310"/>
      <c r="G237" s="443"/>
    </row>
    <row r="238" spans="1:7" x14ac:dyDescent="0.3">
      <c r="A238" s="442" t="s">
        <v>761</v>
      </c>
      <c r="B238" s="310"/>
      <c r="C238" s="310"/>
      <c r="D238" s="310"/>
      <c r="E238" s="310"/>
      <c r="F238" s="310">
        <v>0</v>
      </c>
      <c r="G238" s="443">
        <v>0</v>
      </c>
    </row>
    <row r="239" spans="1:7" x14ac:dyDescent="0.3">
      <c r="A239" s="442" t="s">
        <v>782</v>
      </c>
      <c r="B239" s="310"/>
      <c r="C239" s="310"/>
      <c r="D239" s="310"/>
      <c r="E239" s="310"/>
      <c r="F239" s="310">
        <v>0</v>
      </c>
      <c r="G239" s="443">
        <v>0</v>
      </c>
    </row>
    <row r="240" spans="1:7" x14ac:dyDescent="0.3">
      <c r="A240" s="445" t="s">
        <v>434</v>
      </c>
      <c r="B240" s="310"/>
      <c r="C240" s="310"/>
      <c r="D240" s="310"/>
      <c r="E240" s="310"/>
      <c r="F240" s="310"/>
      <c r="G240" s="443">
        <v>0</v>
      </c>
    </row>
    <row r="241" spans="1:7" x14ac:dyDescent="0.3">
      <c r="A241" s="445" t="s">
        <v>234</v>
      </c>
      <c r="B241" s="310"/>
      <c r="C241" s="310"/>
      <c r="D241" s="310"/>
      <c r="E241" s="310"/>
      <c r="F241" s="310"/>
      <c r="G241" s="443">
        <v>0</v>
      </c>
    </row>
    <row r="242" spans="1:7" ht="13.5" x14ac:dyDescent="0.3">
      <c r="A242" s="446" t="s">
        <v>435</v>
      </c>
      <c r="B242" s="311"/>
      <c r="C242" s="311"/>
      <c r="D242" s="311">
        <v>138476957</v>
      </c>
      <c r="E242" s="311">
        <v>0</v>
      </c>
      <c r="F242" s="311">
        <v>0</v>
      </c>
      <c r="G242" s="447">
        <f>SUM(G233:G236)</f>
        <v>138476957</v>
      </c>
    </row>
    <row r="243" spans="1:7" ht="27.5" thickBot="1" x14ac:dyDescent="0.35">
      <c r="A243" s="448" t="s">
        <v>436</v>
      </c>
      <c r="B243" s="449">
        <v>0</v>
      </c>
      <c r="C243" s="449">
        <v>0</v>
      </c>
      <c r="D243" s="449"/>
      <c r="E243" s="449"/>
      <c r="F243" s="449"/>
      <c r="G243" s="450"/>
    </row>
    <row r="245" spans="1:7" ht="13.5" thickBot="1" x14ac:dyDescent="0.35"/>
    <row r="246" spans="1:7" ht="18.75" customHeight="1" x14ac:dyDescent="0.3">
      <c r="A246" s="1419" t="s">
        <v>437</v>
      </c>
      <c r="B246" s="1420"/>
      <c r="C246" s="1420"/>
      <c r="D246" s="1420"/>
      <c r="E246" s="1420"/>
      <c r="F246" s="1420"/>
      <c r="G246" s="1421"/>
    </row>
    <row r="247" spans="1:7" ht="15" x14ac:dyDescent="0.3">
      <c r="A247" s="425"/>
      <c r="B247" s="1422"/>
      <c r="C247" s="1422"/>
      <c r="D247" s="426"/>
      <c r="E247" s="426"/>
      <c r="F247" s="426"/>
      <c r="G247" s="427"/>
    </row>
    <row r="248" spans="1:7" ht="12.75" customHeight="1" x14ac:dyDescent="0.3">
      <c r="A248" s="428" t="s">
        <v>419</v>
      </c>
      <c r="B248" s="1412" t="s">
        <v>787</v>
      </c>
      <c r="C248" s="1412"/>
      <c r="D248" s="1412"/>
      <c r="E248" s="1412"/>
      <c r="F248" s="1412"/>
      <c r="G248" s="1413"/>
    </row>
    <row r="249" spans="1:7" ht="12.75" customHeight="1" x14ac:dyDescent="0.3">
      <c r="A249" s="428" t="s">
        <v>420</v>
      </c>
      <c r="B249" s="1412" t="s">
        <v>576</v>
      </c>
      <c r="C249" s="1412"/>
      <c r="D249" s="1412"/>
      <c r="E249" s="1412"/>
      <c r="F249" s="1412"/>
      <c r="G249" s="1413"/>
    </row>
    <row r="250" spans="1:7" ht="12.75" customHeight="1" x14ac:dyDescent="0.3">
      <c r="A250" s="428" t="s">
        <v>758</v>
      </c>
      <c r="B250" s="1412" t="s">
        <v>788</v>
      </c>
      <c r="C250" s="1412"/>
      <c r="D250" s="1412"/>
      <c r="E250" s="1412"/>
      <c r="F250" s="1412"/>
      <c r="G250" s="1413"/>
    </row>
    <row r="251" spans="1:7" ht="15.5" x14ac:dyDescent="0.3">
      <c r="A251" s="428" t="s">
        <v>760</v>
      </c>
      <c r="B251" s="1417">
        <v>322750000</v>
      </c>
      <c r="C251" s="1417"/>
      <c r="D251" s="140"/>
      <c r="E251" s="579"/>
      <c r="F251" s="579"/>
      <c r="G251" s="429"/>
    </row>
    <row r="252" spans="1:7" ht="12.75" customHeight="1" x14ac:dyDescent="0.3">
      <c r="A252" s="428" t="s">
        <v>738</v>
      </c>
      <c r="B252" s="1417" t="s">
        <v>789</v>
      </c>
      <c r="C252" s="1417"/>
      <c r="D252" s="1417"/>
      <c r="E252" s="1417"/>
      <c r="F252" s="1417"/>
      <c r="G252" s="1418"/>
    </row>
    <row r="253" spans="1:7" ht="12.75" customHeight="1" x14ac:dyDescent="0.3">
      <c r="A253" s="428" t="s">
        <v>578</v>
      </c>
      <c r="B253" s="1417" t="s">
        <v>790</v>
      </c>
      <c r="C253" s="1417"/>
      <c r="D253" s="1417"/>
      <c r="E253" s="1417"/>
      <c r="F253" s="1417"/>
      <c r="G253" s="1418"/>
    </row>
    <row r="254" spans="1:7" ht="15.5" x14ac:dyDescent="0.3">
      <c r="A254" s="428" t="s">
        <v>421</v>
      </c>
      <c r="B254" s="1414">
        <v>1</v>
      </c>
      <c r="C254" s="1414"/>
      <c r="D254" s="580"/>
      <c r="E254" s="580"/>
      <c r="F254" s="580"/>
      <c r="G254" s="429"/>
    </row>
    <row r="255" spans="1:7" ht="15.5" x14ac:dyDescent="0.3">
      <c r="A255" s="428" t="s">
        <v>422</v>
      </c>
      <c r="B255" s="1415">
        <v>42736</v>
      </c>
      <c r="C255" s="1416"/>
      <c r="D255" s="581"/>
      <c r="E255" s="581"/>
      <c r="F255" s="581"/>
      <c r="G255" s="429"/>
    </row>
    <row r="256" spans="1:7" ht="15.5" x14ac:dyDescent="0.3">
      <c r="A256" s="428" t="s">
        <v>423</v>
      </c>
      <c r="B256" s="1415">
        <v>43830</v>
      </c>
      <c r="C256" s="1416"/>
      <c r="D256" s="581"/>
      <c r="E256" s="581"/>
      <c r="F256" s="581"/>
      <c r="G256" s="429"/>
    </row>
    <row r="257" spans="1:7" ht="13.5" thickBot="1" x14ac:dyDescent="0.35">
      <c r="A257" s="431"/>
      <c r="B257" s="432"/>
      <c r="C257" s="432"/>
      <c r="D257" s="432"/>
      <c r="E257" s="432"/>
      <c r="F257" s="432"/>
      <c r="G257" s="433"/>
    </row>
    <row r="258" spans="1:7" ht="26" x14ac:dyDescent="0.3">
      <c r="A258" s="434" t="s">
        <v>266</v>
      </c>
      <c r="B258" s="435" t="s">
        <v>424</v>
      </c>
      <c r="C258" s="436" t="s">
        <v>425</v>
      </c>
      <c r="D258" s="436" t="s">
        <v>426</v>
      </c>
      <c r="E258" s="436" t="s">
        <v>577</v>
      </c>
      <c r="F258" s="453" t="s">
        <v>743</v>
      </c>
      <c r="G258" s="437" t="s">
        <v>397</v>
      </c>
    </row>
    <row r="259" spans="1:7" x14ac:dyDescent="0.3">
      <c r="A259" s="438" t="s">
        <v>427</v>
      </c>
      <c r="B259" s="306">
        <v>2857500</v>
      </c>
      <c r="C259" s="306">
        <v>52968680</v>
      </c>
      <c r="D259" s="306"/>
      <c r="E259" s="306"/>
      <c r="F259" s="729"/>
      <c r="G259" s="439">
        <v>55826180</v>
      </c>
    </row>
    <row r="260" spans="1:7" x14ac:dyDescent="0.3">
      <c r="A260" s="440" t="s">
        <v>428</v>
      </c>
      <c r="B260" s="307"/>
      <c r="C260" s="307"/>
      <c r="D260" s="307"/>
      <c r="E260" s="307"/>
      <c r="F260" s="730"/>
      <c r="G260" s="441"/>
    </row>
    <row r="261" spans="1:7" x14ac:dyDescent="0.3">
      <c r="A261" s="442" t="s">
        <v>429</v>
      </c>
      <c r="B261" s="308"/>
      <c r="C261" s="308">
        <v>50111180</v>
      </c>
      <c r="D261" s="308"/>
      <c r="E261" s="308"/>
      <c r="F261" s="731"/>
      <c r="G261" s="439">
        <v>50111180</v>
      </c>
    </row>
    <row r="262" spans="1:7" x14ac:dyDescent="0.3">
      <c r="A262" s="442" t="s">
        <v>791</v>
      </c>
      <c r="B262" s="308">
        <v>2857500</v>
      </c>
      <c r="C262" s="308">
        <v>2857500</v>
      </c>
      <c r="D262" s="308"/>
      <c r="E262" s="308"/>
      <c r="F262" s="731"/>
      <c r="G262" s="443">
        <v>5715000</v>
      </c>
    </row>
    <row r="263" spans="1:7" x14ac:dyDescent="0.3">
      <c r="A263" s="438" t="s">
        <v>430</v>
      </c>
      <c r="B263" s="309">
        <v>2857500</v>
      </c>
      <c r="C263" s="309">
        <v>26208293</v>
      </c>
      <c r="D263" s="309">
        <v>18063718</v>
      </c>
      <c r="E263" s="309">
        <v>8696669</v>
      </c>
      <c r="F263" s="732"/>
      <c r="G263" s="444">
        <f>SUM(B263:E263)</f>
        <v>55826180</v>
      </c>
    </row>
    <row r="264" spans="1:7" x14ac:dyDescent="0.3">
      <c r="A264" s="440" t="s">
        <v>428</v>
      </c>
      <c r="B264" s="307"/>
      <c r="C264" s="307"/>
      <c r="D264" s="307"/>
      <c r="E264" s="307"/>
      <c r="F264" s="730"/>
      <c r="G264" s="441"/>
    </row>
    <row r="265" spans="1:7" x14ac:dyDescent="0.3">
      <c r="A265" s="445" t="s">
        <v>773</v>
      </c>
      <c r="B265" s="310"/>
      <c r="C265" s="310">
        <v>832040</v>
      </c>
      <c r="D265" s="310">
        <v>3552825</v>
      </c>
      <c r="E265" s="310">
        <v>3552825</v>
      </c>
      <c r="F265" s="733"/>
      <c r="G265" s="443">
        <v>7937690</v>
      </c>
    </row>
    <row r="266" spans="1:7" x14ac:dyDescent="0.3">
      <c r="A266" s="445" t="s">
        <v>432</v>
      </c>
      <c r="B266" s="310">
        <v>2857500</v>
      </c>
      <c r="C266" s="310">
        <v>25376253</v>
      </c>
      <c r="D266" s="310">
        <v>13390393</v>
      </c>
      <c r="E266" s="310">
        <v>5143844</v>
      </c>
      <c r="F266" s="733"/>
      <c r="G266" s="443">
        <f>SUM(E266,D266,C266,B266)</f>
        <v>46767990</v>
      </c>
    </row>
    <row r="267" spans="1:7" x14ac:dyDescent="0.3">
      <c r="A267" s="445" t="s">
        <v>433</v>
      </c>
      <c r="B267" s="310"/>
      <c r="C267" s="310">
        <v>0</v>
      </c>
      <c r="D267" s="310">
        <v>1120500</v>
      </c>
      <c r="E267" s="310">
        <v>0</v>
      </c>
      <c r="F267" s="733"/>
      <c r="G267" s="443">
        <f>SUM(D267,E267)</f>
        <v>1120500</v>
      </c>
    </row>
    <row r="268" spans="1:7" x14ac:dyDescent="0.3">
      <c r="A268" s="442" t="s">
        <v>428</v>
      </c>
      <c r="B268" s="310"/>
      <c r="C268" s="310"/>
      <c r="D268" s="310"/>
      <c r="E268" s="310"/>
      <c r="F268" s="733"/>
      <c r="G268" s="443"/>
    </row>
    <row r="269" spans="1:7" x14ac:dyDescent="0.3">
      <c r="A269" s="442" t="s">
        <v>761</v>
      </c>
      <c r="B269" s="310"/>
      <c r="C269" s="310"/>
      <c r="D269" s="310"/>
      <c r="E269" s="310"/>
      <c r="F269" s="733"/>
      <c r="G269" s="443"/>
    </row>
    <row r="270" spans="1:7" x14ac:dyDescent="0.3">
      <c r="A270" s="445" t="s">
        <v>434</v>
      </c>
      <c r="B270" s="310"/>
      <c r="C270" s="310"/>
      <c r="D270" s="310"/>
      <c r="E270" s="310"/>
      <c r="F270" s="733"/>
      <c r="G270" s="443">
        <v>0</v>
      </c>
    </row>
    <row r="271" spans="1:7" x14ac:dyDescent="0.3">
      <c r="A271" s="445" t="s">
        <v>234</v>
      </c>
      <c r="B271" s="310"/>
      <c r="C271" s="310"/>
      <c r="D271" s="310"/>
      <c r="E271" s="310"/>
      <c r="F271" s="733"/>
      <c r="G271" s="443">
        <v>0</v>
      </c>
    </row>
    <row r="272" spans="1:7" ht="13.5" x14ac:dyDescent="0.3">
      <c r="A272" s="446" t="s">
        <v>435</v>
      </c>
      <c r="B272" s="311"/>
      <c r="C272" s="311"/>
      <c r="D272" s="311"/>
      <c r="E272" s="311">
        <v>0</v>
      </c>
      <c r="F272" s="734"/>
      <c r="G272" s="447">
        <f>SUM(G265:G267)</f>
        <v>55826180</v>
      </c>
    </row>
    <row r="273" spans="1:7" ht="27.5" thickBot="1" x14ac:dyDescent="0.35">
      <c r="A273" s="448" t="s">
        <v>436</v>
      </c>
      <c r="B273" s="449">
        <v>0</v>
      </c>
      <c r="C273" s="449">
        <v>0</v>
      </c>
      <c r="D273" s="449"/>
      <c r="E273" s="449"/>
      <c r="F273" s="455"/>
      <c r="G273" s="450">
        <v>0</v>
      </c>
    </row>
    <row r="275" spans="1:7" ht="13.5" thickBot="1" x14ac:dyDescent="0.35"/>
    <row r="276" spans="1:7" ht="18.75" customHeight="1" x14ac:dyDescent="0.3">
      <c r="A276" s="1419" t="s">
        <v>437</v>
      </c>
      <c r="B276" s="1420"/>
      <c r="C276" s="1420"/>
      <c r="D276" s="1420"/>
      <c r="E276" s="1420"/>
      <c r="F276" s="1420"/>
      <c r="G276" s="1421"/>
    </row>
    <row r="277" spans="1:7" ht="15" x14ac:dyDescent="0.3">
      <c r="A277" s="425"/>
      <c r="B277" s="1422"/>
      <c r="C277" s="1422"/>
      <c r="D277" s="426"/>
      <c r="E277" s="426"/>
      <c r="F277" s="426"/>
      <c r="G277" s="427"/>
    </row>
    <row r="278" spans="1:7" ht="12.75" customHeight="1" x14ac:dyDescent="0.3">
      <c r="A278" s="428" t="s">
        <v>419</v>
      </c>
      <c r="B278" s="1412" t="s">
        <v>792</v>
      </c>
      <c r="C278" s="1412"/>
      <c r="D278" s="1412"/>
      <c r="E278" s="1412"/>
      <c r="F278" s="1412"/>
      <c r="G278" s="1413"/>
    </row>
    <row r="279" spans="1:7" ht="12.75" customHeight="1" x14ac:dyDescent="0.3">
      <c r="A279" s="428" t="s">
        <v>420</v>
      </c>
      <c r="B279" s="1412" t="s">
        <v>793</v>
      </c>
      <c r="C279" s="1412"/>
      <c r="D279" s="1412"/>
      <c r="E279" s="1412"/>
      <c r="F279" s="1412"/>
      <c r="G279" s="1413"/>
    </row>
    <row r="280" spans="1:7" ht="12.75" customHeight="1" x14ac:dyDescent="0.3">
      <c r="A280" s="428" t="s">
        <v>758</v>
      </c>
      <c r="B280" s="1412" t="s">
        <v>794</v>
      </c>
      <c r="C280" s="1412"/>
      <c r="D280" s="1412"/>
      <c r="E280" s="1412"/>
      <c r="F280" s="1412"/>
      <c r="G280" s="1413"/>
    </row>
    <row r="281" spans="1:7" ht="15.5" x14ac:dyDescent="0.3">
      <c r="A281" s="428" t="s">
        <v>760</v>
      </c>
      <c r="B281" s="1417">
        <v>400190499</v>
      </c>
      <c r="C281" s="1417"/>
      <c r="D281" s="140"/>
      <c r="E281" s="579"/>
      <c r="F281" s="579"/>
      <c r="G281" s="429"/>
    </row>
    <row r="282" spans="1:7" ht="15.75" customHeight="1" x14ac:dyDescent="0.3">
      <c r="A282" s="428" t="s">
        <v>738</v>
      </c>
      <c r="B282" s="1417" t="s">
        <v>376</v>
      </c>
      <c r="C282" s="1417"/>
      <c r="D282" s="1417"/>
      <c r="E282" s="430"/>
      <c r="F282" s="430"/>
      <c r="G282" s="429"/>
    </row>
    <row r="283" spans="1:7" ht="15.5" x14ac:dyDescent="0.3">
      <c r="A283" s="428" t="s">
        <v>421</v>
      </c>
      <c r="B283" s="1414">
        <v>0.99960000000000004</v>
      </c>
      <c r="C283" s="1414"/>
      <c r="D283" s="580"/>
      <c r="E283" s="580"/>
      <c r="F283" s="580"/>
      <c r="G283" s="429"/>
    </row>
    <row r="284" spans="1:7" ht="15.5" x14ac:dyDescent="0.3">
      <c r="A284" s="428" t="s">
        <v>422</v>
      </c>
      <c r="B284" s="1415">
        <v>42993</v>
      </c>
      <c r="C284" s="1416"/>
      <c r="D284" s="581"/>
      <c r="E284" s="581"/>
      <c r="F284" s="581"/>
      <c r="G284" s="429"/>
    </row>
    <row r="285" spans="1:7" ht="15.5" x14ac:dyDescent="0.3">
      <c r="A285" s="428" t="s">
        <v>423</v>
      </c>
      <c r="B285" s="1415">
        <v>44073</v>
      </c>
      <c r="C285" s="1416"/>
      <c r="D285" s="581"/>
      <c r="E285" s="581"/>
      <c r="F285" s="581"/>
      <c r="G285" s="429"/>
    </row>
    <row r="286" spans="1:7" ht="13.5" thickBot="1" x14ac:dyDescent="0.35">
      <c r="A286" s="431"/>
      <c r="B286" s="432"/>
      <c r="C286" s="432"/>
      <c r="D286" s="432"/>
      <c r="E286" s="432"/>
      <c r="F286" s="432"/>
      <c r="G286" s="433"/>
    </row>
    <row r="287" spans="1:7" ht="26" x14ac:dyDescent="0.3">
      <c r="A287" s="434" t="s">
        <v>266</v>
      </c>
      <c r="B287" s="435" t="s">
        <v>424</v>
      </c>
      <c r="C287" s="436" t="s">
        <v>425</v>
      </c>
      <c r="D287" s="436" t="s">
        <v>426</v>
      </c>
      <c r="E287" s="436" t="s">
        <v>577</v>
      </c>
      <c r="F287" s="436" t="s">
        <v>743</v>
      </c>
      <c r="G287" s="437" t="s">
        <v>397</v>
      </c>
    </row>
    <row r="288" spans="1:7" x14ac:dyDescent="0.3">
      <c r="A288" s="438" t="s">
        <v>427</v>
      </c>
      <c r="B288" s="306"/>
      <c r="C288" s="306">
        <v>400025148</v>
      </c>
      <c r="D288" s="306"/>
      <c r="E288" s="306"/>
      <c r="F288" s="306"/>
      <c r="G288" s="439">
        <f>SUM(C288:F288)</f>
        <v>400025148</v>
      </c>
    </row>
    <row r="289" spans="1:7" x14ac:dyDescent="0.3">
      <c r="A289" s="440" t="s">
        <v>428</v>
      </c>
      <c r="B289" s="307"/>
      <c r="C289" s="307"/>
      <c r="D289" s="307"/>
      <c r="E289" s="307"/>
      <c r="F289" s="307"/>
      <c r="G289" s="441"/>
    </row>
    <row r="290" spans="1:7" x14ac:dyDescent="0.3">
      <c r="A290" s="442" t="s">
        <v>429</v>
      </c>
      <c r="B290" s="308"/>
      <c r="C290" s="308">
        <v>400025148</v>
      </c>
      <c r="D290" s="308"/>
      <c r="E290" s="308"/>
      <c r="F290" s="308"/>
      <c r="G290" s="443">
        <f>SUM(C290:F290)</f>
        <v>400025148</v>
      </c>
    </row>
    <row r="291" spans="1:7" x14ac:dyDescent="0.3">
      <c r="A291" s="442"/>
      <c r="B291" s="308"/>
      <c r="C291" s="308"/>
      <c r="D291" s="308"/>
      <c r="E291" s="308"/>
      <c r="F291" s="308"/>
      <c r="G291" s="443"/>
    </row>
    <row r="292" spans="1:7" x14ac:dyDescent="0.3">
      <c r="A292" s="438" t="s">
        <v>430</v>
      </c>
      <c r="B292" s="309">
        <v>6350000</v>
      </c>
      <c r="C292" s="309">
        <f>SUM(C293:C302)</f>
        <v>0</v>
      </c>
      <c r="D292" s="309">
        <f>SUM(D294:D297)</f>
        <v>26229375</v>
      </c>
      <c r="E292" s="309">
        <f>SUM(E294:E297)</f>
        <v>130335500</v>
      </c>
      <c r="F292" s="309">
        <f>SUM(F294:F297)</f>
        <v>237275624</v>
      </c>
      <c r="G292" s="444">
        <f>SUM(B292:F292)</f>
        <v>400190499</v>
      </c>
    </row>
    <row r="293" spans="1:7" x14ac:dyDescent="0.3">
      <c r="A293" s="440" t="s">
        <v>428</v>
      </c>
      <c r="B293" s="307"/>
      <c r="C293" s="307"/>
      <c r="D293" s="307"/>
      <c r="E293" s="307"/>
      <c r="F293" s="307"/>
      <c r="G293" s="441"/>
    </row>
    <row r="294" spans="1:7" x14ac:dyDescent="0.3">
      <c r="A294" s="445" t="s">
        <v>431</v>
      </c>
      <c r="B294" s="310"/>
      <c r="C294" s="310">
        <v>0</v>
      </c>
      <c r="D294" s="310">
        <v>590551</v>
      </c>
      <c r="E294" s="310">
        <v>590551</v>
      </c>
      <c r="F294" s="310">
        <v>393701</v>
      </c>
      <c r="G294" s="443">
        <f>SUM(C294:F294)</f>
        <v>1574803</v>
      </c>
    </row>
    <row r="295" spans="1:7" ht="26" x14ac:dyDescent="0.3">
      <c r="A295" s="445" t="s">
        <v>205</v>
      </c>
      <c r="B295" s="310"/>
      <c r="C295" s="310">
        <v>0</v>
      </c>
      <c r="D295" s="310">
        <v>159449</v>
      </c>
      <c r="E295" s="310">
        <v>159449</v>
      </c>
      <c r="F295" s="310">
        <v>106299</v>
      </c>
      <c r="G295" s="443">
        <f>SUM(D295:F295)</f>
        <v>425197</v>
      </c>
    </row>
    <row r="296" spans="1:7" x14ac:dyDescent="0.3">
      <c r="A296" s="445" t="s">
        <v>432</v>
      </c>
      <c r="B296" s="310">
        <v>6350000</v>
      </c>
      <c r="C296" s="310"/>
      <c r="D296" s="310">
        <v>25479375</v>
      </c>
      <c r="E296" s="310">
        <v>23685500</v>
      </c>
      <c r="F296" s="310">
        <v>25542875</v>
      </c>
      <c r="G296" s="443">
        <f>SUM(B296:F296)</f>
        <v>81057750</v>
      </c>
    </row>
    <row r="297" spans="1:7" x14ac:dyDescent="0.3">
      <c r="A297" s="445" t="s">
        <v>433</v>
      </c>
      <c r="B297" s="310"/>
      <c r="C297" s="310">
        <v>0</v>
      </c>
      <c r="D297" s="310"/>
      <c r="E297" s="310">
        <v>105900000</v>
      </c>
      <c r="F297" s="310">
        <v>211232749</v>
      </c>
      <c r="G297" s="443">
        <f>SUM(C297:F297)</f>
        <v>317132749</v>
      </c>
    </row>
    <row r="298" spans="1:7" x14ac:dyDescent="0.3">
      <c r="A298" s="442" t="s">
        <v>428</v>
      </c>
      <c r="B298" s="310"/>
      <c r="C298" s="310"/>
      <c r="D298" s="310"/>
      <c r="E298" s="310"/>
      <c r="F298" s="310"/>
      <c r="G298" s="443"/>
    </row>
    <row r="299" spans="1:7" x14ac:dyDescent="0.3">
      <c r="A299" s="442" t="s">
        <v>761</v>
      </c>
      <c r="B299" s="310"/>
      <c r="C299" s="310"/>
      <c r="D299" s="310"/>
      <c r="E299" s="310"/>
      <c r="F299" s="310">
        <v>73152000</v>
      </c>
      <c r="G299" s="443">
        <v>73152000</v>
      </c>
    </row>
    <row r="300" spans="1:7" x14ac:dyDescent="0.3">
      <c r="A300" s="442" t="s">
        <v>782</v>
      </c>
      <c r="B300" s="310"/>
      <c r="C300" s="310"/>
      <c r="D300" s="310"/>
      <c r="E300" s="310"/>
      <c r="F300" s="310">
        <v>32131000</v>
      </c>
      <c r="G300" s="443">
        <v>32131000</v>
      </c>
    </row>
    <row r="301" spans="1:7" x14ac:dyDescent="0.3">
      <c r="A301" s="445" t="s">
        <v>434</v>
      </c>
      <c r="B301" s="310"/>
      <c r="C301" s="310"/>
      <c r="D301" s="310"/>
      <c r="E301" s="310"/>
      <c r="F301" s="310"/>
      <c r="G301" s="443">
        <v>0</v>
      </c>
    </row>
    <row r="302" spans="1:7" x14ac:dyDescent="0.3">
      <c r="A302" s="445" t="s">
        <v>234</v>
      </c>
      <c r="B302" s="310"/>
      <c r="C302" s="310"/>
      <c r="D302" s="310"/>
      <c r="E302" s="310"/>
      <c r="F302" s="310"/>
      <c r="G302" s="443">
        <v>0</v>
      </c>
    </row>
    <row r="303" spans="1:7" ht="13.5" x14ac:dyDescent="0.3">
      <c r="A303" s="446" t="s">
        <v>435</v>
      </c>
      <c r="B303" s="311">
        <v>6350000</v>
      </c>
      <c r="C303" s="311"/>
      <c r="D303" s="311">
        <v>25388000</v>
      </c>
      <c r="E303" s="311">
        <v>130335500</v>
      </c>
      <c r="F303" s="311">
        <v>237275624</v>
      </c>
      <c r="G303" s="447">
        <f>SUM(G294:G297)</f>
        <v>400190499</v>
      </c>
    </row>
    <row r="304" spans="1:7" ht="27.5" thickBot="1" x14ac:dyDescent="0.35">
      <c r="A304" s="448" t="s">
        <v>436</v>
      </c>
      <c r="B304" s="449">
        <v>0</v>
      </c>
      <c r="C304" s="449">
        <v>0</v>
      </c>
      <c r="D304" s="449"/>
      <c r="E304" s="449"/>
      <c r="F304" s="449"/>
      <c r="G304" s="450"/>
    </row>
    <row r="306" spans="1:7" ht="13.5" thickBot="1" x14ac:dyDescent="0.35"/>
    <row r="307" spans="1:7" ht="18.75" customHeight="1" x14ac:dyDescent="0.3">
      <c r="A307" s="1419" t="s">
        <v>437</v>
      </c>
      <c r="B307" s="1420"/>
      <c r="C307" s="1420"/>
      <c r="D307" s="1420"/>
      <c r="E307" s="1420"/>
      <c r="F307" s="1420"/>
      <c r="G307" s="1421"/>
    </row>
    <row r="308" spans="1:7" ht="15" x14ac:dyDescent="0.3">
      <c r="A308" s="425"/>
      <c r="B308" s="1422"/>
      <c r="C308" s="1422"/>
      <c r="D308" s="426"/>
      <c r="E308" s="426"/>
      <c r="F308" s="426"/>
      <c r="G308" s="427"/>
    </row>
    <row r="309" spans="1:7" ht="12.75" customHeight="1" x14ac:dyDescent="0.3">
      <c r="A309" s="428" t="s">
        <v>419</v>
      </c>
      <c r="B309" s="1412" t="s">
        <v>795</v>
      </c>
      <c r="C309" s="1412"/>
      <c r="D309" s="1412"/>
      <c r="E309" s="1412"/>
      <c r="F309" s="1412"/>
      <c r="G309" s="1413"/>
    </row>
    <row r="310" spans="1:7" ht="12.75" customHeight="1" x14ac:dyDescent="0.3">
      <c r="A310" s="428" t="s">
        <v>420</v>
      </c>
      <c r="B310" s="1412" t="s">
        <v>796</v>
      </c>
      <c r="C310" s="1412"/>
      <c r="D310" s="1412"/>
      <c r="E310" s="1412"/>
      <c r="F310" s="1412"/>
      <c r="G310" s="1413"/>
    </row>
    <row r="311" spans="1:7" ht="12.75" customHeight="1" x14ac:dyDescent="0.3">
      <c r="A311" s="428" t="s">
        <v>758</v>
      </c>
      <c r="B311" s="1412" t="s">
        <v>786</v>
      </c>
      <c r="C311" s="1412"/>
      <c r="D311" s="1412"/>
      <c r="E311" s="1412"/>
      <c r="F311" s="1412"/>
      <c r="G311" s="1413"/>
    </row>
    <row r="312" spans="1:7" ht="15.5" x14ac:dyDescent="0.3">
      <c r="A312" s="428" t="s">
        <v>760</v>
      </c>
      <c r="B312" s="1417">
        <v>176523043</v>
      </c>
      <c r="C312" s="1417"/>
      <c r="D312" s="140"/>
      <c r="E312" s="579"/>
      <c r="F312" s="579"/>
      <c r="G312" s="429"/>
    </row>
    <row r="313" spans="1:7" ht="15.75" customHeight="1" x14ac:dyDescent="0.3">
      <c r="A313" s="428" t="s">
        <v>738</v>
      </c>
      <c r="B313" s="1417" t="s">
        <v>376</v>
      </c>
      <c r="C313" s="1417"/>
      <c r="D313" s="1417"/>
      <c r="E313" s="430"/>
      <c r="F313" s="430"/>
      <c r="G313" s="429"/>
    </row>
    <row r="314" spans="1:7" ht="15.5" x14ac:dyDescent="0.3">
      <c r="A314" s="428" t="s">
        <v>421</v>
      </c>
      <c r="B314" s="1414">
        <v>1</v>
      </c>
      <c r="C314" s="1414"/>
      <c r="D314" s="580"/>
      <c r="E314" s="580"/>
      <c r="F314" s="580"/>
      <c r="G314" s="429"/>
    </row>
    <row r="315" spans="1:7" ht="15.5" x14ac:dyDescent="0.3">
      <c r="A315" s="428" t="s">
        <v>422</v>
      </c>
      <c r="B315" s="1415">
        <v>42948</v>
      </c>
      <c r="C315" s="1416"/>
      <c r="D315" s="581"/>
      <c r="E315" s="581"/>
      <c r="F315" s="581"/>
      <c r="G315" s="429"/>
    </row>
    <row r="316" spans="1:7" ht="15.5" x14ac:dyDescent="0.3">
      <c r="A316" s="428" t="s">
        <v>423</v>
      </c>
      <c r="B316" s="1415">
        <v>43404</v>
      </c>
      <c r="C316" s="1416"/>
      <c r="D316" s="581"/>
      <c r="E316" s="581"/>
      <c r="F316" s="581"/>
      <c r="G316" s="429"/>
    </row>
    <row r="317" spans="1:7" ht="13.5" thickBot="1" x14ac:dyDescent="0.35">
      <c r="A317" s="431"/>
      <c r="B317" s="432"/>
      <c r="C317" s="432"/>
      <c r="D317" s="432"/>
      <c r="E317" s="432"/>
      <c r="F317" s="432"/>
      <c r="G317" s="433"/>
    </row>
    <row r="318" spans="1:7" ht="26" x14ac:dyDescent="0.3">
      <c r="A318" s="434" t="s">
        <v>266</v>
      </c>
      <c r="B318" s="435" t="s">
        <v>424</v>
      </c>
      <c r="C318" s="436" t="s">
        <v>425</v>
      </c>
      <c r="D318" s="436" t="s">
        <v>426</v>
      </c>
      <c r="E318" s="436" t="s">
        <v>577</v>
      </c>
      <c r="F318" s="436" t="s">
        <v>743</v>
      </c>
      <c r="G318" s="437" t="s">
        <v>397</v>
      </c>
    </row>
    <row r="319" spans="1:7" x14ac:dyDescent="0.3">
      <c r="A319" s="438" t="s">
        <v>427</v>
      </c>
      <c r="B319" s="306"/>
      <c r="C319" s="306">
        <v>176523043</v>
      </c>
      <c r="D319" s="306"/>
      <c r="E319" s="306"/>
      <c r="F319" s="306"/>
      <c r="G319" s="439">
        <f>SUM(C319:F319)</f>
        <v>176523043</v>
      </c>
    </row>
    <row r="320" spans="1:7" x14ac:dyDescent="0.3">
      <c r="A320" s="440" t="s">
        <v>428</v>
      </c>
      <c r="B320" s="307"/>
      <c r="C320" s="307"/>
      <c r="D320" s="307"/>
      <c r="E320" s="307"/>
      <c r="F320" s="307"/>
      <c r="G320" s="441"/>
    </row>
    <row r="321" spans="1:7" x14ac:dyDescent="0.3">
      <c r="A321" s="442" t="s">
        <v>429</v>
      </c>
      <c r="B321" s="308"/>
      <c r="C321" s="308">
        <v>176523043</v>
      </c>
      <c r="D321" s="308"/>
      <c r="E321" s="308"/>
      <c r="F321" s="308"/>
      <c r="G321" s="443">
        <f>SUM(C321:F321)</f>
        <v>176523043</v>
      </c>
    </row>
    <row r="322" spans="1:7" x14ac:dyDescent="0.3">
      <c r="A322" s="442"/>
      <c r="B322" s="308"/>
      <c r="C322" s="308"/>
      <c r="D322" s="308"/>
      <c r="E322" s="308"/>
      <c r="F322" s="308"/>
      <c r="G322" s="443"/>
    </row>
    <row r="323" spans="1:7" x14ac:dyDescent="0.3">
      <c r="A323" s="438" t="s">
        <v>430</v>
      </c>
      <c r="B323" s="309">
        <v>3105023</v>
      </c>
      <c r="C323" s="309">
        <f>SUM(C324:C333)</f>
        <v>0</v>
      </c>
      <c r="D323" s="309">
        <f>SUM(D325:D328)</f>
        <v>173418020</v>
      </c>
      <c r="E323" s="309">
        <f>SUM(E325:E328)</f>
        <v>0</v>
      </c>
      <c r="F323" s="309">
        <f>SUM(F325:F328)</f>
        <v>0</v>
      </c>
      <c r="G323" s="444">
        <f>SUM(B323:F323)</f>
        <v>176523043</v>
      </c>
    </row>
    <row r="324" spans="1:7" x14ac:dyDescent="0.3">
      <c r="A324" s="440" t="s">
        <v>428</v>
      </c>
      <c r="B324" s="307"/>
      <c r="C324" s="307"/>
      <c r="D324" s="307"/>
      <c r="E324" s="307"/>
      <c r="F324" s="307"/>
      <c r="G324" s="441"/>
    </row>
    <row r="325" spans="1:7" x14ac:dyDescent="0.3">
      <c r="A325" s="445" t="s">
        <v>431</v>
      </c>
      <c r="B325" s="310"/>
      <c r="C325" s="310">
        <v>0</v>
      </c>
      <c r="D325" s="310">
        <v>0</v>
      </c>
      <c r="E325" s="310">
        <v>0</v>
      </c>
      <c r="F325" s="310">
        <v>0</v>
      </c>
      <c r="G325" s="443">
        <f>SUM(C325:F325)</f>
        <v>0</v>
      </c>
    </row>
    <row r="326" spans="1:7" ht="26" x14ac:dyDescent="0.3">
      <c r="A326" s="445" t="s">
        <v>205</v>
      </c>
      <c r="B326" s="310"/>
      <c r="C326" s="310">
        <v>0</v>
      </c>
      <c r="D326" s="310">
        <v>0</v>
      </c>
      <c r="E326" s="310">
        <v>0</v>
      </c>
      <c r="F326" s="310">
        <v>0</v>
      </c>
      <c r="G326" s="443">
        <f>SUM(D326:F326)</f>
        <v>0</v>
      </c>
    </row>
    <row r="327" spans="1:7" x14ac:dyDescent="0.3">
      <c r="A327" s="445" t="s">
        <v>432</v>
      </c>
      <c r="B327" s="310">
        <v>3105023</v>
      </c>
      <c r="C327" s="310"/>
      <c r="D327" s="310">
        <v>13511942</v>
      </c>
      <c r="E327" s="310">
        <v>0</v>
      </c>
      <c r="F327" s="310">
        <v>0</v>
      </c>
      <c r="G327" s="443">
        <f>SUM(B327:F327)</f>
        <v>16616965</v>
      </c>
    </row>
    <row r="328" spans="1:7" x14ac:dyDescent="0.3">
      <c r="A328" s="445" t="s">
        <v>433</v>
      </c>
      <c r="B328" s="310"/>
      <c r="C328" s="310">
        <v>0</v>
      </c>
      <c r="D328" s="310">
        <v>159906078</v>
      </c>
      <c r="E328" s="310">
        <v>0</v>
      </c>
      <c r="F328" s="310">
        <v>0</v>
      </c>
      <c r="G328" s="443">
        <f>SUM(C328:F328)</f>
        <v>159906078</v>
      </c>
    </row>
    <row r="329" spans="1:7" x14ac:dyDescent="0.3">
      <c r="A329" s="442" t="s">
        <v>428</v>
      </c>
      <c r="B329" s="310"/>
      <c r="C329" s="310"/>
      <c r="D329" s="310"/>
      <c r="E329" s="310"/>
      <c r="F329" s="310"/>
      <c r="G329" s="443"/>
    </row>
    <row r="330" spans="1:7" x14ac:dyDescent="0.3">
      <c r="A330" s="442" t="s">
        <v>761</v>
      </c>
      <c r="B330" s="310"/>
      <c r="C330" s="310"/>
      <c r="D330" s="310"/>
      <c r="E330" s="310"/>
      <c r="F330" s="310">
        <v>0</v>
      </c>
      <c r="G330" s="443">
        <v>0</v>
      </c>
    </row>
    <row r="331" spans="1:7" x14ac:dyDescent="0.3">
      <c r="A331" s="442" t="s">
        <v>782</v>
      </c>
      <c r="B331" s="310"/>
      <c r="C331" s="310"/>
      <c r="D331" s="310"/>
      <c r="E331" s="310"/>
      <c r="F331" s="310">
        <v>0</v>
      </c>
      <c r="G331" s="443">
        <v>0</v>
      </c>
    </row>
    <row r="332" spans="1:7" x14ac:dyDescent="0.3">
      <c r="A332" s="445" t="s">
        <v>434</v>
      </c>
      <c r="B332" s="310"/>
      <c r="C332" s="310"/>
      <c r="D332" s="310"/>
      <c r="E332" s="310"/>
      <c r="F332" s="310"/>
      <c r="G332" s="443">
        <v>0</v>
      </c>
    </row>
    <row r="333" spans="1:7" x14ac:dyDescent="0.3">
      <c r="A333" s="445" t="s">
        <v>234</v>
      </c>
      <c r="B333" s="310"/>
      <c r="C333" s="310"/>
      <c r="D333" s="310"/>
      <c r="E333" s="310"/>
      <c r="F333" s="310"/>
      <c r="G333" s="443">
        <v>0</v>
      </c>
    </row>
    <row r="334" spans="1:7" ht="13.5" x14ac:dyDescent="0.3">
      <c r="A334" s="446" t="s">
        <v>435</v>
      </c>
      <c r="B334" s="311">
        <v>3105023</v>
      </c>
      <c r="C334" s="311"/>
      <c r="D334" s="311">
        <v>168124020</v>
      </c>
      <c r="E334" s="311">
        <v>0</v>
      </c>
      <c r="F334" s="311">
        <v>0</v>
      </c>
      <c r="G334" s="447">
        <f>SUM(G325:G328)</f>
        <v>176523043</v>
      </c>
    </row>
    <row r="335" spans="1:7" ht="27.5" thickBot="1" x14ac:dyDescent="0.35">
      <c r="A335" s="448" t="s">
        <v>436</v>
      </c>
      <c r="B335" s="449">
        <v>0</v>
      </c>
      <c r="C335" s="449">
        <v>0</v>
      </c>
      <c r="D335" s="449"/>
      <c r="E335" s="449"/>
      <c r="F335" s="449"/>
      <c r="G335" s="450"/>
    </row>
    <row r="337" spans="1:7" ht="13.5" thickBot="1" x14ac:dyDescent="0.35"/>
    <row r="338" spans="1:7" ht="18.75" customHeight="1" x14ac:dyDescent="0.3">
      <c r="A338" s="1419" t="s">
        <v>437</v>
      </c>
      <c r="B338" s="1420"/>
      <c r="C338" s="1420"/>
      <c r="D338" s="1420"/>
      <c r="E338" s="1420"/>
      <c r="F338" s="1420"/>
      <c r="G338" s="1421"/>
    </row>
    <row r="339" spans="1:7" ht="15" x14ac:dyDescent="0.3">
      <c r="A339" s="425"/>
      <c r="B339" s="1422"/>
      <c r="C339" s="1422"/>
      <c r="D339" s="426"/>
      <c r="E339" s="426"/>
      <c r="F339" s="426"/>
      <c r="G339" s="427"/>
    </row>
    <row r="340" spans="1:7" ht="12.75" customHeight="1" x14ac:dyDescent="0.3">
      <c r="A340" s="428" t="s">
        <v>419</v>
      </c>
      <c r="B340" s="1412" t="s">
        <v>797</v>
      </c>
      <c r="C340" s="1412"/>
      <c r="D340" s="1412"/>
      <c r="E340" s="1412"/>
      <c r="F340" s="1412"/>
      <c r="G340" s="1413"/>
    </row>
    <row r="341" spans="1:7" ht="12.75" customHeight="1" x14ac:dyDescent="0.3">
      <c r="A341" s="428" t="s">
        <v>420</v>
      </c>
      <c r="B341" s="1412" t="s">
        <v>741</v>
      </c>
      <c r="C341" s="1412"/>
      <c r="D341" s="1412"/>
      <c r="E341" s="1412"/>
      <c r="F341" s="1412"/>
      <c r="G341" s="1413"/>
    </row>
    <row r="342" spans="1:7" ht="12.75" customHeight="1" x14ac:dyDescent="0.3">
      <c r="A342" s="428" t="s">
        <v>758</v>
      </c>
      <c r="B342" s="1412" t="s">
        <v>742</v>
      </c>
      <c r="C342" s="1412"/>
      <c r="D342" s="1412"/>
      <c r="E342" s="1412"/>
      <c r="F342" s="1412"/>
      <c r="G342" s="1413"/>
    </row>
    <row r="343" spans="1:7" ht="15.5" x14ac:dyDescent="0.3">
      <c r="A343" s="428" t="s">
        <v>760</v>
      </c>
      <c r="B343" s="1417">
        <v>499444098</v>
      </c>
      <c r="C343" s="1417"/>
      <c r="D343" s="140"/>
      <c r="E343" s="579"/>
      <c r="F343" s="579"/>
      <c r="G343" s="429"/>
    </row>
    <row r="344" spans="1:7" ht="15.75" customHeight="1" x14ac:dyDescent="0.3">
      <c r="A344" s="428" t="s">
        <v>738</v>
      </c>
      <c r="B344" s="1417" t="s">
        <v>376</v>
      </c>
      <c r="C344" s="1417"/>
      <c r="D344" s="1417"/>
      <c r="E344" s="430"/>
      <c r="F344" s="430"/>
      <c r="G344" s="429"/>
    </row>
    <row r="345" spans="1:7" ht="15.5" x14ac:dyDescent="0.3">
      <c r="A345" s="428" t="s">
        <v>421</v>
      </c>
      <c r="B345" s="1414">
        <v>1</v>
      </c>
      <c r="C345" s="1414"/>
      <c r="D345" s="580"/>
      <c r="E345" s="580"/>
      <c r="F345" s="580"/>
      <c r="G345" s="429"/>
    </row>
    <row r="346" spans="1:7" ht="15.5" x14ac:dyDescent="0.3">
      <c r="A346" s="428" t="s">
        <v>422</v>
      </c>
      <c r="B346" s="1415">
        <v>42887</v>
      </c>
      <c r="C346" s="1416"/>
      <c r="D346" s="581"/>
      <c r="E346" s="581"/>
      <c r="F346" s="581"/>
      <c r="G346" s="429"/>
    </row>
    <row r="347" spans="1:7" ht="15.5" x14ac:dyDescent="0.3">
      <c r="A347" s="428" t="s">
        <v>423</v>
      </c>
      <c r="B347" s="1415">
        <v>43951</v>
      </c>
      <c r="C347" s="1416"/>
      <c r="D347" s="581"/>
      <c r="E347" s="581"/>
      <c r="F347" s="581"/>
      <c r="G347" s="429"/>
    </row>
    <row r="348" spans="1:7" ht="13.5" thickBot="1" x14ac:dyDescent="0.35">
      <c r="A348" s="431"/>
      <c r="B348" s="432"/>
      <c r="C348" s="432"/>
      <c r="D348" s="432"/>
      <c r="E348" s="432"/>
      <c r="F348" s="432"/>
      <c r="G348" s="433"/>
    </row>
    <row r="349" spans="1:7" ht="26" x14ac:dyDescent="0.3">
      <c r="A349" s="434" t="s">
        <v>266</v>
      </c>
      <c r="B349" s="435" t="s">
        <v>424</v>
      </c>
      <c r="C349" s="436" t="s">
        <v>425</v>
      </c>
      <c r="D349" s="436" t="s">
        <v>426</v>
      </c>
      <c r="E349" s="436" t="s">
        <v>577</v>
      </c>
      <c r="F349" s="436" t="s">
        <v>743</v>
      </c>
      <c r="G349" s="437" t="s">
        <v>397</v>
      </c>
    </row>
    <row r="350" spans="1:7" x14ac:dyDescent="0.3">
      <c r="A350" s="438" t="s">
        <v>427</v>
      </c>
      <c r="B350" s="306"/>
      <c r="C350" s="306">
        <v>499444098</v>
      </c>
      <c r="D350" s="306"/>
      <c r="E350" s="306"/>
      <c r="F350" s="306"/>
      <c r="G350" s="439">
        <v>499444098</v>
      </c>
    </row>
    <row r="351" spans="1:7" x14ac:dyDescent="0.3">
      <c r="A351" s="440" t="s">
        <v>428</v>
      </c>
      <c r="B351" s="307"/>
      <c r="C351" s="307"/>
      <c r="D351" s="307"/>
      <c r="E351" s="307"/>
      <c r="F351" s="307"/>
      <c r="G351" s="441"/>
    </row>
    <row r="352" spans="1:7" x14ac:dyDescent="0.3">
      <c r="A352" s="442" t="s">
        <v>429</v>
      </c>
      <c r="B352" s="308"/>
      <c r="C352" s="308">
        <v>499444098</v>
      </c>
      <c r="D352" s="308"/>
      <c r="E352" s="308"/>
      <c r="F352" s="308"/>
      <c r="G352" s="443">
        <v>499444098</v>
      </c>
    </row>
    <row r="353" spans="1:7" x14ac:dyDescent="0.3">
      <c r="A353" s="442"/>
      <c r="B353" s="308"/>
      <c r="C353" s="308"/>
      <c r="D353" s="308"/>
      <c r="E353" s="308"/>
      <c r="F353" s="308"/>
      <c r="G353" s="443"/>
    </row>
    <row r="354" spans="1:7" x14ac:dyDescent="0.3">
      <c r="A354" s="438" t="s">
        <v>430</v>
      </c>
      <c r="B354" s="309">
        <f>SUM(B355:B363)</f>
        <v>5150500</v>
      </c>
      <c r="C354" s="309">
        <f>SUM(C355:C363)</f>
        <v>10628000</v>
      </c>
      <c r="D354" s="309">
        <f>SUM(D355:D363)</f>
        <v>127170025</v>
      </c>
      <c r="E354" s="309">
        <f>SUM(E355:E363)</f>
        <v>278727063</v>
      </c>
      <c r="F354" s="309">
        <f>SUM(F358:F359)</f>
        <v>77768510</v>
      </c>
      <c r="G354" s="444">
        <f>SUM(B354:F354)</f>
        <v>499444098</v>
      </c>
    </row>
    <row r="355" spans="1:7" x14ac:dyDescent="0.3">
      <c r="A355" s="440" t="s">
        <v>428</v>
      </c>
      <c r="B355" s="307"/>
      <c r="C355" s="307"/>
      <c r="D355" s="307"/>
      <c r="E355" s="307"/>
      <c r="F355" s="307"/>
      <c r="G355" s="441"/>
    </row>
    <row r="356" spans="1:7" x14ac:dyDescent="0.3">
      <c r="A356" s="445" t="s">
        <v>431</v>
      </c>
      <c r="B356" s="310"/>
      <c r="C356" s="310">
        <v>0</v>
      </c>
      <c r="D356" s="310">
        <v>0</v>
      </c>
      <c r="E356" s="310">
        <v>0</v>
      </c>
      <c r="F356" s="310"/>
      <c r="G356" s="443">
        <v>0</v>
      </c>
    </row>
    <row r="357" spans="1:7" ht="26" x14ac:dyDescent="0.3">
      <c r="A357" s="445" t="s">
        <v>205</v>
      </c>
      <c r="B357" s="310"/>
      <c r="C357" s="310">
        <v>0</v>
      </c>
      <c r="D357" s="310">
        <v>0</v>
      </c>
      <c r="E357" s="310">
        <v>0</v>
      </c>
      <c r="F357" s="310"/>
      <c r="G357" s="443">
        <v>0</v>
      </c>
    </row>
    <row r="358" spans="1:7" x14ac:dyDescent="0.3">
      <c r="A358" s="445" t="s">
        <v>432</v>
      </c>
      <c r="B358" s="310">
        <v>5150500</v>
      </c>
      <c r="C358" s="310">
        <v>10628000</v>
      </c>
      <c r="D358" s="310">
        <v>20168000</v>
      </c>
      <c r="E358" s="310">
        <v>11222000</v>
      </c>
      <c r="F358" s="310">
        <v>5535000</v>
      </c>
      <c r="G358" s="443">
        <f>SUM(B358:F358)</f>
        <v>52703500</v>
      </c>
    </row>
    <row r="359" spans="1:7" x14ac:dyDescent="0.3">
      <c r="A359" s="445" t="s">
        <v>433</v>
      </c>
      <c r="B359" s="310"/>
      <c r="C359" s="310">
        <v>0</v>
      </c>
      <c r="D359" s="310">
        <v>107002025</v>
      </c>
      <c r="E359" s="310">
        <v>267505063</v>
      </c>
      <c r="F359" s="310">
        <v>72233510</v>
      </c>
      <c r="G359" s="443">
        <f>SUM(D359:F359)</f>
        <v>446740598</v>
      </c>
    </row>
    <row r="360" spans="1:7" x14ac:dyDescent="0.3">
      <c r="A360" s="442" t="s">
        <v>428</v>
      </c>
      <c r="B360" s="310"/>
      <c r="C360" s="310"/>
      <c r="D360" s="310"/>
      <c r="E360" s="310"/>
      <c r="F360" s="310"/>
      <c r="G360" s="443"/>
    </row>
    <row r="361" spans="1:7" x14ac:dyDescent="0.3">
      <c r="A361" s="442" t="s">
        <v>761</v>
      </c>
      <c r="B361" s="310"/>
      <c r="C361" s="310"/>
      <c r="D361" s="310"/>
      <c r="E361" s="310"/>
      <c r="F361" s="310">
        <v>18732500</v>
      </c>
      <c r="G361" s="443">
        <v>18732500</v>
      </c>
    </row>
    <row r="362" spans="1:7" x14ac:dyDescent="0.3">
      <c r="A362" s="445" t="s">
        <v>434</v>
      </c>
      <c r="B362" s="310"/>
      <c r="C362" s="310"/>
      <c r="D362" s="310"/>
      <c r="E362" s="310"/>
      <c r="F362" s="310"/>
      <c r="G362" s="443">
        <v>0</v>
      </c>
    </row>
    <row r="363" spans="1:7" x14ac:dyDescent="0.3">
      <c r="A363" s="445" t="s">
        <v>234</v>
      </c>
      <c r="B363" s="310"/>
      <c r="C363" s="310"/>
      <c r="D363" s="310"/>
      <c r="E363" s="310"/>
      <c r="F363" s="310"/>
      <c r="G363" s="443">
        <v>0</v>
      </c>
    </row>
    <row r="364" spans="1:7" ht="13.5" x14ac:dyDescent="0.3">
      <c r="A364" s="446" t="s">
        <v>435</v>
      </c>
      <c r="B364" s="311">
        <v>5150500</v>
      </c>
      <c r="C364" s="311">
        <v>10628000</v>
      </c>
      <c r="D364" s="311">
        <v>127170025</v>
      </c>
      <c r="E364" s="311">
        <v>278727063</v>
      </c>
      <c r="F364" s="311">
        <v>77768510</v>
      </c>
      <c r="G364" s="447">
        <f>SUM(B364:F364)</f>
        <v>499444098</v>
      </c>
    </row>
    <row r="365" spans="1:7" ht="27.5" thickBot="1" x14ac:dyDescent="0.35">
      <c r="A365" s="448" t="s">
        <v>436</v>
      </c>
      <c r="B365" s="449">
        <v>0</v>
      </c>
      <c r="C365" s="449">
        <v>0</v>
      </c>
      <c r="D365" s="449"/>
      <c r="E365" s="449"/>
      <c r="F365" s="449"/>
      <c r="G365" s="450">
        <v>0</v>
      </c>
    </row>
    <row r="367" spans="1:7" ht="13.5" thickBot="1" x14ac:dyDescent="0.35"/>
    <row r="368" spans="1:7" ht="17.5" x14ac:dyDescent="0.3">
      <c r="A368" s="1419" t="s">
        <v>437</v>
      </c>
      <c r="B368" s="1420"/>
      <c r="C368" s="1420"/>
      <c r="D368" s="1420"/>
      <c r="E368" s="1420"/>
      <c r="F368" s="1420"/>
      <c r="G368" s="1421"/>
    </row>
    <row r="369" spans="1:8" ht="15" x14ac:dyDescent="0.3">
      <c r="A369" s="425"/>
      <c r="B369" s="1422"/>
      <c r="C369" s="1422"/>
      <c r="D369" s="426"/>
      <c r="E369" s="426"/>
      <c r="F369" s="426"/>
      <c r="G369" s="427"/>
    </row>
    <row r="370" spans="1:8" x14ac:dyDescent="0.3">
      <c r="A370" s="428" t="s">
        <v>419</v>
      </c>
      <c r="B370" s="1412" t="s">
        <v>1065</v>
      </c>
      <c r="C370" s="1412"/>
      <c r="D370" s="1412"/>
      <c r="E370" s="1412"/>
      <c r="F370" s="1412"/>
      <c r="G370" s="1413"/>
    </row>
    <row r="371" spans="1:8" x14ac:dyDescent="0.3">
      <c r="A371" s="428" t="s">
        <v>420</v>
      </c>
      <c r="B371" s="1423" t="s">
        <v>1066</v>
      </c>
      <c r="C371" s="1423"/>
      <c r="D371" s="1423"/>
      <c r="E371" s="1423"/>
      <c r="F371" s="1423"/>
      <c r="G371" s="1424"/>
      <c r="H371" s="738"/>
    </row>
    <row r="372" spans="1:8" x14ac:dyDescent="0.3">
      <c r="A372" s="428" t="s">
        <v>758</v>
      </c>
      <c r="B372" s="1412" t="s">
        <v>1067</v>
      </c>
      <c r="C372" s="1412"/>
      <c r="D372" s="1412"/>
      <c r="E372" s="1412"/>
      <c r="F372" s="1412"/>
      <c r="G372" s="1413"/>
    </row>
    <row r="373" spans="1:8" ht="15.5" x14ac:dyDescent="0.3">
      <c r="A373" s="428" t="s">
        <v>760</v>
      </c>
      <c r="B373" s="1417">
        <v>160762378</v>
      </c>
      <c r="C373" s="1417"/>
      <c r="D373" s="140"/>
      <c r="E373" s="579"/>
      <c r="F373" s="579"/>
      <c r="G373" s="429"/>
    </row>
    <row r="374" spans="1:8" ht="15.5" x14ac:dyDescent="0.3">
      <c r="A374" s="428" t="s">
        <v>738</v>
      </c>
      <c r="B374" s="1417" t="s">
        <v>376</v>
      </c>
      <c r="C374" s="1417"/>
      <c r="D374" s="1417"/>
      <c r="E374" s="430"/>
      <c r="F374" s="430"/>
      <c r="G374" s="429"/>
    </row>
    <row r="375" spans="1:8" ht="15.5" x14ac:dyDescent="0.3">
      <c r="A375" s="428" t="s">
        <v>421</v>
      </c>
      <c r="B375" s="1414">
        <v>1</v>
      </c>
      <c r="C375" s="1414"/>
      <c r="D375" s="580"/>
      <c r="E375" s="580"/>
      <c r="F375" s="580"/>
      <c r="G375" s="429"/>
    </row>
    <row r="376" spans="1:8" ht="15.5" x14ac:dyDescent="0.3">
      <c r="A376" s="428" t="s">
        <v>422</v>
      </c>
      <c r="B376" s="1415" t="s">
        <v>1068</v>
      </c>
      <c r="C376" s="1416"/>
      <c r="D376" s="581"/>
      <c r="E376" s="581"/>
      <c r="F376" s="581"/>
      <c r="G376" s="429"/>
    </row>
    <row r="377" spans="1:8" ht="15.5" x14ac:dyDescent="0.3">
      <c r="A377" s="428" t="s">
        <v>423</v>
      </c>
      <c r="B377" s="1415" t="s">
        <v>1069</v>
      </c>
      <c r="C377" s="1416"/>
      <c r="D377" s="581"/>
      <c r="E377" s="581"/>
      <c r="F377" s="581"/>
      <c r="G377" s="429"/>
    </row>
    <row r="378" spans="1:8" ht="13.5" thickBot="1" x14ac:dyDescent="0.35">
      <c r="A378" s="431"/>
      <c r="B378" s="432"/>
      <c r="C378" s="432"/>
      <c r="D378" s="432"/>
      <c r="E378" s="432"/>
      <c r="F378" s="432"/>
      <c r="G378" s="433"/>
    </row>
    <row r="379" spans="1:8" ht="26" x14ac:dyDescent="0.3">
      <c r="A379" s="434" t="s">
        <v>266</v>
      </c>
      <c r="B379" s="435" t="s">
        <v>424</v>
      </c>
      <c r="C379" s="436" t="s">
        <v>426</v>
      </c>
      <c r="D379" s="436" t="s">
        <v>577</v>
      </c>
      <c r="E379" s="436" t="s">
        <v>743</v>
      </c>
      <c r="F379" s="436" t="s">
        <v>1070</v>
      </c>
      <c r="G379" s="437" t="s">
        <v>397</v>
      </c>
    </row>
    <row r="380" spans="1:8" x14ac:dyDescent="0.3">
      <c r="A380" s="438" t="s">
        <v>427</v>
      </c>
      <c r="B380" s="306"/>
      <c r="C380" s="306">
        <v>86159038</v>
      </c>
      <c r="D380" s="306">
        <v>46181740</v>
      </c>
      <c r="E380" s="306">
        <v>23841540</v>
      </c>
      <c r="F380" s="306">
        <v>4580060</v>
      </c>
      <c r="G380" s="439">
        <f>SUM(C380:F380)</f>
        <v>160762378</v>
      </c>
    </row>
    <row r="381" spans="1:8" x14ac:dyDescent="0.3">
      <c r="A381" s="440" t="s">
        <v>428</v>
      </c>
      <c r="B381" s="307"/>
      <c r="C381" s="307"/>
      <c r="D381" s="307"/>
      <c r="E381" s="307"/>
      <c r="F381" s="307"/>
      <c r="G381" s="439">
        <f t="shared" ref="G381:G382" si="0">SUM(C381:F381)</f>
        <v>0</v>
      </c>
    </row>
    <row r="382" spans="1:8" x14ac:dyDescent="0.3">
      <c r="A382" s="442" t="s">
        <v>429</v>
      </c>
      <c r="B382" s="308"/>
      <c r="C382" s="308">
        <v>86159038</v>
      </c>
      <c r="D382" s="308">
        <v>46181740</v>
      </c>
      <c r="E382" s="308">
        <v>23841540</v>
      </c>
      <c r="F382" s="308">
        <v>4580060</v>
      </c>
      <c r="G382" s="439">
        <f t="shared" si="0"/>
        <v>160762378</v>
      </c>
    </row>
    <row r="383" spans="1:8" x14ac:dyDescent="0.3">
      <c r="A383" s="442"/>
      <c r="B383" s="308"/>
      <c r="C383" s="308"/>
      <c r="D383" s="308"/>
      <c r="E383" s="308"/>
      <c r="F383" s="308"/>
      <c r="G383" s="443"/>
    </row>
    <row r="384" spans="1:8" x14ac:dyDescent="0.3">
      <c r="A384" s="438" t="s">
        <v>430</v>
      </c>
      <c r="B384" s="309"/>
      <c r="C384" s="309">
        <v>86159038</v>
      </c>
      <c r="D384" s="309">
        <f>SUM(D385:D393)</f>
        <v>46181740</v>
      </c>
      <c r="E384" s="309">
        <f>SUM(E385:E393)</f>
        <v>23841540</v>
      </c>
      <c r="F384" s="309">
        <f>SUM(F385:F393)</f>
        <v>4580060</v>
      </c>
      <c r="G384" s="444">
        <f>SUM(B384:F384)</f>
        <v>160762378</v>
      </c>
    </row>
    <row r="385" spans="1:7" x14ac:dyDescent="0.3">
      <c r="A385" s="440" t="s">
        <v>428</v>
      </c>
      <c r="B385" s="307"/>
      <c r="C385" s="307"/>
      <c r="D385" s="307"/>
      <c r="E385" s="307"/>
      <c r="F385" s="307"/>
      <c r="G385" s="444">
        <f t="shared" ref="G385:G394" si="1">SUM(B385:F385)</f>
        <v>0</v>
      </c>
    </row>
    <row r="386" spans="1:7" x14ac:dyDescent="0.3">
      <c r="A386" s="445" t="s">
        <v>431</v>
      </c>
      <c r="B386" s="310"/>
      <c r="C386" s="310">
        <v>1118196</v>
      </c>
      <c r="D386" s="310">
        <v>9211082</v>
      </c>
      <c r="E386" s="310">
        <v>8365246</v>
      </c>
      <c r="F386" s="310">
        <v>2091675</v>
      </c>
      <c r="G386" s="444">
        <f t="shared" si="1"/>
        <v>20786199</v>
      </c>
    </row>
    <row r="387" spans="1:7" ht="26" x14ac:dyDescent="0.3">
      <c r="A387" s="445" t="s">
        <v>205</v>
      </c>
      <c r="B387" s="310"/>
      <c r="C387" s="310">
        <v>235444</v>
      </c>
      <c r="D387" s="310">
        <v>2026438</v>
      </c>
      <c r="E387" s="310">
        <v>1840354</v>
      </c>
      <c r="F387" s="310">
        <v>460125</v>
      </c>
      <c r="G387" s="444">
        <f t="shared" si="1"/>
        <v>4562361</v>
      </c>
    </row>
    <row r="388" spans="1:7" x14ac:dyDescent="0.3">
      <c r="A388" s="445" t="s">
        <v>432</v>
      </c>
      <c r="B388" s="310">
        <v>0</v>
      </c>
      <c r="C388" s="310">
        <v>64500212</v>
      </c>
      <c r="D388" s="310">
        <v>34944220</v>
      </c>
      <c r="E388" s="310">
        <v>13635940</v>
      </c>
      <c r="F388" s="310">
        <v>2028260</v>
      </c>
      <c r="G388" s="444">
        <f t="shared" si="1"/>
        <v>115108632</v>
      </c>
    </row>
    <row r="389" spans="1:7" x14ac:dyDescent="0.3">
      <c r="A389" s="445" t="s">
        <v>433</v>
      </c>
      <c r="B389" s="310"/>
      <c r="C389" s="310">
        <v>20305186</v>
      </c>
      <c r="D389" s="310">
        <v>0</v>
      </c>
      <c r="E389" s="310">
        <v>0</v>
      </c>
      <c r="F389" s="310">
        <v>0</v>
      </c>
      <c r="G389" s="444">
        <f t="shared" si="1"/>
        <v>20305186</v>
      </c>
    </row>
    <row r="390" spans="1:7" x14ac:dyDescent="0.3">
      <c r="A390" s="442" t="s">
        <v>428</v>
      </c>
      <c r="B390" s="310"/>
      <c r="C390" s="310"/>
      <c r="D390" s="310"/>
      <c r="E390" s="310"/>
      <c r="F390" s="310"/>
      <c r="G390" s="444">
        <f t="shared" si="1"/>
        <v>0</v>
      </c>
    </row>
    <row r="391" spans="1:7" x14ac:dyDescent="0.3">
      <c r="A391" s="442" t="s">
        <v>761</v>
      </c>
      <c r="B391" s="310"/>
      <c r="C391" s="310">
        <v>2784225</v>
      </c>
      <c r="D391" s="310"/>
      <c r="E391" s="310"/>
      <c r="F391" s="310">
        <v>0</v>
      </c>
      <c r="G391" s="444">
        <f t="shared" si="1"/>
        <v>2784225</v>
      </c>
    </row>
    <row r="392" spans="1:7" x14ac:dyDescent="0.3">
      <c r="A392" s="445" t="s">
        <v>434</v>
      </c>
      <c r="B392" s="310"/>
      <c r="C392" s="310"/>
      <c r="D392" s="310"/>
      <c r="E392" s="310"/>
      <c r="F392" s="310"/>
      <c r="G392" s="444">
        <f t="shared" si="1"/>
        <v>0</v>
      </c>
    </row>
    <row r="393" spans="1:7" x14ac:dyDescent="0.3">
      <c r="A393" s="445" t="s">
        <v>234</v>
      </c>
      <c r="B393" s="310"/>
      <c r="C393" s="310"/>
      <c r="D393" s="310"/>
      <c r="E393" s="310"/>
      <c r="F393" s="310"/>
      <c r="G393" s="444">
        <f t="shared" si="1"/>
        <v>0</v>
      </c>
    </row>
    <row r="394" spans="1:7" ht="13.5" x14ac:dyDescent="0.3">
      <c r="A394" s="446" t="s">
        <v>435</v>
      </c>
      <c r="B394" s="311">
        <v>0</v>
      </c>
      <c r="C394" s="311">
        <v>0</v>
      </c>
      <c r="D394" s="311">
        <v>0</v>
      </c>
      <c r="E394" s="311">
        <v>0</v>
      </c>
      <c r="F394" s="311">
        <v>0</v>
      </c>
      <c r="G394" s="444">
        <f t="shared" si="1"/>
        <v>0</v>
      </c>
    </row>
    <row r="395" spans="1:7" ht="27.5" thickBot="1" x14ac:dyDescent="0.35">
      <c r="A395" s="448" t="s">
        <v>436</v>
      </c>
      <c r="B395" s="449">
        <v>0</v>
      </c>
      <c r="C395" s="449">
        <v>0</v>
      </c>
      <c r="D395" s="449"/>
      <c r="E395" s="449"/>
      <c r="F395" s="449"/>
      <c r="G395" s="450">
        <v>0</v>
      </c>
    </row>
    <row r="397" spans="1:7" ht="13.5" thickBot="1" x14ac:dyDescent="0.35"/>
    <row r="398" spans="1:7" ht="17.5" x14ac:dyDescent="0.3">
      <c r="A398" s="1419" t="s">
        <v>437</v>
      </c>
      <c r="B398" s="1420"/>
      <c r="C398" s="1420"/>
      <c r="D398" s="1420"/>
      <c r="E398" s="1420"/>
      <c r="F398" s="1420"/>
      <c r="G398" s="1421"/>
    </row>
    <row r="399" spans="1:7" ht="15" x14ac:dyDescent="0.3">
      <c r="A399" s="425"/>
      <c r="B399" s="1422"/>
      <c r="C399" s="1422"/>
      <c r="D399" s="426"/>
      <c r="E399" s="426"/>
      <c r="F399" s="426"/>
      <c r="G399" s="427"/>
    </row>
    <row r="400" spans="1:7" x14ac:dyDescent="0.3">
      <c r="A400" s="428" t="s">
        <v>419</v>
      </c>
      <c r="B400" s="1412" t="s">
        <v>1071</v>
      </c>
      <c r="C400" s="1412"/>
      <c r="D400" s="1412"/>
      <c r="E400" s="1412"/>
      <c r="F400" s="1412"/>
      <c r="G400" s="1413"/>
    </row>
    <row r="401" spans="1:7" x14ac:dyDescent="0.3">
      <c r="A401" s="428" t="s">
        <v>420</v>
      </c>
      <c r="B401" s="1412" t="s">
        <v>1072</v>
      </c>
      <c r="C401" s="1412"/>
      <c r="D401" s="1412"/>
      <c r="E401" s="1412"/>
      <c r="F401" s="1412"/>
      <c r="G401" s="1413"/>
    </row>
    <row r="402" spans="1:7" x14ac:dyDescent="0.3">
      <c r="A402" s="428" t="s">
        <v>758</v>
      </c>
      <c r="B402" s="1412" t="s">
        <v>1073</v>
      </c>
      <c r="C402" s="1412"/>
      <c r="D402" s="1412"/>
      <c r="E402" s="1412"/>
      <c r="F402" s="1412"/>
      <c r="G402" s="1413"/>
    </row>
    <row r="403" spans="1:7" ht="15.5" x14ac:dyDescent="0.3">
      <c r="A403" s="428" t="s">
        <v>760</v>
      </c>
      <c r="B403" s="1417">
        <v>235217515</v>
      </c>
      <c r="C403" s="1417"/>
      <c r="D403" s="140"/>
      <c r="E403" s="579"/>
      <c r="F403" s="579"/>
      <c r="G403" s="429"/>
    </row>
    <row r="404" spans="1:7" ht="15.5" x14ac:dyDescent="0.3">
      <c r="A404" s="428" t="s">
        <v>738</v>
      </c>
      <c r="B404" s="1417" t="s">
        <v>376</v>
      </c>
      <c r="C404" s="1417"/>
      <c r="D404" s="1417"/>
      <c r="E404" s="430"/>
      <c r="F404" s="430"/>
      <c r="G404" s="429"/>
    </row>
    <row r="405" spans="1:7" ht="15.5" x14ac:dyDescent="0.3">
      <c r="A405" s="428" t="s">
        <v>421</v>
      </c>
      <c r="B405" s="1414">
        <v>1</v>
      </c>
      <c r="C405" s="1414"/>
      <c r="D405" s="580"/>
      <c r="E405" s="580"/>
      <c r="F405" s="580"/>
      <c r="G405" s="429"/>
    </row>
    <row r="406" spans="1:7" ht="15.5" x14ac:dyDescent="0.3">
      <c r="A406" s="428" t="s">
        <v>422</v>
      </c>
      <c r="B406" s="1415">
        <v>43160</v>
      </c>
      <c r="C406" s="1416"/>
      <c r="D406" s="581"/>
      <c r="E406" s="581"/>
      <c r="F406" s="581"/>
      <c r="G406" s="429"/>
    </row>
    <row r="407" spans="1:7" ht="15.5" x14ac:dyDescent="0.3">
      <c r="A407" s="428" t="s">
        <v>423</v>
      </c>
      <c r="B407" s="1415">
        <v>44255</v>
      </c>
      <c r="C407" s="1416"/>
      <c r="D407" s="581"/>
      <c r="E407" s="581"/>
      <c r="F407" s="581"/>
      <c r="G407" s="429"/>
    </row>
    <row r="408" spans="1:7" ht="13.5" thickBot="1" x14ac:dyDescent="0.35">
      <c r="A408" s="431"/>
      <c r="B408" s="432"/>
      <c r="C408" s="432"/>
      <c r="D408" s="432"/>
      <c r="E408" s="432"/>
      <c r="F408" s="432"/>
      <c r="G408" s="433"/>
    </row>
    <row r="409" spans="1:7" ht="26" x14ac:dyDescent="0.3">
      <c r="A409" s="434" t="s">
        <v>266</v>
      </c>
      <c r="B409" s="435" t="s">
        <v>424</v>
      </c>
      <c r="C409" s="436" t="s">
        <v>426</v>
      </c>
      <c r="D409" s="436" t="s">
        <v>577</v>
      </c>
      <c r="E409" s="436" t="s">
        <v>743</v>
      </c>
      <c r="F409" s="436" t="s">
        <v>1070</v>
      </c>
      <c r="G409" s="437" t="s">
        <v>397</v>
      </c>
    </row>
    <row r="410" spans="1:7" x14ac:dyDescent="0.3">
      <c r="A410" s="438" t="s">
        <v>427</v>
      </c>
      <c r="B410" s="306"/>
      <c r="C410" s="306">
        <v>85459114</v>
      </c>
      <c r="D410" s="306">
        <v>83747386</v>
      </c>
      <c r="E410" s="306">
        <v>66011015</v>
      </c>
      <c r="F410" s="306"/>
      <c r="G410" s="439">
        <f>SUM(C410:F410)</f>
        <v>235217515</v>
      </c>
    </row>
    <row r="411" spans="1:7" x14ac:dyDescent="0.3">
      <c r="A411" s="440" t="s">
        <v>428</v>
      </c>
      <c r="B411" s="307"/>
      <c r="C411" s="307"/>
      <c r="D411" s="307"/>
      <c r="E411" s="307"/>
      <c r="F411" s="307"/>
      <c r="G411" s="439">
        <f t="shared" ref="G411:G422" si="2">SUM(C411:F411)</f>
        <v>0</v>
      </c>
    </row>
    <row r="412" spans="1:7" x14ac:dyDescent="0.3">
      <c r="A412" s="442" t="s">
        <v>429</v>
      </c>
      <c r="B412" s="308"/>
      <c r="C412" s="308">
        <v>85459114</v>
      </c>
      <c r="D412" s="308">
        <v>83747386</v>
      </c>
      <c r="E412" s="308">
        <v>66011016</v>
      </c>
      <c r="F412" s="308"/>
      <c r="G412" s="439">
        <f t="shared" si="2"/>
        <v>235217516</v>
      </c>
    </row>
    <row r="413" spans="1:7" x14ac:dyDescent="0.3">
      <c r="A413" s="442"/>
      <c r="B413" s="308"/>
      <c r="C413" s="308"/>
      <c r="D413" s="308"/>
      <c r="E413" s="308"/>
      <c r="F413" s="308"/>
      <c r="G413" s="439">
        <f t="shared" si="2"/>
        <v>0</v>
      </c>
    </row>
    <row r="414" spans="1:7" x14ac:dyDescent="0.3">
      <c r="A414" s="438" t="s">
        <v>430</v>
      </c>
      <c r="B414" s="309">
        <f>SUM(B415:B423)</f>
        <v>0</v>
      </c>
      <c r="C414" s="309">
        <f>SUM(C415:C423)</f>
        <v>85459114</v>
      </c>
      <c r="D414" s="309">
        <f>SUM(D415:D419)</f>
        <v>83747386</v>
      </c>
      <c r="E414" s="309">
        <f>SUM(E415:E419)</f>
        <v>54052819</v>
      </c>
      <c r="F414" s="309">
        <f>SUM(F416:F419)</f>
        <v>11958196</v>
      </c>
      <c r="G414" s="439">
        <f t="shared" si="2"/>
        <v>235217515</v>
      </c>
    </row>
    <row r="415" spans="1:7" x14ac:dyDescent="0.3">
      <c r="A415" s="440" t="s">
        <v>428</v>
      </c>
      <c r="B415" s="307"/>
      <c r="C415" s="307"/>
      <c r="D415" s="307"/>
      <c r="E415" s="307"/>
      <c r="F415" s="307"/>
      <c r="G415" s="439">
        <f t="shared" si="2"/>
        <v>0</v>
      </c>
    </row>
    <row r="416" spans="1:7" x14ac:dyDescent="0.3">
      <c r="A416" s="445" t="s">
        <v>431</v>
      </c>
      <c r="B416" s="310"/>
      <c r="C416" s="310">
        <v>26473000</v>
      </c>
      <c r="D416" s="310">
        <v>36066000</v>
      </c>
      <c r="E416" s="310">
        <v>28143000</v>
      </c>
      <c r="F416" s="310">
        <v>2740000</v>
      </c>
      <c r="G416" s="439">
        <f t="shared" si="2"/>
        <v>93422000</v>
      </c>
    </row>
    <row r="417" spans="1:7" ht="26" x14ac:dyDescent="0.3">
      <c r="A417" s="445" t="s">
        <v>205</v>
      </c>
      <c r="B417" s="310"/>
      <c r="C417" s="310">
        <v>5162235</v>
      </c>
      <c r="D417" s="310">
        <v>7032870</v>
      </c>
      <c r="E417" s="310">
        <v>5487885</v>
      </c>
      <c r="F417" s="310">
        <v>534300</v>
      </c>
      <c r="G417" s="439">
        <f t="shared" si="2"/>
        <v>18217290</v>
      </c>
    </row>
    <row r="418" spans="1:7" x14ac:dyDescent="0.3">
      <c r="A418" s="445" t="s">
        <v>432</v>
      </c>
      <c r="B418" s="310">
        <v>0</v>
      </c>
      <c r="C418" s="310">
        <v>53823879</v>
      </c>
      <c r="D418" s="310">
        <v>27720449</v>
      </c>
      <c r="E418" s="310">
        <v>20421934</v>
      </c>
      <c r="F418" s="310">
        <v>8683896</v>
      </c>
      <c r="G418" s="439">
        <f t="shared" si="2"/>
        <v>110650158</v>
      </c>
    </row>
    <row r="419" spans="1:7" x14ac:dyDescent="0.3">
      <c r="A419" s="445" t="s">
        <v>433</v>
      </c>
      <c r="B419" s="310"/>
      <c r="C419" s="310">
        <v>0</v>
      </c>
      <c r="D419" s="310">
        <v>12928067</v>
      </c>
      <c r="E419" s="310">
        <v>0</v>
      </c>
      <c r="F419" s="310">
        <v>0</v>
      </c>
      <c r="G419" s="439">
        <f t="shared" si="2"/>
        <v>12928067</v>
      </c>
    </row>
    <row r="420" spans="1:7" x14ac:dyDescent="0.3">
      <c r="A420" s="442" t="s">
        <v>428</v>
      </c>
      <c r="B420" s="310"/>
      <c r="C420" s="310"/>
      <c r="D420" s="310"/>
      <c r="E420" s="310"/>
      <c r="F420" s="310"/>
      <c r="G420" s="439">
        <f t="shared" si="2"/>
        <v>0</v>
      </c>
    </row>
    <row r="421" spans="1:7" x14ac:dyDescent="0.3">
      <c r="A421" s="442" t="s">
        <v>761</v>
      </c>
      <c r="B421" s="310"/>
      <c r="C421" s="310"/>
      <c r="D421" s="310">
        <v>12928067</v>
      </c>
      <c r="E421" s="310"/>
      <c r="F421" s="310">
        <v>0</v>
      </c>
      <c r="G421" s="439">
        <f t="shared" si="2"/>
        <v>12928067</v>
      </c>
    </row>
    <row r="422" spans="1:7" x14ac:dyDescent="0.3">
      <c r="A422" s="445" t="s">
        <v>434</v>
      </c>
      <c r="B422" s="310"/>
      <c r="C422" s="310"/>
      <c r="D422" s="310"/>
      <c r="E422" s="310"/>
      <c r="F422" s="310"/>
      <c r="G422" s="439">
        <f t="shared" si="2"/>
        <v>0</v>
      </c>
    </row>
    <row r="423" spans="1:7" x14ac:dyDescent="0.3">
      <c r="A423" s="445" t="s">
        <v>234</v>
      </c>
      <c r="B423" s="310"/>
      <c r="C423" s="310"/>
      <c r="D423" s="310"/>
      <c r="E423" s="310"/>
      <c r="F423" s="310"/>
      <c r="G423" s="443">
        <v>0</v>
      </c>
    </row>
    <row r="424" spans="1:7" ht="13.5" x14ac:dyDescent="0.3">
      <c r="A424" s="446" t="s">
        <v>435</v>
      </c>
      <c r="B424" s="311">
        <v>0</v>
      </c>
      <c r="C424" s="311">
        <v>0</v>
      </c>
      <c r="D424" s="311">
        <v>0</v>
      </c>
      <c r="E424" s="311">
        <v>0</v>
      </c>
      <c r="F424" s="311">
        <v>0</v>
      </c>
      <c r="G424" s="447">
        <f>SUM(B424:F424)</f>
        <v>0</v>
      </c>
    </row>
    <row r="425" spans="1:7" ht="27.5" thickBot="1" x14ac:dyDescent="0.35">
      <c r="A425" s="448" t="s">
        <v>436</v>
      </c>
      <c r="B425" s="449">
        <v>0</v>
      </c>
      <c r="C425" s="449">
        <v>0</v>
      </c>
      <c r="D425" s="449"/>
      <c r="E425" s="449"/>
      <c r="F425" s="449"/>
      <c r="G425" s="450">
        <v>0</v>
      </c>
    </row>
    <row r="427" spans="1:7" ht="13.5" thickBot="1" x14ac:dyDescent="0.35"/>
    <row r="428" spans="1:7" ht="17.5" x14ac:dyDescent="0.3">
      <c r="A428" s="1419" t="s">
        <v>437</v>
      </c>
      <c r="B428" s="1420"/>
      <c r="C428" s="1420"/>
      <c r="D428" s="1420"/>
      <c r="E428" s="1420"/>
      <c r="F428" s="1420"/>
      <c r="G428" s="1421"/>
    </row>
    <row r="429" spans="1:7" ht="15" x14ac:dyDescent="0.3">
      <c r="A429" s="425"/>
      <c r="B429" s="1422"/>
      <c r="C429" s="1422"/>
      <c r="D429" s="426"/>
      <c r="E429" s="426"/>
      <c r="F429" s="426"/>
      <c r="G429" s="427"/>
    </row>
    <row r="430" spans="1:7" x14ac:dyDescent="0.3">
      <c r="A430" s="428" t="s">
        <v>419</v>
      </c>
      <c r="B430" s="1412" t="s">
        <v>1074</v>
      </c>
      <c r="C430" s="1412"/>
      <c r="D430" s="1412"/>
      <c r="E430" s="1412"/>
      <c r="F430" s="1412"/>
      <c r="G430" s="1413"/>
    </row>
    <row r="431" spans="1:7" x14ac:dyDescent="0.3">
      <c r="A431" s="428" t="s">
        <v>420</v>
      </c>
      <c r="B431" s="1412" t="s">
        <v>1075</v>
      </c>
      <c r="C431" s="1412"/>
      <c r="D431" s="1412"/>
      <c r="E431" s="1412"/>
      <c r="F431" s="1412"/>
      <c r="G431" s="1413"/>
    </row>
    <row r="432" spans="1:7" x14ac:dyDescent="0.3">
      <c r="A432" s="428" t="s">
        <v>758</v>
      </c>
      <c r="B432" s="1412" t="s">
        <v>1076</v>
      </c>
      <c r="C432" s="1412"/>
      <c r="D432" s="1412"/>
      <c r="E432" s="1412"/>
      <c r="F432" s="1412"/>
      <c r="G432" s="1413"/>
    </row>
    <row r="433" spans="1:7" ht="15.5" x14ac:dyDescent="0.3">
      <c r="A433" s="428" t="s">
        <v>760</v>
      </c>
      <c r="B433" s="1417">
        <v>430000000</v>
      </c>
      <c r="C433" s="1417"/>
      <c r="D433" s="140"/>
      <c r="E433" s="579"/>
      <c r="F433" s="579"/>
      <c r="G433" s="429"/>
    </row>
    <row r="434" spans="1:7" ht="15.5" x14ac:dyDescent="0.3">
      <c r="A434" s="428" t="s">
        <v>738</v>
      </c>
      <c r="B434" s="1417" t="s">
        <v>376</v>
      </c>
      <c r="C434" s="1417"/>
      <c r="D434" s="1417"/>
      <c r="E434" s="430"/>
      <c r="F434" s="430"/>
      <c r="G434" s="429"/>
    </row>
    <row r="435" spans="1:7" ht="15.5" x14ac:dyDescent="0.3">
      <c r="A435" s="428" t="s">
        <v>421</v>
      </c>
      <c r="B435" s="1414">
        <v>1</v>
      </c>
      <c r="C435" s="1414"/>
      <c r="D435" s="580"/>
      <c r="E435" s="580"/>
      <c r="F435" s="580"/>
      <c r="G435" s="429"/>
    </row>
    <row r="436" spans="1:7" ht="15.5" x14ac:dyDescent="0.3">
      <c r="A436" s="428" t="s">
        <v>422</v>
      </c>
      <c r="B436" s="1415">
        <v>43160</v>
      </c>
      <c r="C436" s="1416"/>
      <c r="D436" s="581"/>
      <c r="E436" s="581"/>
      <c r="F436" s="581"/>
      <c r="G436" s="429"/>
    </row>
    <row r="437" spans="1:7" ht="15.5" x14ac:dyDescent="0.3">
      <c r="A437" s="428" t="s">
        <v>423</v>
      </c>
      <c r="B437" s="1415">
        <v>43769</v>
      </c>
      <c r="C437" s="1416"/>
      <c r="D437" s="581"/>
      <c r="E437" s="581"/>
      <c r="F437" s="581"/>
      <c r="G437" s="429"/>
    </row>
    <row r="438" spans="1:7" ht="13.5" thickBot="1" x14ac:dyDescent="0.35">
      <c r="A438" s="431"/>
      <c r="B438" s="432"/>
      <c r="C438" s="432"/>
      <c r="D438" s="432"/>
      <c r="E438" s="432"/>
      <c r="F438" s="432"/>
      <c r="G438" s="433"/>
    </row>
    <row r="439" spans="1:7" ht="26" x14ac:dyDescent="0.3">
      <c r="A439" s="434" t="s">
        <v>266</v>
      </c>
      <c r="B439" s="435" t="s">
        <v>424</v>
      </c>
      <c r="C439" s="436" t="s">
        <v>425</v>
      </c>
      <c r="D439" s="436" t="s">
        <v>426</v>
      </c>
      <c r="E439" s="436" t="s">
        <v>577</v>
      </c>
      <c r="F439" s="436" t="s">
        <v>743</v>
      </c>
      <c r="G439" s="437" t="s">
        <v>397</v>
      </c>
    </row>
    <row r="440" spans="1:7" x14ac:dyDescent="0.3">
      <c r="A440" s="438" t="s">
        <v>427</v>
      </c>
      <c r="B440" s="306"/>
      <c r="C440" s="306">
        <v>430000000</v>
      </c>
      <c r="D440" s="306"/>
      <c r="E440" s="306"/>
      <c r="F440" s="306"/>
      <c r="G440" s="439">
        <f>SUM(C440:F440)</f>
        <v>430000000</v>
      </c>
    </row>
    <row r="441" spans="1:7" x14ac:dyDescent="0.3">
      <c r="A441" s="440" t="s">
        <v>428</v>
      </c>
      <c r="B441" s="307"/>
      <c r="C441" s="307"/>
      <c r="D441" s="307"/>
      <c r="E441" s="307"/>
      <c r="F441" s="307"/>
      <c r="G441" s="439">
        <f t="shared" ref="G441:G454" si="3">SUM(C441:F441)</f>
        <v>0</v>
      </c>
    </row>
    <row r="442" spans="1:7" x14ac:dyDescent="0.3">
      <c r="A442" s="442" t="s">
        <v>429</v>
      </c>
      <c r="B442" s="308"/>
      <c r="C442" s="308">
        <v>430000000</v>
      </c>
      <c r="D442" s="308"/>
      <c r="E442" s="308"/>
      <c r="F442" s="308"/>
      <c r="G442" s="439">
        <f t="shared" si="3"/>
        <v>430000000</v>
      </c>
    </row>
    <row r="443" spans="1:7" x14ac:dyDescent="0.3">
      <c r="A443" s="442"/>
      <c r="B443" s="308"/>
      <c r="C443" s="308"/>
      <c r="D443" s="308"/>
      <c r="E443" s="308"/>
      <c r="F443" s="308"/>
      <c r="G443" s="439">
        <f t="shared" si="3"/>
        <v>0</v>
      </c>
    </row>
    <row r="444" spans="1:7" x14ac:dyDescent="0.3">
      <c r="A444" s="438" t="s">
        <v>430</v>
      </c>
      <c r="B444" s="309">
        <f>SUM(B445:B453)</f>
        <v>0</v>
      </c>
      <c r="C444" s="309">
        <f>SUM(C445:C453)</f>
        <v>4191000</v>
      </c>
      <c r="D444" s="309">
        <f>SUM(D445:D453)</f>
        <v>22331490</v>
      </c>
      <c r="E444" s="309">
        <f>SUM(E445:E453)</f>
        <v>403447510</v>
      </c>
      <c r="F444" s="309">
        <f>SUM(F448:F449)</f>
        <v>0</v>
      </c>
      <c r="G444" s="439">
        <f t="shared" si="3"/>
        <v>429970000</v>
      </c>
    </row>
    <row r="445" spans="1:7" x14ac:dyDescent="0.3">
      <c r="A445" s="440" t="s">
        <v>428</v>
      </c>
      <c r="B445" s="307"/>
      <c r="C445" s="307"/>
      <c r="D445" s="307"/>
      <c r="E445" s="307"/>
      <c r="F445" s="307"/>
      <c r="G445" s="439">
        <f t="shared" si="3"/>
        <v>0</v>
      </c>
    </row>
    <row r="446" spans="1:7" x14ac:dyDescent="0.3">
      <c r="A446" s="445" t="s">
        <v>431</v>
      </c>
      <c r="B446" s="310"/>
      <c r="C446" s="310">
        <v>0</v>
      </c>
      <c r="D446" s="310">
        <v>0</v>
      </c>
      <c r="E446" s="310">
        <v>0</v>
      </c>
      <c r="F446" s="310"/>
      <c r="G446" s="439">
        <f t="shared" si="3"/>
        <v>0</v>
      </c>
    </row>
    <row r="447" spans="1:7" ht="26" x14ac:dyDescent="0.3">
      <c r="A447" s="445" t="s">
        <v>205</v>
      </c>
      <c r="B447" s="310"/>
      <c r="C447" s="310">
        <v>0</v>
      </c>
      <c r="D447" s="310">
        <v>0</v>
      </c>
      <c r="E447" s="310">
        <v>0</v>
      </c>
      <c r="F447" s="310"/>
      <c r="G447" s="439">
        <f t="shared" si="3"/>
        <v>0</v>
      </c>
    </row>
    <row r="448" spans="1:7" x14ac:dyDescent="0.3">
      <c r="A448" s="445" t="s">
        <v>432</v>
      </c>
      <c r="B448" s="310">
        <v>0</v>
      </c>
      <c r="C448" s="310">
        <v>4191000</v>
      </c>
      <c r="D448" s="310">
        <v>22331490</v>
      </c>
      <c r="E448" s="310">
        <v>16448464</v>
      </c>
      <c r="F448" s="310">
        <v>0</v>
      </c>
      <c r="G448" s="439">
        <f t="shared" si="3"/>
        <v>42970954</v>
      </c>
    </row>
    <row r="449" spans="1:7" x14ac:dyDescent="0.3">
      <c r="A449" s="445" t="s">
        <v>433</v>
      </c>
      <c r="B449" s="310"/>
      <c r="C449" s="310">
        <v>0</v>
      </c>
      <c r="D449" s="310">
        <v>0</v>
      </c>
      <c r="E449" s="310">
        <v>386999046</v>
      </c>
      <c r="F449" s="310">
        <v>0</v>
      </c>
      <c r="G449" s="439">
        <f t="shared" si="3"/>
        <v>386999046</v>
      </c>
    </row>
    <row r="450" spans="1:7" x14ac:dyDescent="0.3">
      <c r="A450" s="442" t="s">
        <v>428</v>
      </c>
      <c r="B450" s="310"/>
      <c r="C450" s="310"/>
      <c r="D450" s="310"/>
      <c r="E450" s="310"/>
      <c r="F450" s="310">
        <v>0</v>
      </c>
      <c r="G450" s="439">
        <f t="shared" si="3"/>
        <v>0</v>
      </c>
    </row>
    <row r="451" spans="1:7" x14ac:dyDescent="0.3">
      <c r="A451" s="442" t="s">
        <v>761</v>
      </c>
      <c r="B451" s="310"/>
      <c r="C451" s="310"/>
      <c r="D451" s="310"/>
      <c r="E451" s="310"/>
      <c r="F451" s="310">
        <v>0</v>
      </c>
      <c r="G451" s="439">
        <f t="shared" si="3"/>
        <v>0</v>
      </c>
    </row>
    <row r="452" spans="1:7" x14ac:dyDescent="0.3">
      <c r="A452" s="445" t="s">
        <v>434</v>
      </c>
      <c r="B452" s="310"/>
      <c r="C452" s="310"/>
      <c r="D452" s="310"/>
      <c r="E452" s="310"/>
      <c r="F452" s="310"/>
      <c r="G452" s="439">
        <f t="shared" si="3"/>
        <v>0</v>
      </c>
    </row>
    <row r="453" spans="1:7" x14ac:dyDescent="0.3">
      <c r="A453" s="445" t="s">
        <v>234</v>
      </c>
      <c r="B453" s="310"/>
      <c r="C453" s="310"/>
      <c r="D453" s="310"/>
      <c r="E453" s="310"/>
      <c r="F453" s="310"/>
      <c r="G453" s="439">
        <f t="shared" si="3"/>
        <v>0</v>
      </c>
    </row>
    <row r="454" spans="1:7" ht="13.5" x14ac:dyDescent="0.3">
      <c r="A454" s="446" t="s">
        <v>435</v>
      </c>
      <c r="B454" s="311">
        <v>0</v>
      </c>
      <c r="C454" s="311">
        <v>4191000</v>
      </c>
      <c r="D454" s="311">
        <v>22331490</v>
      </c>
      <c r="E454" s="311">
        <v>403447510</v>
      </c>
      <c r="F454" s="311">
        <v>0</v>
      </c>
      <c r="G454" s="439">
        <f t="shared" si="3"/>
        <v>429970000</v>
      </c>
    </row>
    <row r="455" spans="1:7" ht="27.5" thickBot="1" x14ac:dyDescent="0.35">
      <c r="A455" s="448" t="s">
        <v>436</v>
      </c>
      <c r="B455" s="449">
        <v>0</v>
      </c>
      <c r="C455" s="449">
        <v>0</v>
      </c>
      <c r="D455" s="449"/>
      <c r="E455" s="449"/>
      <c r="F455" s="449"/>
      <c r="G455" s="450">
        <v>0</v>
      </c>
    </row>
  </sheetData>
  <mergeCells count="154">
    <mergeCell ref="B435:C435"/>
    <mergeCell ref="B436:C436"/>
    <mergeCell ref="B437:C437"/>
    <mergeCell ref="B406:C406"/>
    <mergeCell ref="B407:C407"/>
    <mergeCell ref="A428:G428"/>
    <mergeCell ref="B429:C429"/>
    <mergeCell ref="B430:G430"/>
    <mergeCell ref="B431:G431"/>
    <mergeCell ref="B432:G432"/>
    <mergeCell ref="B433:C433"/>
    <mergeCell ref="B434:D434"/>
    <mergeCell ref="B377:C377"/>
    <mergeCell ref="A398:G398"/>
    <mergeCell ref="B399:C399"/>
    <mergeCell ref="B400:G400"/>
    <mergeCell ref="B401:G401"/>
    <mergeCell ref="B402:G402"/>
    <mergeCell ref="B403:C403"/>
    <mergeCell ref="B404:D404"/>
    <mergeCell ref="B405:C405"/>
    <mergeCell ref="A368:G368"/>
    <mergeCell ref="B369:C369"/>
    <mergeCell ref="B370:G370"/>
    <mergeCell ref="B371:G371"/>
    <mergeCell ref="B372:G372"/>
    <mergeCell ref="B373:C373"/>
    <mergeCell ref="B374:D374"/>
    <mergeCell ref="B375:C375"/>
    <mergeCell ref="B376:C376"/>
    <mergeCell ref="B343:C343"/>
    <mergeCell ref="B344:D344"/>
    <mergeCell ref="B345:C345"/>
    <mergeCell ref="B346:C346"/>
    <mergeCell ref="B347:C347"/>
    <mergeCell ref="A338:G338"/>
    <mergeCell ref="B339:C339"/>
    <mergeCell ref="B340:G340"/>
    <mergeCell ref="B341:G341"/>
    <mergeCell ref="B342:G342"/>
    <mergeCell ref="B312:C312"/>
    <mergeCell ref="B313:D313"/>
    <mergeCell ref="B314:C314"/>
    <mergeCell ref="B315:C315"/>
    <mergeCell ref="B316:C316"/>
    <mergeCell ref="A307:G307"/>
    <mergeCell ref="B308:C308"/>
    <mergeCell ref="B309:G309"/>
    <mergeCell ref="B310:G310"/>
    <mergeCell ref="B311:G311"/>
    <mergeCell ref="B281:C281"/>
    <mergeCell ref="B282:D282"/>
    <mergeCell ref="B283:C283"/>
    <mergeCell ref="B284:C284"/>
    <mergeCell ref="B285:C285"/>
    <mergeCell ref="A276:G276"/>
    <mergeCell ref="B277:C277"/>
    <mergeCell ref="B278:G278"/>
    <mergeCell ref="B279:G279"/>
    <mergeCell ref="B280:G280"/>
    <mergeCell ref="B252:G252"/>
    <mergeCell ref="B253:G253"/>
    <mergeCell ref="B254:C254"/>
    <mergeCell ref="B255:C255"/>
    <mergeCell ref="B256:C256"/>
    <mergeCell ref="B247:C247"/>
    <mergeCell ref="B248:G248"/>
    <mergeCell ref="B249:G249"/>
    <mergeCell ref="B250:G250"/>
    <mergeCell ref="B251:C251"/>
    <mergeCell ref="B221:D221"/>
    <mergeCell ref="B222:C222"/>
    <mergeCell ref="B223:C223"/>
    <mergeCell ref="B224:C224"/>
    <mergeCell ref="A246:G246"/>
    <mergeCell ref="B216:C216"/>
    <mergeCell ref="B217:G217"/>
    <mergeCell ref="B218:G218"/>
    <mergeCell ref="B219:G219"/>
    <mergeCell ref="B220:C220"/>
    <mergeCell ref="B190:C190"/>
    <mergeCell ref="B191:C191"/>
    <mergeCell ref="B192:C192"/>
    <mergeCell ref="A215:G215"/>
    <mergeCell ref="B184:G184"/>
    <mergeCell ref="B185:G185"/>
    <mergeCell ref="B186:G186"/>
    <mergeCell ref="B187:C187"/>
    <mergeCell ref="B188:D188"/>
    <mergeCell ref="B161:C161"/>
    <mergeCell ref="A182:G182"/>
    <mergeCell ref="B183:C183"/>
    <mergeCell ref="B154:G154"/>
    <mergeCell ref="B155:G155"/>
    <mergeCell ref="B156:G156"/>
    <mergeCell ref="B157:C157"/>
    <mergeCell ref="B158:D158"/>
    <mergeCell ref="B189:D189"/>
    <mergeCell ref="A152:G152"/>
    <mergeCell ref="B153:C153"/>
    <mergeCell ref="B124:G124"/>
    <mergeCell ref="B125:G125"/>
    <mergeCell ref="B126:C126"/>
    <mergeCell ref="B127:G127"/>
    <mergeCell ref="B128:G128"/>
    <mergeCell ref="B159:C159"/>
    <mergeCell ref="B160:C160"/>
    <mergeCell ref="B101:C101"/>
    <mergeCell ref="A91:G91"/>
    <mergeCell ref="B93:G93"/>
    <mergeCell ref="B94:G94"/>
    <mergeCell ref="B95:G95"/>
    <mergeCell ref="B96:C96"/>
    <mergeCell ref="B129:C129"/>
    <mergeCell ref="B130:C130"/>
    <mergeCell ref="B131:C131"/>
    <mergeCell ref="A121:G121"/>
    <mergeCell ref="B122:C122"/>
    <mergeCell ref="B123:G123"/>
    <mergeCell ref="B92:C92"/>
    <mergeCell ref="B100:C100"/>
    <mergeCell ref="A1:G1"/>
    <mergeCell ref="B3:G3"/>
    <mergeCell ref="B4:G4"/>
    <mergeCell ref="B5:G5"/>
    <mergeCell ref="B6:C6"/>
    <mergeCell ref="B2:C2"/>
    <mergeCell ref="B7:D7"/>
    <mergeCell ref="B65:G65"/>
    <mergeCell ref="B67:D67"/>
    <mergeCell ref="B36:C36"/>
    <mergeCell ref="B37:D37"/>
    <mergeCell ref="A61:G61"/>
    <mergeCell ref="B62:C62"/>
    <mergeCell ref="B63:G63"/>
    <mergeCell ref="B64:G64"/>
    <mergeCell ref="B66:C66"/>
    <mergeCell ref="B39:C39"/>
    <mergeCell ref="B40:C40"/>
    <mergeCell ref="B8:C8"/>
    <mergeCell ref="B38:C38"/>
    <mergeCell ref="B9:C9"/>
    <mergeCell ref="B10:C10"/>
    <mergeCell ref="A31:G31"/>
    <mergeCell ref="B32:C32"/>
    <mergeCell ref="B33:G33"/>
    <mergeCell ref="B34:G34"/>
    <mergeCell ref="B35:G35"/>
    <mergeCell ref="B68:C68"/>
    <mergeCell ref="B69:C69"/>
    <mergeCell ref="B70:C70"/>
    <mergeCell ref="B97:G97"/>
    <mergeCell ref="B98:G98"/>
    <mergeCell ref="B99:C99"/>
  </mergeCells>
  <conditionalFormatting sqref="F48 G5:G14 B14:F14 G17:G23 B24:G24 F25:F29 G29:G42 F43:F45 B45:E45 B50:E50 B125:F125 B130:E130 B152:G152 B157:F157 B179:G179 B184:F184">
    <cfRule type="cellIs" dxfId="10" priority="20" stopIfTrue="1" operator="equal">
      <formula>0</formula>
    </cfRule>
  </conditionalFormatting>
  <conditionalFormatting sqref="E51:E55">
    <cfRule type="cellIs" dxfId="9" priority="18" stopIfTrue="1" operator="equal">
      <formula>0</formula>
    </cfRule>
  </conditionalFormatting>
  <conditionalFormatting sqref="F74 F69:F71 B71:E71 B76:E76">
    <cfRule type="cellIs" dxfId="8" priority="12" stopIfTrue="1" operator="equal">
      <formula>0</formula>
    </cfRule>
  </conditionalFormatting>
  <conditionalFormatting sqref="E77:E82">
    <cfRule type="cellIs" dxfId="7" priority="11" stopIfTrue="1" operator="equal">
      <formula>0</formula>
    </cfRule>
  </conditionalFormatting>
  <conditionalFormatting sqref="F101 F96:F98 B98:E98 B103:E103">
    <cfRule type="cellIs" dxfId="6" priority="10" stopIfTrue="1" operator="equal">
      <formula>0</formula>
    </cfRule>
  </conditionalFormatting>
  <conditionalFormatting sqref="E104:E109">
    <cfRule type="cellIs" dxfId="5" priority="9" stopIfTrue="1" operator="equal">
      <formula>0</formula>
    </cfRule>
  </conditionalFormatting>
  <conditionalFormatting sqref="G128 G123:G125">
    <cfRule type="cellIs" dxfId="4" priority="8" stopIfTrue="1" operator="equal">
      <formula>0</formula>
    </cfRule>
  </conditionalFormatting>
  <conditionalFormatting sqref="H155 H150:H152">
    <cfRule type="cellIs" dxfId="3" priority="6" stopIfTrue="1" operator="equal">
      <formula>0</formula>
    </cfRule>
  </conditionalFormatting>
  <conditionalFormatting sqref="H182 H177:H179">
    <cfRule type="cellIs" dxfId="2" priority="4" stopIfTrue="1" operator="equal">
      <formula>0</formula>
    </cfRule>
  </conditionalFormatting>
  <conditionalFormatting sqref="A5:A14 G32:G36 A29:A31 B36:F36 B46:G46 G39:G45 F53:G53 A17:A24">
    <cfRule type="cellIs" dxfId="1" priority="2" stopIfTrue="1" operator="equal">
      <formula>0</formula>
    </cfRule>
  </conditionalFormatting>
  <conditionalFormatting sqref="A5:A14 G32:G36 A29:A31 B36:F36 B46:G46 G39:G45 F53:G53 A17:A24">
    <cfRule type="cellIs" dxfId="0" priority="1" stopIfTrue="1" operator="equal">
      <formula>0</formula>
    </cfRule>
  </conditionalFormatting>
  <printOptions horizontalCentered="1"/>
  <pageMargins left="0.25" right="0.25" top="0.75" bottom="0.75" header="0.3" footer="0.3"/>
  <pageSetup paperSize="9" scale="74" orientation="portrait" r:id="rId1"/>
  <headerFooter alignWithMargins="0">
    <oddHeader>&amp;R&amp;"Times New Roman CE,Félkövér dőlt"&amp;11 8. melléklet a 13/2019. (V.30.) önkormányzati rendelethez</oddHeader>
  </headerFooter>
  <rowBreaks count="6" manualBreakCount="6">
    <brk id="60" max="16383" man="1"/>
    <brk id="120" max="16383" man="1"/>
    <brk id="181" max="16383" man="1"/>
    <brk id="306" max="16383" man="1"/>
    <brk id="367" max="16383" man="1"/>
    <brk id="42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M116"/>
  <sheetViews>
    <sheetView view="pageLayout" topLeftCell="B1" zoomScale="93" zoomScaleSheetLayoutView="100" zoomScalePageLayoutView="93" workbookViewId="0">
      <selection activeCell="H37" sqref="H37"/>
    </sheetView>
  </sheetViews>
  <sheetFormatPr defaultColWidth="9.296875" defaultRowHeight="15.5" x14ac:dyDescent="0.35"/>
  <cols>
    <col min="1" max="1" width="6.296875" style="8" customWidth="1"/>
    <col min="2" max="2" width="70.796875" style="8" customWidth="1"/>
    <col min="3" max="3" width="12.296875" style="8" customWidth="1"/>
    <col min="4" max="4" width="16.796875" style="8" customWidth="1"/>
    <col min="5" max="5" width="15" style="8" customWidth="1"/>
    <col min="6" max="6" width="17.69921875" style="9" customWidth="1"/>
    <col min="7" max="7" width="15.796875" style="230" customWidth="1"/>
    <col min="8" max="8" width="16.796875" style="746" bestFit="1" customWidth="1"/>
    <col min="9" max="9" width="15.796875" style="398" customWidth="1"/>
    <col min="10" max="10" width="10.5" style="503" customWidth="1"/>
    <col min="11" max="11" width="10.19921875" style="1" bestFit="1" customWidth="1"/>
    <col min="12" max="12" width="9.296875" style="1"/>
    <col min="13" max="13" width="19.69921875" style="1" bestFit="1" customWidth="1"/>
    <col min="14" max="14" width="9.296875" style="1"/>
    <col min="15" max="15" width="20.296875" style="1" customWidth="1"/>
    <col min="16" max="16384" width="9.296875" style="1"/>
  </cols>
  <sheetData>
    <row r="1" spans="1:11" ht="51" customHeight="1" x14ac:dyDescent="0.35">
      <c r="A1" s="1425" t="s">
        <v>956</v>
      </c>
      <c r="B1" s="1425"/>
      <c r="C1" s="1425"/>
      <c r="D1" s="1425"/>
      <c r="E1" s="1425"/>
      <c r="F1" s="1425"/>
      <c r="G1" s="1425"/>
      <c r="H1" s="1425"/>
      <c r="I1" s="1425"/>
      <c r="J1" s="1425"/>
    </row>
    <row r="2" spans="1:11" ht="16" customHeight="1" x14ac:dyDescent="0.35">
      <c r="A2" s="1364" t="s">
        <v>0</v>
      </c>
      <c r="B2" s="1364"/>
      <c r="C2" s="1364"/>
      <c r="D2" s="1364"/>
      <c r="E2" s="1364"/>
      <c r="F2" s="1364"/>
      <c r="G2" s="1364"/>
      <c r="H2" s="1364"/>
      <c r="I2" s="1364"/>
      <c r="J2" s="1364"/>
    </row>
    <row r="3" spans="1:11" ht="16" customHeight="1" x14ac:dyDescent="0.35">
      <c r="A3" s="1426"/>
      <c r="B3" s="1426"/>
      <c r="C3" s="2"/>
      <c r="D3" s="575"/>
      <c r="E3" s="575"/>
      <c r="F3" s="3"/>
      <c r="H3" s="743"/>
      <c r="J3" s="501" t="s">
        <v>1</v>
      </c>
    </row>
    <row r="4" spans="1:11" s="7" customFormat="1" ht="38.15" customHeight="1" x14ac:dyDescent="0.3">
      <c r="A4" s="353" t="s">
        <v>2</v>
      </c>
      <c r="B4" s="354" t="s">
        <v>3</v>
      </c>
      <c r="C4" s="354" t="s">
        <v>4</v>
      </c>
      <c r="D4" s="574" t="s">
        <v>461</v>
      </c>
      <c r="E4" s="574" t="s">
        <v>462</v>
      </c>
      <c r="F4" s="574" t="s">
        <v>943</v>
      </c>
      <c r="G4" s="231" t="s">
        <v>808</v>
      </c>
      <c r="H4" s="744" t="s">
        <v>726</v>
      </c>
      <c r="I4" s="205" t="s">
        <v>751</v>
      </c>
      <c r="J4" s="582" t="s">
        <v>746</v>
      </c>
    </row>
    <row r="5" spans="1:11" s="361" customFormat="1" ht="12" customHeight="1" x14ac:dyDescent="0.25">
      <c r="A5" s="353" t="s">
        <v>5</v>
      </c>
      <c r="B5" s="354" t="s">
        <v>6</v>
      </c>
      <c r="C5" s="354" t="s">
        <v>7</v>
      </c>
      <c r="D5" s="574" t="s">
        <v>8</v>
      </c>
      <c r="E5" s="574" t="s">
        <v>267</v>
      </c>
      <c r="F5" s="574" t="s">
        <v>463</v>
      </c>
      <c r="G5" s="360" t="s">
        <v>724</v>
      </c>
      <c r="H5" s="745" t="s">
        <v>727</v>
      </c>
      <c r="I5" s="360" t="s">
        <v>728</v>
      </c>
      <c r="J5" s="355" t="s">
        <v>747</v>
      </c>
    </row>
    <row r="6" spans="1:11" s="5" customFormat="1" ht="15.75" customHeight="1" x14ac:dyDescent="0.3">
      <c r="A6" s="248" t="s">
        <v>9</v>
      </c>
      <c r="B6" s="249" t="s">
        <v>10</v>
      </c>
      <c r="C6" s="250" t="s">
        <v>11</v>
      </c>
      <c r="D6" s="977">
        <v>254204121</v>
      </c>
      <c r="E6" s="977"/>
      <c r="F6" s="972">
        <f>D6+E6</f>
        <v>254204121</v>
      </c>
      <c r="G6" s="232">
        <f>H6-F6</f>
        <v>719800</v>
      </c>
      <c r="H6" s="971">
        <v>254923921</v>
      </c>
      <c r="I6" s="210">
        <v>254923921</v>
      </c>
      <c r="J6" s="417">
        <f>I6/H6</f>
        <v>1</v>
      </c>
    </row>
    <row r="7" spans="1:11" s="5" customFormat="1" ht="15.75" customHeight="1" x14ac:dyDescent="0.3">
      <c r="A7" s="248" t="s">
        <v>12</v>
      </c>
      <c r="B7" s="249" t="s">
        <v>13</v>
      </c>
      <c r="C7" s="250" t="s">
        <v>14</v>
      </c>
      <c r="D7" s="977">
        <v>258658968</v>
      </c>
      <c r="E7" s="977"/>
      <c r="F7" s="972">
        <f t="shared" ref="F7:F21" si="0">D7+E7</f>
        <v>258658968</v>
      </c>
      <c r="G7" s="232">
        <f t="shared" ref="G7:G10" si="1">H7-F7</f>
        <v>7377700</v>
      </c>
      <c r="H7" s="971">
        <v>266036668</v>
      </c>
      <c r="I7" s="210">
        <v>266036668</v>
      </c>
      <c r="J7" s="417">
        <f t="shared" ref="J7:J70" si="2">I7/H7</f>
        <v>1</v>
      </c>
    </row>
    <row r="8" spans="1:11" s="5" customFormat="1" ht="15.75" customHeight="1" x14ac:dyDescent="0.3">
      <c r="A8" s="248" t="s">
        <v>15</v>
      </c>
      <c r="B8" s="249" t="s">
        <v>16</v>
      </c>
      <c r="C8" s="250" t="s">
        <v>17</v>
      </c>
      <c r="D8" s="977">
        <v>349814402</v>
      </c>
      <c r="E8" s="977"/>
      <c r="F8" s="972">
        <f t="shared" si="0"/>
        <v>349814402</v>
      </c>
      <c r="G8" s="232">
        <f t="shared" si="1"/>
        <v>32696172</v>
      </c>
      <c r="H8" s="971">
        <v>382510574</v>
      </c>
      <c r="I8" s="210">
        <v>382510574</v>
      </c>
      <c r="J8" s="417">
        <f t="shared" si="2"/>
        <v>1</v>
      </c>
    </row>
    <row r="9" spans="1:11" s="5" customFormat="1" ht="15.75" customHeight="1" x14ac:dyDescent="0.3">
      <c r="A9" s="248" t="s">
        <v>18</v>
      </c>
      <c r="B9" s="249" t="s">
        <v>19</v>
      </c>
      <c r="C9" s="250" t="s">
        <v>20</v>
      </c>
      <c r="D9" s="977">
        <v>29772710</v>
      </c>
      <c r="E9" s="977"/>
      <c r="F9" s="972">
        <f t="shared" si="0"/>
        <v>29772710</v>
      </c>
      <c r="G9" s="232">
        <f t="shared" si="1"/>
        <v>3490262</v>
      </c>
      <c r="H9" s="971">
        <v>33262972</v>
      </c>
      <c r="I9" s="210">
        <v>33262972</v>
      </c>
      <c r="J9" s="417">
        <f t="shared" si="2"/>
        <v>1</v>
      </c>
    </row>
    <row r="10" spans="1:11" s="5" customFormat="1" ht="15.75" customHeight="1" x14ac:dyDescent="0.3">
      <c r="A10" s="248" t="s">
        <v>21</v>
      </c>
      <c r="B10" s="249" t="s">
        <v>22</v>
      </c>
      <c r="C10" s="250" t="s">
        <v>23</v>
      </c>
      <c r="D10" s="977"/>
      <c r="E10" s="977"/>
      <c r="F10" s="972">
        <f t="shared" si="0"/>
        <v>0</v>
      </c>
      <c r="G10" s="232">
        <f t="shared" si="1"/>
        <v>23503078</v>
      </c>
      <c r="H10" s="971">
        <v>23503078</v>
      </c>
      <c r="I10" s="210">
        <v>23503078</v>
      </c>
      <c r="J10" s="417">
        <f t="shared" si="2"/>
        <v>1</v>
      </c>
    </row>
    <row r="11" spans="1:11" s="5" customFormat="1" ht="15.75" customHeight="1" x14ac:dyDescent="0.3">
      <c r="A11" s="248" t="s">
        <v>24</v>
      </c>
      <c r="B11" s="249" t="s">
        <v>25</v>
      </c>
      <c r="C11" s="250" t="s">
        <v>26</v>
      </c>
      <c r="D11" s="977"/>
      <c r="E11" s="977"/>
      <c r="F11" s="972">
        <f t="shared" si="0"/>
        <v>0</v>
      </c>
      <c r="G11" s="232">
        <f>H11-D11</f>
        <v>2380489</v>
      </c>
      <c r="H11" s="971">
        <v>2380489</v>
      </c>
      <c r="I11" s="210">
        <v>2380489</v>
      </c>
      <c r="J11" s="417">
        <f t="shared" si="2"/>
        <v>1</v>
      </c>
    </row>
    <row r="12" spans="1:11" s="5" customFormat="1" ht="15.75" customHeight="1" x14ac:dyDescent="0.3">
      <c r="A12" s="88" t="s">
        <v>27</v>
      </c>
      <c r="B12" s="79" t="s">
        <v>28</v>
      </c>
      <c r="C12" s="82" t="s">
        <v>29</v>
      </c>
      <c r="D12" s="81">
        <f>+D6+D7+D8+D9+D10+D11</f>
        <v>892450201</v>
      </c>
      <c r="E12" s="81">
        <f t="shared" ref="E12:F12" si="3">+E6+E7+E8+E9+E10+E11</f>
        <v>0</v>
      </c>
      <c r="F12" s="81">
        <f t="shared" si="3"/>
        <v>892450201</v>
      </c>
      <c r="G12" s="81">
        <f>+G6+G7+G8+G9+G10+G11</f>
        <v>70167501</v>
      </c>
      <c r="H12" s="979">
        <f>SUM(H6:H11)</f>
        <v>962617702</v>
      </c>
      <c r="I12" s="231">
        <f t="shared" ref="I12" si="4">+I6+I7+I8+I9+I10+I11</f>
        <v>962617702</v>
      </c>
      <c r="J12" s="417">
        <f t="shared" si="2"/>
        <v>1</v>
      </c>
    </row>
    <row r="13" spans="1:11" s="5" customFormat="1" ht="15.75" customHeight="1" x14ac:dyDescent="0.3">
      <c r="A13" s="248" t="s">
        <v>30</v>
      </c>
      <c r="B13" s="249" t="s">
        <v>31</v>
      </c>
      <c r="C13" s="250" t="s">
        <v>32</v>
      </c>
      <c r="D13" s="977"/>
      <c r="E13" s="977"/>
      <c r="F13" s="972">
        <f t="shared" si="0"/>
        <v>0</v>
      </c>
      <c r="G13" s="232"/>
      <c r="H13" s="971"/>
      <c r="I13" s="210"/>
      <c r="J13" s="417"/>
    </row>
    <row r="14" spans="1:11" s="5" customFormat="1" ht="15.75" customHeight="1" x14ac:dyDescent="0.3">
      <c r="A14" s="248" t="s">
        <v>33</v>
      </c>
      <c r="B14" s="249" t="s">
        <v>34</v>
      </c>
      <c r="C14" s="250" t="s">
        <v>35</v>
      </c>
      <c r="D14" s="972">
        <f>SUM(D15:D21)</f>
        <v>133534792</v>
      </c>
      <c r="E14" s="972">
        <f t="shared" ref="E14" si="5">SUM(E15:E21)</f>
        <v>0</v>
      </c>
      <c r="F14" s="972">
        <f t="shared" si="0"/>
        <v>133534792</v>
      </c>
      <c r="G14" s="232">
        <f>H14-F14</f>
        <v>116377860</v>
      </c>
      <c r="H14" s="971">
        <v>249912652</v>
      </c>
      <c r="I14" s="210">
        <v>249912652</v>
      </c>
      <c r="J14" s="417">
        <f t="shared" si="2"/>
        <v>1</v>
      </c>
    </row>
    <row r="15" spans="1:11" s="5" customFormat="1" ht="24" customHeight="1" x14ac:dyDescent="0.3">
      <c r="A15" s="248" t="s">
        <v>36</v>
      </c>
      <c r="B15" s="252" t="s">
        <v>37</v>
      </c>
      <c r="C15" s="250" t="s">
        <v>35</v>
      </c>
      <c r="D15" s="977"/>
      <c r="E15" s="977"/>
      <c r="F15" s="972">
        <f t="shared" si="0"/>
        <v>0</v>
      </c>
      <c r="G15" s="233" t="s">
        <v>729</v>
      </c>
      <c r="H15" s="971"/>
      <c r="I15" s="210"/>
      <c r="J15" s="417"/>
    </row>
    <row r="16" spans="1:11" s="5" customFormat="1" ht="24.75" customHeight="1" x14ac:dyDescent="0.3">
      <c r="A16" s="248" t="s">
        <v>38</v>
      </c>
      <c r="B16" s="254" t="s">
        <v>39</v>
      </c>
      <c r="C16" s="250" t="s">
        <v>35</v>
      </c>
      <c r="D16" s="977"/>
      <c r="E16" s="977">
        <v>0</v>
      </c>
      <c r="F16" s="972">
        <f t="shared" si="0"/>
        <v>0</v>
      </c>
      <c r="G16" s="232">
        <f t="shared" ref="G16:G21" si="6">H16-F16</f>
        <v>0</v>
      </c>
      <c r="H16" s="975"/>
      <c r="I16" s="232"/>
      <c r="J16" s="417"/>
      <c r="K16" s="968"/>
    </row>
    <row r="17" spans="1:10" s="5" customFormat="1" ht="15.75" customHeight="1" x14ac:dyDescent="0.3">
      <c r="A17" s="248" t="s">
        <v>40</v>
      </c>
      <c r="B17" s="254" t="s">
        <v>41</v>
      </c>
      <c r="C17" s="250" t="s">
        <v>35</v>
      </c>
      <c r="D17" s="977">
        <v>12143562</v>
      </c>
      <c r="E17" s="977"/>
      <c r="F17" s="972">
        <v>12143562</v>
      </c>
      <c r="G17" s="233">
        <f>H17-F17</f>
        <v>-7440558</v>
      </c>
      <c r="H17" s="975">
        <v>4703004</v>
      </c>
      <c r="I17" s="210">
        <v>4703004</v>
      </c>
      <c r="J17" s="417">
        <f>I17/H17</f>
        <v>1</v>
      </c>
    </row>
    <row r="18" spans="1:10" s="5" customFormat="1" ht="19.5" customHeight="1" x14ac:dyDescent="0.3">
      <c r="A18" s="248" t="s">
        <v>42</v>
      </c>
      <c r="B18" s="254" t="s">
        <v>43</v>
      </c>
      <c r="C18" s="250" t="s">
        <v>35</v>
      </c>
      <c r="D18" s="977">
        <v>25291600</v>
      </c>
      <c r="E18" s="977">
        <v>0</v>
      </c>
      <c r="F18" s="972">
        <f t="shared" si="0"/>
        <v>25291600</v>
      </c>
      <c r="G18" s="232">
        <f t="shared" si="6"/>
        <v>-4533892</v>
      </c>
      <c r="H18" s="975">
        <v>20757708</v>
      </c>
      <c r="I18" s="500">
        <v>20757708</v>
      </c>
      <c r="J18" s="417">
        <f t="shared" si="2"/>
        <v>1</v>
      </c>
    </row>
    <row r="19" spans="1:10" s="5" customFormat="1" ht="19.5" customHeight="1" x14ac:dyDescent="0.3">
      <c r="A19" s="248" t="s">
        <v>44</v>
      </c>
      <c r="B19" s="254" t="s">
        <v>45</v>
      </c>
      <c r="C19" s="250" t="s">
        <v>35</v>
      </c>
      <c r="D19" s="977">
        <v>24240000</v>
      </c>
      <c r="E19" s="977"/>
      <c r="F19" s="972">
        <f t="shared" si="0"/>
        <v>24240000</v>
      </c>
      <c r="G19" s="232">
        <f t="shared" si="6"/>
        <v>2081000</v>
      </c>
      <c r="H19" s="975">
        <v>26321000</v>
      </c>
      <c r="I19" s="500">
        <v>26321000</v>
      </c>
      <c r="J19" s="417">
        <f t="shared" si="2"/>
        <v>1</v>
      </c>
    </row>
    <row r="20" spans="1:10" s="5" customFormat="1" ht="24" customHeight="1" x14ac:dyDescent="0.3">
      <c r="A20" s="248" t="s">
        <v>46</v>
      </c>
      <c r="B20" s="254" t="s">
        <v>47</v>
      </c>
      <c r="C20" s="250" t="s">
        <v>35</v>
      </c>
      <c r="D20" s="977">
        <v>71859630</v>
      </c>
      <c r="E20" s="977"/>
      <c r="F20" s="972">
        <v>71859630</v>
      </c>
      <c r="G20" s="232">
        <f t="shared" si="6"/>
        <v>108653869</v>
      </c>
      <c r="H20" s="983">
        <v>180513499</v>
      </c>
      <c r="I20" s="500">
        <v>180513499</v>
      </c>
      <c r="J20" s="417">
        <f t="shared" si="2"/>
        <v>1</v>
      </c>
    </row>
    <row r="21" spans="1:10" s="5" customFormat="1" ht="24.75" customHeight="1" x14ac:dyDescent="0.3">
      <c r="A21" s="248" t="s">
        <v>48</v>
      </c>
      <c r="B21" s="254" t="s">
        <v>49</v>
      </c>
      <c r="C21" s="250" t="s">
        <v>35</v>
      </c>
      <c r="D21" s="977"/>
      <c r="E21" s="977"/>
      <c r="F21" s="972">
        <f t="shared" si="0"/>
        <v>0</v>
      </c>
      <c r="G21" s="232">
        <f t="shared" si="6"/>
        <v>17617441</v>
      </c>
      <c r="H21" s="971">
        <v>17617441</v>
      </c>
      <c r="I21" s="500">
        <v>17617441</v>
      </c>
      <c r="J21" s="417">
        <f t="shared" si="2"/>
        <v>1</v>
      </c>
    </row>
    <row r="22" spans="1:10" s="5" customFormat="1" ht="18" customHeight="1" x14ac:dyDescent="0.3">
      <c r="A22" s="255" t="s">
        <v>50</v>
      </c>
      <c r="B22" s="256" t="s">
        <v>51</v>
      </c>
      <c r="C22" s="257" t="s">
        <v>52</v>
      </c>
      <c r="D22" s="312">
        <f t="shared" ref="D22:E22" si="7">SUM(D12+D13+D14)</f>
        <v>1025984993</v>
      </c>
      <c r="E22" s="312">
        <f t="shared" si="7"/>
        <v>0</v>
      </c>
      <c r="F22" s="312">
        <f>SUM(F12+F13+F14)</f>
        <v>1025984993</v>
      </c>
      <c r="G22" s="312">
        <f>SUM(G12+G13+G14)</f>
        <v>186545361</v>
      </c>
      <c r="H22" s="979">
        <f t="shared" ref="H22" si="8">SUM(H12+H13+H14)</f>
        <v>1212530354</v>
      </c>
      <c r="I22" s="231">
        <f t="shared" ref="I22" si="9">SUM(I12+I13+I14)</f>
        <v>1212530354</v>
      </c>
      <c r="J22" s="417">
        <f t="shared" si="2"/>
        <v>1</v>
      </c>
    </row>
    <row r="23" spans="1:10" s="5" customFormat="1" ht="15.75" customHeight="1" x14ac:dyDescent="0.3">
      <c r="A23" s="248" t="s">
        <v>53</v>
      </c>
      <c r="B23" s="259" t="s">
        <v>54</v>
      </c>
      <c r="C23" s="250" t="s">
        <v>55</v>
      </c>
      <c r="D23" s="984"/>
      <c r="E23" s="984"/>
      <c r="F23" s="251"/>
      <c r="G23" s="232">
        <f>H23-F23</f>
        <v>2915293</v>
      </c>
      <c r="H23" s="971">
        <v>2915293</v>
      </c>
      <c r="I23" s="210">
        <v>2915293</v>
      </c>
      <c r="J23" s="417">
        <f t="shared" si="2"/>
        <v>1</v>
      </c>
    </row>
    <row r="24" spans="1:10" s="5" customFormat="1" ht="15.75" customHeight="1" x14ac:dyDescent="0.3">
      <c r="A24" s="248" t="s">
        <v>56</v>
      </c>
      <c r="B24" s="259" t="s">
        <v>57</v>
      </c>
      <c r="C24" s="250" t="s">
        <v>58</v>
      </c>
      <c r="D24" s="251">
        <f t="shared" ref="D24:E24" si="10">SUM(D25:D30)</f>
        <v>0</v>
      </c>
      <c r="E24" s="251">
        <f t="shared" si="10"/>
        <v>0</v>
      </c>
      <c r="F24" s="251">
        <f>SUM(F25:F30)</f>
        <v>0</v>
      </c>
      <c r="G24" s="232">
        <f t="shared" ref="G24:G26" si="11">H24-F24</f>
        <v>645982132</v>
      </c>
      <c r="H24" s="971">
        <v>645982132</v>
      </c>
      <c r="I24" s="251">
        <v>645982132</v>
      </c>
      <c r="J24" s="417">
        <f t="shared" si="2"/>
        <v>1</v>
      </c>
    </row>
    <row r="25" spans="1:10" s="5" customFormat="1" ht="15.75" customHeight="1" x14ac:dyDescent="0.3">
      <c r="A25" s="248" t="s">
        <v>59</v>
      </c>
      <c r="B25" s="252" t="s">
        <v>60</v>
      </c>
      <c r="C25" s="250" t="s">
        <v>58</v>
      </c>
      <c r="D25" s="977"/>
      <c r="E25" s="984"/>
      <c r="F25" s="251"/>
      <c r="G25" s="232">
        <f t="shared" si="11"/>
        <v>0</v>
      </c>
      <c r="H25" s="971"/>
      <c r="I25" s="210">
        <v>0</v>
      </c>
      <c r="J25" s="417" t="s">
        <v>729</v>
      </c>
    </row>
    <row r="26" spans="1:10" s="5" customFormat="1" ht="24" customHeight="1" x14ac:dyDescent="0.3">
      <c r="A26" s="248" t="s">
        <v>61</v>
      </c>
      <c r="B26" s="260" t="s">
        <v>62</v>
      </c>
      <c r="C26" s="250" t="s">
        <v>58</v>
      </c>
      <c r="D26" s="984"/>
      <c r="E26" s="984"/>
      <c r="F26" s="251"/>
      <c r="G26" s="232">
        <f t="shared" si="11"/>
        <v>645982132</v>
      </c>
      <c r="H26" s="971">
        <v>645982132</v>
      </c>
      <c r="I26" s="232"/>
      <c r="J26" s="417">
        <f t="shared" si="2"/>
        <v>0</v>
      </c>
    </row>
    <row r="27" spans="1:10" s="5" customFormat="1" ht="15.75" customHeight="1" x14ac:dyDescent="0.3">
      <c r="A27" s="248" t="s">
        <v>63</v>
      </c>
      <c r="B27" s="260" t="s">
        <v>64</v>
      </c>
      <c r="C27" s="250" t="s">
        <v>58</v>
      </c>
      <c r="D27" s="984"/>
      <c r="E27" s="984"/>
      <c r="F27" s="251"/>
      <c r="G27" s="233" t="s">
        <v>729</v>
      </c>
      <c r="H27" s="971"/>
      <c r="I27" s="210"/>
      <c r="J27" s="417"/>
    </row>
    <row r="28" spans="1:10" s="5" customFormat="1" ht="15.75" customHeight="1" x14ac:dyDescent="0.3">
      <c r="A28" s="248" t="s">
        <v>65</v>
      </c>
      <c r="B28" s="260" t="s">
        <v>66</v>
      </c>
      <c r="C28" s="250" t="s">
        <v>58</v>
      </c>
      <c r="D28" s="984"/>
      <c r="E28" s="984"/>
      <c r="F28" s="251"/>
      <c r="G28" s="233" t="s">
        <v>729</v>
      </c>
      <c r="H28" s="971"/>
      <c r="I28" s="210"/>
      <c r="J28" s="417"/>
    </row>
    <row r="29" spans="1:10" s="5" customFormat="1" ht="24.75" customHeight="1" x14ac:dyDescent="0.3">
      <c r="A29" s="248" t="s">
        <v>67</v>
      </c>
      <c r="B29" s="260" t="s">
        <v>68</v>
      </c>
      <c r="C29" s="250" t="s">
        <v>58</v>
      </c>
      <c r="D29" s="984"/>
      <c r="E29" s="984"/>
      <c r="F29" s="251"/>
      <c r="G29" s="233" t="s">
        <v>729</v>
      </c>
      <c r="H29" s="971"/>
      <c r="I29" s="210"/>
      <c r="J29" s="417"/>
    </row>
    <row r="30" spans="1:10" s="5" customFormat="1" ht="24" customHeight="1" x14ac:dyDescent="0.3">
      <c r="A30" s="248" t="s">
        <v>69</v>
      </c>
      <c r="B30" s="260" t="s">
        <v>70</v>
      </c>
      <c r="C30" s="250" t="s">
        <v>58</v>
      </c>
      <c r="D30" s="984"/>
      <c r="E30" s="984"/>
      <c r="F30" s="985"/>
      <c r="G30" s="233" t="s">
        <v>729</v>
      </c>
      <c r="H30" s="971"/>
      <c r="I30" s="210"/>
      <c r="J30" s="417"/>
    </row>
    <row r="31" spans="1:10" s="346" customFormat="1" ht="22.5" customHeight="1" x14ac:dyDescent="0.3">
      <c r="A31" s="88" t="s">
        <v>71</v>
      </c>
      <c r="B31" s="79" t="s">
        <v>72</v>
      </c>
      <c r="C31" s="82" t="s">
        <v>73</v>
      </c>
      <c r="D31" s="90">
        <f t="shared" ref="D31:E31" si="12">SUM(D23+D24)</f>
        <v>0</v>
      </c>
      <c r="E31" s="90">
        <f t="shared" si="12"/>
        <v>0</v>
      </c>
      <c r="F31" s="90">
        <f>SUM(F23+F24)</f>
        <v>0</v>
      </c>
      <c r="G31" s="81">
        <f t="shared" ref="G31:I31" si="13">SUM(G23+G24)</f>
        <v>648897425</v>
      </c>
      <c r="H31" s="90">
        <f t="shared" si="13"/>
        <v>648897425</v>
      </c>
      <c r="I31" s="399">
        <f t="shared" si="13"/>
        <v>648897425</v>
      </c>
      <c r="J31" s="417">
        <f t="shared" si="2"/>
        <v>1</v>
      </c>
    </row>
    <row r="32" spans="1:10" s="5" customFormat="1" ht="14.25" customHeight="1" x14ac:dyDescent="0.3">
      <c r="A32" s="248" t="s">
        <v>74</v>
      </c>
      <c r="B32" s="261" t="s">
        <v>75</v>
      </c>
      <c r="C32" s="262" t="s">
        <v>76</v>
      </c>
      <c r="D32" s="986"/>
      <c r="E32" s="986"/>
      <c r="F32" s="263"/>
      <c r="G32" s="232">
        <f>H32-F32</f>
        <v>11000</v>
      </c>
      <c r="H32" s="971">
        <v>11000</v>
      </c>
      <c r="I32" s="366">
        <v>3846</v>
      </c>
      <c r="J32" s="417"/>
    </row>
    <row r="33" spans="1:10" s="5" customFormat="1" ht="14.25" customHeight="1" x14ac:dyDescent="0.3">
      <c r="A33" s="248" t="s">
        <v>77</v>
      </c>
      <c r="B33" s="249" t="s">
        <v>78</v>
      </c>
      <c r="C33" s="250" t="s">
        <v>79</v>
      </c>
      <c r="D33" s="972">
        <f t="shared" ref="D33:E33" si="14">SUM(D34:D36)</f>
        <v>131000000</v>
      </c>
      <c r="E33" s="972">
        <f t="shared" si="14"/>
        <v>0</v>
      </c>
      <c r="F33" s="251">
        <f>SUM(F34:F36)</f>
        <v>131000000</v>
      </c>
      <c r="G33" s="232">
        <f t="shared" ref="G33:G44" si="15">H33-F33</f>
        <v>-6371615</v>
      </c>
      <c r="H33" s="971">
        <v>124628385</v>
      </c>
      <c r="I33" s="251">
        <v>124628385</v>
      </c>
      <c r="J33" s="417">
        <f t="shared" si="2"/>
        <v>1</v>
      </c>
    </row>
    <row r="34" spans="1:10" s="5" customFormat="1" ht="14.25" customHeight="1" x14ac:dyDescent="0.3">
      <c r="A34" s="248" t="s">
        <v>80</v>
      </c>
      <c r="B34" s="264" t="s">
        <v>81</v>
      </c>
      <c r="C34" s="265" t="s">
        <v>79</v>
      </c>
      <c r="D34" s="978">
        <v>75000000</v>
      </c>
      <c r="E34" s="978"/>
      <c r="F34" s="253">
        <f>D34+E34</f>
        <v>75000000</v>
      </c>
      <c r="G34" s="232">
        <f t="shared" si="15"/>
        <v>-8558954</v>
      </c>
      <c r="H34" s="971">
        <v>66441046</v>
      </c>
      <c r="I34" s="210">
        <v>66441046</v>
      </c>
      <c r="J34" s="417">
        <f t="shared" si="2"/>
        <v>1</v>
      </c>
    </row>
    <row r="35" spans="1:10" s="5" customFormat="1" ht="14.25" customHeight="1" x14ac:dyDescent="0.3">
      <c r="A35" s="248" t="s">
        <v>82</v>
      </c>
      <c r="B35" s="267" t="s">
        <v>83</v>
      </c>
      <c r="C35" s="265" t="s">
        <v>79</v>
      </c>
      <c r="D35" s="978">
        <v>6000000</v>
      </c>
      <c r="E35" s="978"/>
      <c r="F35" s="253">
        <f t="shared" ref="F35:F44" si="16">D35+E35</f>
        <v>6000000</v>
      </c>
      <c r="G35" s="232">
        <f t="shared" si="15"/>
        <v>120141</v>
      </c>
      <c r="H35" s="971">
        <v>6120141</v>
      </c>
      <c r="I35" s="210">
        <v>6120141</v>
      </c>
      <c r="J35" s="417">
        <f t="shared" si="2"/>
        <v>1</v>
      </c>
    </row>
    <row r="36" spans="1:10" s="5" customFormat="1" ht="14.25" customHeight="1" x14ac:dyDescent="0.3">
      <c r="A36" s="248" t="s">
        <v>84</v>
      </c>
      <c r="B36" s="267" t="s">
        <v>85</v>
      </c>
      <c r="C36" s="265" t="s">
        <v>79</v>
      </c>
      <c r="D36" s="978">
        <v>50000000</v>
      </c>
      <c r="E36" s="978"/>
      <c r="F36" s="253">
        <f t="shared" si="16"/>
        <v>50000000</v>
      </c>
      <c r="G36" s="232">
        <f t="shared" si="15"/>
        <v>2067198</v>
      </c>
      <c r="H36" s="971">
        <v>52067198</v>
      </c>
      <c r="I36" s="210">
        <v>52067198</v>
      </c>
      <c r="J36" s="417">
        <f t="shared" si="2"/>
        <v>1</v>
      </c>
    </row>
    <row r="37" spans="1:10" s="5" customFormat="1" ht="14.25" customHeight="1" x14ac:dyDescent="0.3">
      <c r="A37" s="248" t="s">
        <v>86</v>
      </c>
      <c r="B37" s="268" t="s">
        <v>87</v>
      </c>
      <c r="C37" s="250" t="s">
        <v>88</v>
      </c>
      <c r="D37" s="972">
        <f t="shared" ref="D37:E37" si="17">SUM(D38:D39)</f>
        <v>580000000</v>
      </c>
      <c r="E37" s="972">
        <f t="shared" si="17"/>
        <v>0</v>
      </c>
      <c r="F37" s="253">
        <f t="shared" si="16"/>
        <v>580000000</v>
      </c>
      <c r="G37" s="232">
        <f t="shared" si="15"/>
        <v>50665261</v>
      </c>
      <c r="H37" s="971">
        <v>630665261</v>
      </c>
      <c r="I37" s="251">
        <v>630665261</v>
      </c>
      <c r="J37" s="417">
        <f t="shared" si="2"/>
        <v>1</v>
      </c>
    </row>
    <row r="38" spans="1:10" s="5" customFormat="1" ht="14.25" customHeight="1" x14ac:dyDescent="0.3">
      <c r="A38" s="248" t="s">
        <v>89</v>
      </c>
      <c r="B38" s="269" t="s">
        <v>90</v>
      </c>
      <c r="C38" s="265" t="s">
        <v>88</v>
      </c>
      <c r="D38" s="978">
        <v>580000000</v>
      </c>
      <c r="E38" s="978"/>
      <c r="F38" s="253">
        <f t="shared" si="16"/>
        <v>580000000</v>
      </c>
      <c r="G38" s="232">
        <f t="shared" si="15"/>
        <v>50665261</v>
      </c>
      <c r="H38" s="971">
        <v>630665261</v>
      </c>
      <c r="I38" s="210">
        <v>630665261</v>
      </c>
      <c r="J38" s="417">
        <f t="shared" si="2"/>
        <v>1</v>
      </c>
    </row>
    <row r="39" spans="1:10" s="5" customFormat="1" ht="14.25" customHeight="1" x14ac:dyDescent="0.3">
      <c r="A39" s="248" t="s">
        <v>91</v>
      </c>
      <c r="B39" s="269" t="s">
        <v>92</v>
      </c>
      <c r="C39" s="265" t="s">
        <v>88</v>
      </c>
      <c r="D39" s="978"/>
      <c r="E39" s="978"/>
      <c r="F39" s="253">
        <f t="shared" si="16"/>
        <v>0</v>
      </c>
      <c r="G39" s="232">
        <f t="shared" si="15"/>
        <v>0</v>
      </c>
      <c r="H39" s="971"/>
      <c r="I39" s="210"/>
      <c r="J39" s="417" t="s">
        <v>729</v>
      </c>
    </row>
    <row r="40" spans="1:10" s="5" customFormat="1" ht="17.25" customHeight="1" x14ac:dyDescent="0.3">
      <c r="A40" s="248" t="s">
        <v>93</v>
      </c>
      <c r="B40" s="270" t="s">
        <v>94</v>
      </c>
      <c r="C40" s="250" t="s">
        <v>95</v>
      </c>
      <c r="D40" s="977">
        <v>40000000</v>
      </c>
      <c r="E40" s="977"/>
      <c r="F40" s="253">
        <f t="shared" si="16"/>
        <v>40000000</v>
      </c>
      <c r="G40" s="232">
        <f t="shared" si="15"/>
        <v>1645159</v>
      </c>
      <c r="H40" s="971">
        <v>41645159</v>
      </c>
      <c r="I40" s="210">
        <v>41227883</v>
      </c>
      <c r="J40" s="417">
        <f t="shared" si="2"/>
        <v>0.98998020394159136</v>
      </c>
    </row>
    <row r="41" spans="1:10" s="5" customFormat="1" ht="17.25" customHeight="1" x14ac:dyDescent="0.3">
      <c r="A41" s="248" t="s">
        <v>96</v>
      </c>
      <c r="B41" s="268" t="s">
        <v>97</v>
      </c>
      <c r="C41" s="250" t="s">
        <v>98</v>
      </c>
      <c r="D41" s="972">
        <f t="shared" ref="D41:E41" si="18">SUM(D42:D43)</f>
        <v>2300000</v>
      </c>
      <c r="E41" s="972">
        <f t="shared" si="18"/>
        <v>0</v>
      </c>
      <c r="F41" s="253">
        <f t="shared" si="16"/>
        <v>2300000</v>
      </c>
      <c r="G41" s="232">
        <f t="shared" si="15"/>
        <v>-1146106</v>
      </c>
      <c r="H41" s="971">
        <v>1153894</v>
      </c>
      <c r="I41" s="251">
        <f t="shared" ref="I41" si="19">SUM(I42:I43)</f>
        <v>1153894</v>
      </c>
      <c r="J41" s="417">
        <f t="shared" si="2"/>
        <v>1</v>
      </c>
    </row>
    <row r="42" spans="1:10" s="5" customFormat="1" ht="14.25" customHeight="1" x14ac:dyDescent="0.3">
      <c r="A42" s="248" t="s">
        <v>99</v>
      </c>
      <c r="B42" s="269" t="s">
        <v>100</v>
      </c>
      <c r="C42" s="265" t="s">
        <v>98</v>
      </c>
      <c r="D42" s="978">
        <v>1500000</v>
      </c>
      <c r="E42" s="978"/>
      <c r="F42" s="253">
        <f t="shared" si="16"/>
        <v>1500000</v>
      </c>
      <c r="G42" s="232">
        <f t="shared" si="15"/>
        <v>-346106</v>
      </c>
      <c r="H42" s="971">
        <v>1153894</v>
      </c>
      <c r="I42" s="210">
        <v>1153894</v>
      </c>
      <c r="J42" s="417">
        <f t="shared" si="2"/>
        <v>1</v>
      </c>
    </row>
    <row r="43" spans="1:10" s="5" customFormat="1" ht="14.25" customHeight="1" x14ac:dyDescent="0.3">
      <c r="A43" s="248" t="s">
        <v>101</v>
      </c>
      <c r="B43" s="269" t="s">
        <v>102</v>
      </c>
      <c r="C43" s="265" t="s">
        <v>98</v>
      </c>
      <c r="D43" s="978">
        <v>800000</v>
      </c>
      <c r="E43" s="978"/>
      <c r="F43" s="253">
        <f t="shared" si="16"/>
        <v>800000</v>
      </c>
      <c r="G43" s="232">
        <f t="shared" si="15"/>
        <v>-800000</v>
      </c>
      <c r="H43" s="971">
        <v>0</v>
      </c>
      <c r="I43" s="210"/>
      <c r="J43" s="417"/>
    </row>
    <row r="44" spans="1:10" s="5" customFormat="1" ht="14.25" customHeight="1" x14ac:dyDescent="0.3">
      <c r="A44" s="248" t="s">
        <v>103</v>
      </c>
      <c r="B44" s="259" t="s">
        <v>104</v>
      </c>
      <c r="C44" s="271" t="s">
        <v>105</v>
      </c>
      <c r="D44" s="987">
        <v>1000000</v>
      </c>
      <c r="E44" s="987"/>
      <c r="F44" s="253">
        <f t="shared" si="16"/>
        <v>1000000</v>
      </c>
      <c r="G44" s="232">
        <f t="shared" si="15"/>
        <v>962966</v>
      </c>
      <c r="H44" s="971">
        <v>1962966</v>
      </c>
      <c r="I44" s="210">
        <v>1962966</v>
      </c>
      <c r="J44" s="417">
        <f t="shared" si="2"/>
        <v>1</v>
      </c>
    </row>
    <row r="45" spans="1:10" s="346" customFormat="1" ht="17.25" customHeight="1" x14ac:dyDescent="0.3">
      <c r="A45" s="88" t="s">
        <v>106</v>
      </c>
      <c r="B45" s="79" t="s">
        <v>107</v>
      </c>
      <c r="C45" s="82" t="s">
        <v>108</v>
      </c>
      <c r="D45" s="90">
        <f t="shared" ref="D45:E45" si="20">SUM(D32+D33+D37+D40+D41+D44)</f>
        <v>754300000</v>
      </c>
      <c r="E45" s="90">
        <f t="shared" si="20"/>
        <v>0</v>
      </c>
      <c r="F45" s="90">
        <f>SUM(F32+F33+F37+F40+F41+F44)</f>
        <v>754300000</v>
      </c>
      <c r="G45" s="90">
        <f>SUM(G32+G33+G37+G40+G41+G44)</f>
        <v>45766665</v>
      </c>
      <c r="H45" s="979">
        <f t="shared" ref="H45:I45" si="21">SUM(H32+H33+H37+H40+H41+H44)</f>
        <v>800066665</v>
      </c>
      <c r="I45" s="979">
        <f t="shared" si="21"/>
        <v>799642235</v>
      </c>
      <c r="J45" s="417">
        <f t="shared" si="2"/>
        <v>0.99946950670666923</v>
      </c>
    </row>
    <row r="46" spans="1:10" s="5" customFormat="1" ht="14.25" customHeight="1" x14ac:dyDescent="0.3">
      <c r="A46" s="248" t="s">
        <v>109</v>
      </c>
      <c r="B46" s="259" t="s">
        <v>110</v>
      </c>
      <c r="C46" s="271" t="s">
        <v>111</v>
      </c>
      <c r="D46" s="987">
        <v>51000000</v>
      </c>
      <c r="E46" s="987">
        <v>0</v>
      </c>
      <c r="F46" s="251">
        <f>D46+E46</f>
        <v>51000000</v>
      </c>
      <c r="G46" s="232">
        <f>H46-F46</f>
        <v>-15946896</v>
      </c>
      <c r="H46" s="971">
        <v>35053104</v>
      </c>
      <c r="I46" s="210">
        <v>35053104</v>
      </c>
      <c r="J46" s="417">
        <f t="shared" si="2"/>
        <v>1</v>
      </c>
    </row>
    <row r="47" spans="1:10" s="5" customFormat="1" ht="14.25" customHeight="1" x14ac:dyDescent="0.3">
      <c r="A47" s="248" t="s">
        <v>112</v>
      </c>
      <c r="B47" s="259" t="s">
        <v>113</v>
      </c>
      <c r="C47" s="271" t="s">
        <v>114</v>
      </c>
      <c r="D47" s="987">
        <v>31021000</v>
      </c>
      <c r="E47" s="987"/>
      <c r="F47" s="251">
        <f t="shared" ref="F47:F56" si="22">D47+E47</f>
        <v>31021000</v>
      </c>
      <c r="G47" s="232">
        <f t="shared" ref="G47:G56" si="23">H47-F47</f>
        <v>8460553</v>
      </c>
      <c r="H47" s="988">
        <v>39481553</v>
      </c>
      <c r="I47" s="210">
        <v>39481553</v>
      </c>
      <c r="J47" s="417">
        <f t="shared" si="2"/>
        <v>1</v>
      </c>
    </row>
    <row r="48" spans="1:10" s="5" customFormat="1" ht="14.25" customHeight="1" x14ac:dyDescent="0.3">
      <c r="A48" s="248" t="s">
        <v>115</v>
      </c>
      <c r="B48" s="259" t="s">
        <v>116</v>
      </c>
      <c r="C48" s="271" t="s">
        <v>117</v>
      </c>
      <c r="D48" s="987">
        <v>14190000</v>
      </c>
      <c r="E48" s="987"/>
      <c r="F48" s="251">
        <f t="shared" si="22"/>
        <v>14190000</v>
      </c>
      <c r="G48" s="232">
        <f t="shared" si="23"/>
        <v>-12606262</v>
      </c>
      <c r="H48" s="971">
        <v>1583738</v>
      </c>
      <c r="I48" s="210">
        <v>1583738</v>
      </c>
      <c r="J48" s="417">
        <f t="shared" si="2"/>
        <v>1</v>
      </c>
    </row>
    <row r="49" spans="1:10" s="5" customFormat="1" ht="14.25" customHeight="1" x14ac:dyDescent="0.3">
      <c r="A49" s="248" t="s">
        <v>118</v>
      </c>
      <c r="B49" s="259" t="s">
        <v>119</v>
      </c>
      <c r="C49" s="271" t="s">
        <v>120</v>
      </c>
      <c r="D49" s="987">
        <v>42059542</v>
      </c>
      <c r="E49" s="987"/>
      <c r="F49" s="251">
        <f t="shared" si="22"/>
        <v>42059542</v>
      </c>
      <c r="G49" s="232">
        <f t="shared" si="23"/>
        <v>-29670930</v>
      </c>
      <c r="H49" s="971">
        <v>12388612</v>
      </c>
      <c r="I49" s="210">
        <v>12388612</v>
      </c>
      <c r="J49" s="417">
        <f t="shared" si="2"/>
        <v>1</v>
      </c>
    </row>
    <row r="50" spans="1:10" s="5" customFormat="1" ht="14.25" customHeight="1" x14ac:dyDescent="0.3">
      <c r="A50" s="248" t="s">
        <v>121</v>
      </c>
      <c r="B50" s="259" t="s">
        <v>122</v>
      </c>
      <c r="C50" s="271" t="s">
        <v>123</v>
      </c>
      <c r="D50" s="987">
        <v>23000000</v>
      </c>
      <c r="E50" s="987"/>
      <c r="F50" s="251">
        <f t="shared" si="22"/>
        <v>23000000</v>
      </c>
      <c r="G50" s="232">
        <f t="shared" si="23"/>
        <v>2127100</v>
      </c>
      <c r="H50" s="971">
        <v>25127100</v>
      </c>
      <c r="I50" s="210">
        <v>25127100</v>
      </c>
      <c r="J50" s="417">
        <f t="shared" si="2"/>
        <v>1</v>
      </c>
    </row>
    <row r="51" spans="1:10" s="5" customFormat="1" ht="14.25" customHeight="1" x14ac:dyDescent="0.3">
      <c r="A51" s="248" t="s">
        <v>124</v>
      </c>
      <c r="B51" s="259" t="s">
        <v>125</v>
      </c>
      <c r="C51" s="271" t="s">
        <v>126</v>
      </c>
      <c r="D51" s="987">
        <v>24850000</v>
      </c>
      <c r="E51" s="987">
        <v>0</v>
      </c>
      <c r="F51" s="251">
        <f t="shared" si="22"/>
        <v>24850000</v>
      </c>
      <c r="G51" s="232">
        <f t="shared" si="23"/>
        <v>6682701</v>
      </c>
      <c r="H51" s="971">
        <v>31532701</v>
      </c>
      <c r="I51" s="210">
        <v>31532701</v>
      </c>
      <c r="J51" s="417">
        <f t="shared" si="2"/>
        <v>1</v>
      </c>
    </row>
    <row r="52" spans="1:10" s="5" customFormat="1" ht="14.25" customHeight="1" x14ac:dyDescent="0.3">
      <c r="A52" s="248" t="s">
        <v>127</v>
      </c>
      <c r="B52" s="259" t="s">
        <v>128</v>
      </c>
      <c r="C52" s="271" t="s">
        <v>129</v>
      </c>
      <c r="D52" s="987"/>
      <c r="E52" s="987"/>
      <c r="F52" s="251">
        <f t="shared" si="22"/>
        <v>0</v>
      </c>
      <c r="G52" s="232">
        <f t="shared" si="23"/>
        <v>8591000</v>
      </c>
      <c r="H52" s="971">
        <v>8591000</v>
      </c>
      <c r="I52" s="210">
        <v>8578000</v>
      </c>
      <c r="J52" s="417">
        <f t="shared" si="2"/>
        <v>0.9984867884995926</v>
      </c>
    </row>
    <row r="53" spans="1:10" s="5" customFormat="1" ht="14.25" customHeight="1" x14ac:dyDescent="0.3">
      <c r="A53" s="248" t="s">
        <v>130</v>
      </c>
      <c r="B53" s="259" t="s">
        <v>131</v>
      </c>
      <c r="C53" s="271" t="s">
        <v>132</v>
      </c>
      <c r="D53" s="987">
        <v>500000</v>
      </c>
      <c r="E53" s="987"/>
      <c r="F53" s="251">
        <f t="shared" si="22"/>
        <v>500000</v>
      </c>
      <c r="G53" s="232">
        <f t="shared" si="23"/>
        <v>2224284</v>
      </c>
      <c r="H53" s="971">
        <v>2724284</v>
      </c>
      <c r="I53" s="210">
        <v>2699944</v>
      </c>
      <c r="J53" s="417">
        <f t="shared" si="2"/>
        <v>0.99106554235901989</v>
      </c>
    </row>
    <row r="54" spans="1:10" s="5" customFormat="1" ht="14.25" customHeight="1" x14ac:dyDescent="0.3">
      <c r="A54" s="248" t="s">
        <v>133</v>
      </c>
      <c r="B54" s="259" t="s">
        <v>134</v>
      </c>
      <c r="C54" s="271" t="s">
        <v>135</v>
      </c>
      <c r="D54" s="987"/>
      <c r="E54" s="987"/>
      <c r="F54" s="251">
        <f t="shared" si="22"/>
        <v>0</v>
      </c>
      <c r="G54" s="232"/>
      <c r="H54" s="971"/>
      <c r="I54" s="210"/>
      <c r="J54" s="417"/>
    </row>
    <row r="55" spans="1:10" s="5" customFormat="1" ht="14.25" customHeight="1" x14ac:dyDescent="0.3">
      <c r="A55" s="248" t="s">
        <v>136</v>
      </c>
      <c r="B55" s="259" t="s">
        <v>137</v>
      </c>
      <c r="C55" s="271" t="s">
        <v>138</v>
      </c>
      <c r="D55" s="987" t="s">
        <v>729</v>
      </c>
      <c r="E55" s="987"/>
      <c r="F55" s="251">
        <v>0</v>
      </c>
      <c r="G55" s="232"/>
      <c r="H55" s="971"/>
      <c r="I55" s="210"/>
      <c r="J55" s="417"/>
    </row>
    <row r="56" spans="1:10" s="5" customFormat="1" ht="14.25" customHeight="1" x14ac:dyDescent="0.3">
      <c r="A56" s="248" t="s">
        <v>139</v>
      </c>
      <c r="B56" s="249" t="s">
        <v>140</v>
      </c>
      <c r="C56" s="271" t="s">
        <v>141</v>
      </c>
      <c r="D56" s="987">
        <v>254000</v>
      </c>
      <c r="E56" s="987"/>
      <c r="F56" s="251">
        <f t="shared" si="22"/>
        <v>254000</v>
      </c>
      <c r="G56" s="232">
        <f t="shared" si="23"/>
        <v>11960535</v>
      </c>
      <c r="H56" s="971">
        <v>12214535</v>
      </c>
      <c r="I56" s="210">
        <v>12214535</v>
      </c>
      <c r="J56" s="417">
        <f t="shared" si="2"/>
        <v>1</v>
      </c>
    </row>
    <row r="57" spans="1:10" s="347" customFormat="1" ht="15.75" customHeight="1" x14ac:dyDescent="0.3">
      <c r="A57" s="255" t="s">
        <v>142</v>
      </c>
      <c r="B57" s="272" t="s">
        <v>143</v>
      </c>
      <c r="C57" s="257" t="s">
        <v>144</v>
      </c>
      <c r="D57" s="202">
        <f>SUM(D46:D56)</f>
        <v>186874542</v>
      </c>
      <c r="E57" s="202">
        <f t="shared" ref="E57" si="24">SUM(E46:E56)</f>
        <v>0</v>
      </c>
      <c r="F57" s="202">
        <f>SUM(F46:F56)</f>
        <v>186874542</v>
      </c>
      <c r="G57" s="313">
        <f t="shared" ref="G57:H57" si="25">SUM(G46:G56)</f>
        <v>-18177915</v>
      </c>
      <c r="H57" s="976">
        <f t="shared" si="25"/>
        <v>168696627</v>
      </c>
      <c r="I57" s="202">
        <f t="shared" ref="I57" si="26">SUM(I46:I56)</f>
        <v>168659287</v>
      </c>
      <c r="J57" s="417">
        <f t="shared" si="2"/>
        <v>0.999778655918236</v>
      </c>
    </row>
    <row r="58" spans="1:10" s="5" customFormat="1" ht="14.25" customHeight="1" x14ac:dyDescent="0.3">
      <c r="A58" s="273" t="s">
        <v>145</v>
      </c>
      <c r="B58" s="259" t="s">
        <v>146</v>
      </c>
      <c r="C58" s="271" t="s">
        <v>147</v>
      </c>
      <c r="D58" s="987"/>
      <c r="E58" s="987"/>
      <c r="F58" s="274">
        <f>D58+E57</f>
        <v>0</v>
      </c>
      <c r="G58" s="233" t="s">
        <v>729</v>
      </c>
      <c r="H58" s="971"/>
      <c r="I58" s="210"/>
      <c r="J58" s="417"/>
    </row>
    <row r="59" spans="1:10" s="5" customFormat="1" ht="14.25" customHeight="1" x14ac:dyDescent="0.3">
      <c r="A59" s="273" t="s">
        <v>148</v>
      </c>
      <c r="B59" s="259" t="s">
        <v>149</v>
      </c>
      <c r="C59" s="271" t="s">
        <v>150</v>
      </c>
      <c r="D59" s="987">
        <v>30555600</v>
      </c>
      <c r="E59" s="987"/>
      <c r="F59" s="274">
        <f t="shared" ref="F59:F62" si="27">D59+E58</f>
        <v>30555600</v>
      </c>
      <c r="G59" s="232">
        <f>H59-F59</f>
        <v>4437617</v>
      </c>
      <c r="H59" s="971">
        <v>34993217</v>
      </c>
      <c r="I59" s="210">
        <v>34993217</v>
      </c>
      <c r="J59" s="417">
        <f t="shared" si="2"/>
        <v>1</v>
      </c>
    </row>
    <row r="60" spans="1:10" s="5" customFormat="1" ht="14.25" customHeight="1" x14ac:dyDescent="0.3">
      <c r="A60" s="273" t="s">
        <v>151</v>
      </c>
      <c r="B60" s="259" t="s">
        <v>152</v>
      </c>
      <c r="C60" s="271" t="s">
        <v>153</v>
      </c>
      <c r="D60" s="987">
        <v>0</v>
      </c>
      <c r="E60" s="987"/>
      <c r="F60" s="274">
        <f t="shared" si="27"/>
        <v>0</v>
      </c>
      <c r="G60" s="232">
        <f t="shared" ref="G60" si="28">H60-F60</f>
        <v>200000</v>
      </c>
      <c r="H60" s="971">
        <v>200000</v>
      </c>
      <c r="I60" s="210">
        <v>180006</v>
      </c>
      <c r="J60" s="417">
        <f t="shared" si="2"/>
        <v>0.90003</v>
      </c>
    </row>
    <row r="61" spans="1:10" s="5" customFormat="1" ht="14.25" customHeight="1" x14ac:dyDescent="0.3">
      <c r="A61" s="273" t="s">
        <v>154</v>
      </c>
      <c r="B61" s="259" t="s">
        <v>155</v>
      </c>
      <c r="C61" s="271" t="s">
        <v>156</v>
      </c>
      <c r="D61" s="987"/>
      <c r="E61" s="987"/>
      <c r="F61" s="274">
        <f t="shared" si="27"/>
        <v>0</v>
      </c>
      <c r="G61" s="233" t="s">
        <v>729</v>
      </c>
      <c r="H61" s="971"/>
      <c r="I61" s="210"/>
      <c r="J61" s="417"/>
    </row>
    <row r="62" spans="1:10" s="5" customFormat="1" ht="14.25" customHeight="1" x14ac:dyDescent="0.3">
      <c r="A62" s="273" t="s">
        <v>157</v>
      </c>
      <c r="B62" s="249" t="s">
        <v>158</v>
      </c>
      <c r="C62" s="271" t="s">
        <v>159</v>
      </c>
      <c r="D62" s="987"/>
      <c r="E62" s="987"/>
      <c r="F62" s="274">
        <f t="shared" si="27"/>
        <v>0</v>
      </c>
      <c r="G62" s="233" t="s">
        <v>729</v>
      </c>
      <c r="H62" s="971"/>
      <c r="I62" s="210"/>
      <c r="J62" s="417"/>
    </row>
    <row r="63" spans="1:10" s="347" customFormat="1" ht="19.5" customHeight="1" x14ac:dyDescent="0.3">
      <c r="A63" s="88" t="s">
        <v>160</v>
      </c>
      <c r="B63" s="272" t="s">
        <v>161</v>
      </c>
      <c r="C63" s="279" t="s">
        <v>162</v>
      </c>
      <c r="D63" s="258">
        <f t="shared" ref="D63:E63" si="29">SUM(D58:D62)</f>
        <v>30555600</v>
      </c>
      <c r="E63" s="258">
        <f t="shared" si="29"/>
        <v>0</v>
      </c>
      <c r="F63" s="258">
        <f>SUM(F58:F62)</f>
        <v>30555600</v>
      </c>
      <c r="G63" s="312">
        <f t="shared" ref="G63:I63" si="30">SUM(G58:G62)</f>
        <v>4637617</v>
      </c>
      <c r="H63" s="979">
        <f t="shared" si="30"/>
        <v>35193217</v>
      </c>
      <c r="I63" s="90">
        <f t="shared" si="30"/>
        <v>35173223</v>
      </c>
      <c r="J63" s="417">
        <f t="shared" si="2"/>
        <v>0.99943187916012344</v>
      </c>
    </row>
    <row r="64" spans="1:10" s="5" customFormat="1" ht="24" customHeight="1" x14ac:dyDescent="0.3">
      <c r="A64" s="248" t="s">
        <v>163</v>
      </c>
      <c r="B64" s="249" t="s">
        <v>164</v>
      </c>
      <c r="C64" s="250" t="s">
        <v>165</v>
      </c>
      <c r="D64" s="984"/>
      <c r="E64" s="984"/>
      <c r="F64" s="251"/>
      <c r="G64" s="233" t="s">
        <v>729</v>
      </c>
      <c r="H64" s="971"/>
      <c r="I64" s="210"/>
      <c r="J64" s="417"/>
    </row>
    <row r="65" spans="1:13" s="5" customFormat="1" ht="17.25" customHeight="1" x14ac:dyDescent="0.3">
      <c r="A65" s="248" t="s">
        <v>166</v>
      </c>
      <c r="B65" s="249" t="s">
        <v>167</v>
      </c>
      <c r="C65" s="250" t="s">
        <v>168</v>
      </c>
      <c r="D65" s="984"/>
      <c r="E65" s="984"/>
      <c r="F65" s="251"/>
      <c r="G65" s="232"/>
      <c r="H65" s="971"/>
      <c r="I65" s="210"/>
      <c r="J65" s="417"/>
    </row>
    <row r="66" spans="1:13" s="5" customFormat="1" ht="17.25" customHeight="1" x14ac:dyDescent="0.3">
      <c r="A66" s="88" t="s">
        <v>169</v>
      </c>
      <c r="B66" s="256" t="s">
        <v>170</v>
      </c>
      <c r="C66" s="257" t="s">
        <v>171</v>
      </c>
      <c r="D66" s="312">
        <f t="shared" ref="D66:E66" si="31">SUM(D64:D65)</f>
        <v>0</v>
      </c>
      <c r="E66" s="312">
        <f t="shared" si="31"/>
        <v>0</v>
      </c>
      <c r="F66" s="312">
        <f>SUM(F64:F65)</f>
        <v>0</v>
      </c>
      <c r="G66" s="312">
        <f>SUM(G64:G65)</f>
        <v>0</v>
      </c>
      <c r="H66" s="979">
        <f t="shared" ref="H66" si="32">SUM(H64:H65)</f>
        <v>0</v>
      </c>
      <c r="I66" s="81">
        <f t="shared" ref="I66" si="33">SUM(I64:I65)</f>
        <v>0</v>
      </c>
      <c r="J66" s="417"/>
    </row>
    <row r="67" spans="1:13" s="5" customFormat="1" ht="16.5" customHeight="1" x14ac:dyDescent="0.3">
      <c r="A67" s="248" t="s">
        <v>172</v>
      </c>
      <c r="B67" s="249" t="s">
        <v>173</v>
      </c>
      <c r="C67" s="250" t="s">
        <v>174</v>
      </c>
      <c r="D67" s="984"/>
      <c r="E67" s="984"/>
      <c r="F67" s="989"/>
      <c r="G67" s="232">
        <f t="shared" ref="G67" si="34">H67-F67</f>
        <v>1021878</v>
      </c>
      <c r="H67" s="971">
        <v>1021878</v>
      </c>
      <c r="I67" s="210">
        <v>1021878</v>
      </c>
      <c r="J67" s="417">
        <f t="shared" si="2"/>
        <v>1</v>
      </c>
    </row>
    <row r="68" spans="1:13" s="5" customFormat="1" ht="14.25" customHeight="1" x14ac:dyDescent="0.3">
      <c r="A68" s="248" t="s">
        <v>175</v>
      </c>
      <c r="B68" s="249" t="s">
        <v>176</v>
      </c>
      <c r="C68" s="250" t="s">
        <v>177</v>
      </c>
      <c r="D68" s="984"/>
      <c r="E68" s="984"/>
      <c r="F68" s="989"/>
      <c r="G68" s="232"/>
      <c r="H68" s="971"/>
      <c r="I68" s="210"/>
      <c r="J68" s="417"/>
    </row>
    <row r="69" spans="1:13" s="5" customFormat="1" ht="15.75" customHeight="1" x14ac:dyDescent="0.3">
      <c r="A69" s="248" t="s">
        <v>178</v>
      </c>
      <c r="B69" s="256" t="s">
        <v>179</v>
      </c>
      <c r="C69" s="257" t="s">
        <v>180</v>
      </c>
      <c r="D69" s="313">
        <f t="shared" ref="D69:E69" si="35">SUM(D67:D68)</f>
        <v>0</v>
      </c>
      <c r="E69" s="313">
        <f t="shared" si="35"/>
        <v>0</v>
      </c>
      <c r="F69" s="313">
        <f>SUM(F67:F68)</f>
        <v>0</v>
      </c>
      <c r="G69" s="313">
        <f>SUM(G67:G68)</f>
        <v>1021878</v>
      </c>
      <c r="H69" s="976">
        <f t="shared" ref="H69" si="36">SUM(H67:H68)</f>
        <v>1021878</v>
      </c>
      <c r="I69" s="313">
        <f t="shared" ref="I69" si="37">SUM(I67:I68)</f>
        <v>1021878</v>
      </c>
      <c r="J69" s="417">
        <f t="shared" si="2"/>
        <v>1</v>
      </c>
    </row>
    <row r="70" spans="1:13" s="346" customFormat="1" ht="25.5" customHeight="1" x14ac:dyDescent="0.3">
      <c r="A70" s="88" t="s">
        <v>181</v>
      </c>
      <c r="B70" s="79" t="s">
        <v>182</v>
      </c>
      <c r="C70" s="89" t="s">
        <v>183</v>
      </c>
      <c r="D70" s="90">
        <f t="shared" ref="D70:E70" si="38">SUM(D22+D31+D45+D57+D63+D66+D69)</f>
        <v>1997715135</v>
      </c>
      <c r="E70" s="90">
        <f t="shared" si="38"/>
        <v>0</v>
      </c>
      <c r="F70" s="90">
        <f>SUM(F22+F31+F45+F57+F63+F66+F69)</f>
        <v>1997715135</v>
      </c>
      <c r="G70" s="90">
        <f>SUM(G22+G31+G45+G57+G63+G66+G69)</f>
        <v>868691031</v>
      </c>
      <c r="H70" s="979">
        <f t="shared" ref="H70" si="39">SUM(H22+H31+H45+H57+H63+H66+H69)</f>
        <v>2866406166</v>
      </c>
      <c r="I70" s="90">
        <f t="shared" ref="I70" si="40">SUM(I22+I31+I45+I57+I63+I66+I69)</f>
        <v>2865924402</v>
      </c>
      <c r="J70" s="417">
        <f t="shared" si="2"/>
        <v>0.99983192751756034</v>
      </c>
    </row>
    <row r="71" spans="1:13" s="5" customFormat="1" ht="14.25" customHeight="1" x14ac:dyDescent="0.3">
      <c r="A71" s="248" t="s">
        <v>184</v>
      </c>
      <c r="B71" s="249" t="s">
        <v>185</v>
      </c>
      <c r="C71" s="250" t="s">
        <v>186</v>
      </c>
      <c r="D71" s="977"/>
      <c r="E71" s="977"/>
      <c r="F71" s="275"/>
      <c r="G71" s="233">
        <v>350000000</v>
      </c>
      <c r="H71" s="971">
        <v>350000000</v>
      </c>
      <c r="I71" s="210"/>
      <c r="J71" s="417" t="s">
        <v>729</v>
      </c>
    </row>
    <row r="72" spans="1:13" s="5" customFormat="1" ht="14.25" customHeight="1" x14ac:dyDescent="0.3">
      <c r="A72" s="248" t="s">
        <v>187</v>
      </c>
      <c r="B72" s="249" t="s">
        <v>188</v>
      </c>
      <c r="C72" s="250" t="s">
        <v>189</v>
      </c>
      <c r="D72" s="275">
        <v>2704506296</v>
      </c>
      <c r="E72" s="275">
        <f>SUM(E73:E74)</f>
        <v>14639474</v>
      </c>
      <c r="F72" s="275">
        <f>D72+E72</f>
        <v>2719145770</v>
      </c>
      <c r="G72" s="232">
        <f>H72-F72</f>
        <v>180828223</v>
      </c>
      <c r="H72" s="971">
        <v>2899973993</v>
      </c>
      <c r="I72" s="210">
        <f>I73+I74</f>
        <v>2899973993</v>
      </c>
      <c r="J72" s="417">
        <f t="shared" ref="J72:J77" si="41">I72/H72</f>
        <v>1</v>
      </c>
    </row>
    <row r="73" spans="1:13" s="5" customFormat="1" ht="14.25" customHeight="1" x14ac:dyDescent="0.3">
      <c r="A73" s="248" t="s">
        <v>190</v>
      </c>
      <c r="B73" s="276" t="s">
        <v>191</v>
      </c>
      <c r="C73" s="250" t="s">
        <v>192</v>
      </c>
      <c r="D73" s="977">
        <v>2704506296</v>
      </c>
      <c r="E73" s="977">
        <v>0</v>
      </c>
      <c r="F73" s="275">
        <f>D73+E73</f>
        <v>2704506296</v>
      </c>
      <c r="G73" s="232">
        <f t="shared" ref="G73:G75" si="42">H73-F73</f>
        <v>144753913</v>
      </c>
      <c r="H73" s="971">
        <v>2849260209</v>
      </c>
      <c r="I73" s="210">
        <v>2849260209</v>
      </c>
      <c r="J73" s="417">
        <f t="shared" si="41"/>
        <v>1</v>
      </c>
    </row>
    <row r="74" spans="1:13" s="5" customFormat="1" ht="14.25" customHeight="1" x14ac:dyDescent="0.3">
      <c r="A74" s="248" t="s">
        <v>193</v>
      </c>
      <c r="B74" s="277" t="s">
        <v>194</v>
      </c>
      <c r="C74" s="250" t="s">
        <v>195</v>
      </c>
      <c r="D74" s="977"/>
      <c r="E74" s="977">
        <v>14639474</v>
      </c>
      <c r="F74" s="274">
        <f>D74+E74</f>
        <v>14639474</v>
      </c>
      <c r="G74" s="232">
        <f t="shared" si="42"/>
        <v>36074310</v>
      </c>
      <c r="H74" s="971">
        <v>50713784</v>
      </c>
      <c r="I74" s="210">
        <v>50713784</v>
      </c>
      <c r="J74" s="417">
        <f t="shared" si="41"/>
        <v>1</v>
      </c>
    </row>
    <row r="75" spans="1:13" s="5" customFormat="1" ht="14.25" customHeight="1" x14ac:dyDescent="0.3">
      <c r="A75" s="248" t="s">
        <v>196</v>
      </c>
      <c r="B75" s="249" t="s">
        <v>799</v>
      </c>
      <c r="C75" s="250" t="s">
        <v>800</v>
      </c>
      <c r="D75" s="977"/>
      <c r="E75" s="977"/>
      <c r="F75" s="274"/>
      <c r="G75" s="232">
        <f t="shared" si="42"/>
        <v>32551417</v>
      </c>
      <c r="H75" s="971">
        <v>32551417</v>
      </c>
      <c r="I75" s="210">
        <v>32551417</v>
      </c>
      <c r="J75" s="417">
        <f t="shared" si="41"/>
        <v>1</v>
      </c>
    </row>
    <row r="76" spans="1:13" s="347" customFormat="1" ht="24.75" customHeight="1" x14ac:dyDescent="0.3">
      <c r="A76" s="88" t="s">
        <v>199</v>
      </c>
      <c r="B76" s="314" t="s">
        <v>197</v>
      </c>
      <c r="C76" s="257" t="s">
        <v>198</v>
      </c>
      <c r="D76" s="90">
        <f t="shared" ref="D76:E76" si="43">SUM(D71:D72)</f>
        <v>2704506296</v>
      </c>
      <c r="E76" s="90">
        <f t="shared" si="43"/>
        <v>14639474</v>
      </c>
      <c r="F76" s="90">
        <f>SUM(F71:F72)</f>
        <v>2719145770</v>
      </c>
      <c r="G76" s="81">
        <f>SUM(G71:G72)+G75</f>
        <v>563379640</v>
      </c>
      <c r="H76" s="979">
        <f>SUM(H71:H72)+H75</f>
        <v>3282525410</v>
      </c>
      <c r="I76" s="90">
        <f>SUM(I71:I72)+I75</f>
        <v>2932525410</v>
      </c>
      <c r="J76" s="417">
        <f t="shared" si="41"/>
        <v>0.89337477817117639</v>
      </c>
    </row>
    <row r="77" spans="1:13" s="5" customFormat="1" ht="27" customHeight="1" x14ac:dyDescent="0.3">
      <c r="A77" s="88" t="s">
        <v>661</v>
      </c>
      <c r="B77" s="314" t="s">
        <v>200</v>
      </c>
      <c r="C77" s="257" t="s">
        <v>664</v>
      </c>
      <c r="D77" s="90">
        <f t="shared" ref="D77:E77" si="44">SUM(D76,D70)</f>
        <v>4702221431</v>
      </c>
      <c r="E77" s="90">
        <f t="shared" si="44"/>
        <v>14639474</v>
      </c>
      <c r="F77" s="90">
        <f>SUM(F76,F70)</f>
        <v>4716860905</v>
      </c>
      <c r="G77" s="81">
        <f>SUM(G76,G70)</f>
        <v>1432070671</v>
      </c>
      <c r="H77" s="979">
        <f t="shared" ref="H77" si="45">SUM(H76,H70)</f>
        <v>6148931576</v>
      </c>
      <c r="I77" s="90">
        <f t="shared" ref="I77" si="46">SUM(I76,I70)</f>
        <v>5798449812</v>
      </c>
      <c r="J77" s="417">
        <f t="shared" si="41"/>
        <v>0.94300119302547269</v>
      </c>
      <c r="M77" s="460"/>
    </row>
    <row r="78" spans="1:13" ht="17.25" customHeight="1" x14ac:dyDescent="0.35">
      <c r="A78" s="1427"/>
      <c r="B78" s="1427"/>
      <c r="C78" s="1427"/>
      <c r="D78" s="1427"/>
      <c r="E78" s="241"/>
      <c r="F78" s="241"/>
      <c r="M78" s="460"/>
    </row>
    <row r="79" spans="1:13" s="6" customFormat="1" ht="16.5" customHeight="1" x14ac:dyDescent="0.35">
      <c r="A79" s="1428" t="s">
        <v>201</v>
      </c>
      <c r="B79" s="1428"/>
      <c r="C79" s="1428"/>
      <c r="D79" s="1428"/>
      <c r="E79" s="1428"/>
      <c r="F79" s="1428"/>
      <c r="G79" s="1428"/>
      <c r="H79" s="1428"/>
      <c r="I79" s="1428"/>
      <c r="J79" s="1428"/>
      <c r="M79" s="461"/>
    </row>
    <row r="80" spans="1:13" s="7" customFormat="1" ht="38.15" customHeight="1" x14ac:dyDescent="0.3">
      <c r="A80" s="82" t="s">
        <v>2</v>
      </c>
      <c r="B80" s="82" t="s">
        <v>202</v>
      </c>
      <c r="C80" s="82" t="s">
        <v>4</v>
      </c>
      <c r="D80" s="574" t="s">
        <v>461</v>
      </c>
      <c r="E80" s="574" t="s">
        <v>462</v>
      </c>
      <c r="F80" s="574" t="str">
        <f>+F4</f>
        <v>2018. évi eredeti előirányzat</v>
      </c>
      <c r="G80" s="231" t="s">
        <v>808</v>
      </c>
      <c r="H80" s="744" t="s">
        <v>726</v>
      </c>
      <c r="I80" s="205" t="s">
        <v>745</v>
      </c>
      <c r="J80" s="502" t="s">
        <v>746</v>
      </c>
    </row>
    <row r="81" spans="1:10" s="361" customFormat="1" ht="12" customHeight="1" x14ac:dyDescent="0.3">
      <c r="A81" s="82" t="s">
        <v>5</v>
      </c>
      <c r="B81" s="82" t="s">
        <v>6</v>
      </c>
      <c r="C81" s="82" t="s">
        <v>7</v>
      </c>
      <c r="D81" s="574" t="s">
        <v>8</v>
      </c>
      <c r="E81" s="574" t="s">
        <v>267</v>
      </c>
      <c r="F81" s="574" t="s">
        <v>463</v>
      </c>
      <c r="G81" s="205" t="s">
        <v>724</v>
      </c>
      <c r="H81" s="745" t="s">
        <v>727</v>
      </c>
      <c r="I81" s="362" t="s">
        <v>728</v>
      </c>
      <c r="J81" s="502" t="s">
        <v>747</v>
      </c>
    </row>
    <row r="82" spans="1:10" ht="16.5" customHeight="1" x14ac:dyDescent="0.35">
      <c r="A82" s="273" t="s">
        <v>9</v>
      </c>
      <c r="B82" s="261" t="s">
        <v>203</v>
      </c>
      <c r="C82" s="262" t="s">
        <v>204</v>
      </c>
      <c r="D82" s="970">
        <v>177196162</v>
      </c>
      <c r="E82" s="970"/>
      <c r="F82" s="251">
        <f>D82+E82</f>
        <v>177196162</v>
      </c>
      <c r="G82" s="232">
        <f>H82-F82</f>
        <v>54516857</v>
      </c>
      <c r="H82" s="971">
        <v>231713019</v>
      </c>
      <c r="I82" s="210">
        <v>231497017</v>
      </c>
      <c r="J82" s="417">
        <f>I82/H82</f>
        <v>0.9990678037818842</v>
      </c>
    </row>
    <row r="83" spans="1:10" ht="16.5" customHeight="1" x14ac:dyDescent="0.35">
      <c r="A83" s="273" t="s">
        <v>12</v>
      </c>
      <c r="B83" s="261" t="s">
        <v>205</v>
      </c>
      <c r="C83" s="262" t="s">
        <v>206</v>
      </c>
      <c r="D83" s="970">
        <v>25877657</v>
      </c>
      <c r="E83" s="970"/>
      <c r="F83" s="251">
        <f t="shared" ref="F83:F95" si="47">D83+E83</f>
        <v>25877657</v>
      </c>
      <c r="G83" s="232">
        <f t="shared" ref="G83:G95" si="48">H83-F83</f>
        <v>8483883</v>
      </c>
      <c r="H83" s="971">
        <v>34361540</v>
      </c>
      <c r="I83" s="210">
        <v>34361540</v>
      </c>
      <c r="J83" s="417">
        <f t="shared" ref="J83:J114" si="49">I83/H83</f>
        <v>1</v>
      </c>
    </row>
    <row r="84" spans="1:10" ht="16.5" customHeight="1" x14ac:dyDescent="0.35">
      <c r="A84" s="273" t="s">
        <v>15</v>
      </c>
      <c r="B84" s="261" t="s">
        <v>207</v>
      </c>
      <c r="C84" s="262" t="s">
        <v>208</v>
      </c>
      <c r="D84" s="970">
        <v>739256650</v>
      </c>
      <c r="E84" s="970">
        <v>0</v>
      </c>
      <c r="F84" s="251">
        <f t="shared" si="47"/>
        <v>739256650</v>
      </c>
      <c r="G84" s="232">
        <f t="shared" si="48"/>
        <v>-115517758</v>
      </c>
      <c r="H84" s="971">
        <v>623738892</v>
      </c>
      <c r="I84" s="210">
        <v>623269141</v>
      </c>
      <c r="J84" s="417">
        <f t="shared" si="49"/>
        <v>0.99924687877247198</v>
      </c>
    </row>
    <row r="85" spans="1:10" ht="16.5" customHeight="1" x14ac:dyDescent="0.35">
      <c r="A85" s="273" t="s">
        <v>18</v>
      </c>
      <c r="B85" s="261" t="s">
        <v>209</v>
      </c>
      <c r="C85" s="262" t="s">
        <v>210</v>
      </c>
      <c r="D85" s="970">
        <v>66415000</v>
      </c>
      <c r="E85" s="970"/>
      <c r="F85" s="251">
        <f t="shared" si="47"/>
        <v>66415000</v>
      </c>
      <c r="G85" s="232">
        <f t="shared" si="48"/>
        <v>1417520</v>
      </c>
      <c r="H85" s="971">
        <v>67832520</v>
      </c>
      <c r="I85" s="210">
        <v>67832520</v>
      </c>
      <c r="J85" s="417">
        <f t="shared" si="49"/>
        <v>1</v>
      </c>
    </row>
    <row r="86" spans="1:10" ht="16.5" customHeight="1" x14ac:dyDescent="0.35">
      <c r="A86" s="273" t="s">
        <v>21</v>
      </c>
      <c r="B86" s="261" t="s">
        <v>211</v>
      </c>
      <c r="C86" s="262" t="s">
        <v>212</v>
      </c>
      <c r="D86" s="972">
        <f>SUM(D87:D93)</f>
        <v>1004584929</v>
      </c>
      <c r="E86" s="972">
        <f>SUM(E87:E93)</f>
        <v>14639474</v>
      </c>
      <c r="F86" s="251">
        <f t="shared" si="47"/>
        <v>1019224403</v>
      </c>
      <c r="G86" s="232">
        <f t="shared" si="48"/>
        <v>508684698</v>
      </c>
      <c r="H86" s="971">
        <f>SUM(H87:H93)</f>
        <v>1527909101</v>
      </c>
      <c r="I86" s="251">
        <v>1014003543</v>
      </c>
      <c r="J86" s="417">
        <f t="shared" si="49"/>
        <v>0.6636543642133852</v>
      </c>
    </row>
    <row r="87" spans="1:10" ht="16.5" customHeight="1" x14ac:dyDescent="0.35">
      <c r="A87" s="273" t="s">
        <v>24</v>
      </c>
      <c r="B87" s="261" t="s">
        <v>213</v>
      </c>
      <c r="C87" s="262" t="s">
        <v>214</v>
      </c>
      <c r="D87" s="970">
        <v>509056</v>
      </c>
      <c r="E87" s="970"/>
      <c r="F87" s="251">
        <f t="shared" si="47"/>
        <v>509056</v>
      </c>
      <c r="G87" s="232">
        <f t="shared" si="48"/>
        <v>-456516</v>
      </c>
      <c r="H87" s="971">
        <v>52540</v>
      </c>
      <c r="I87" s="210">
        <v>52540</v>
      </c>
      <c r="J87" s="417">
        <f t="shared" si="49"/>
        <v>1</v>
      </c>
    </row>
    <row r="88" spans="1:10" ht="16.5" customHeight="1" x14ac:dyDescent="0.35">
      <c r="A88" s="273" t="s">
        <v>27</v>
      </c>
      <c r="B88" s="281" t="s">
        <v>215</v>
      </c>
      <c r="C88" s="282" t="s">
        <v>216</v>
      </c>
      <c r="D88" s="973"/>
      <c r="E88" s="973"/>
      <c r="F88" s="251">
        <f t="shared" si="47"/>
        <v>0</v>
      </c>
      <c r="G88" s="233" t="s">
        <v>729</v>
      </c>
      <c r="H88" s="971"/>
      <c r="I88" s="210"/>
      <c r="J88" s="417"/>
    </row>
    <row r="89" spans="1:10" ht="16.5" customHeight="1" x14ac:dyDescent="0.35">
      <c r="A89" s="273" t="s">
        <v>30</v>
      </c>
      <c r="B89" s="281" t="s">
        <v>217</v>
      </c>
      <c r="C89" s="282" t="s">
        <v>218</v>
      </c>
      <c r="D89" s="973"/>
      <c r="E89" s="973"/>
      <c r="F89" s="251">
        <f t="shared" si="47"/>
        <v>0</v>
      </c>
      <c r="G89" s="233" t="s">
        <v>729</v>
      </c>
      <c r="H89" s="971"/>
      <c r="I89" s="210"/>
      <c r="J89" s="417"/>
    </row>
    <row r="90" spans="1:10" ht="16.5" customHeight="1" x14ac:dyDescent="0.35">
      <c r="A90" s="273" t="s">
        <v>33</v>
      </c>
      <c r="B90" s="283" t="s">
        <v>219</v>
      </c>
      <c r="C90" s="282" t="s">
        <v>220</v>
      </c>
      <c r="D90" s="973">
        <v>486644470</v>
      </c>
      <c r="E90" s="973"/>
      <c r="F90" s="251">
        <f t="shared" si="47"/>
        <v>486644470</v>
      </c>
      <c r="G90" s="232">
        <f t="shared" si="48"/>
        <v>41576972</v>
      </c>
      <c r="H90" s="971">
        <v>528221442</v>
      </c>
      <c r="I90" s="210">
        <v>528221442</v>
      </c>
      <c r="J90" s="417">
        <f t="shared" si="49"/>
        <v>1</v>
      </c>
    </row>
    <row r="91" spans="1:10" ht="16.5" customHeight="1" x14ac:dyDescent="0.35">
      <c r="A91" s="273" t="s">
        <v>36</v>
      </c>
      <c r="B91" s="281" t="s">
        <v>221</v>
      </c>
      <c r="C91" s="282" t="s">
        <v>222</v>
      </c>
      <c r="D91" s="973"/>
      <c r="E91" s="973"/>
      <c r="F91" s="251">
        <f t="shared" si="47"/>
        <v>0</v>
      </c>
      <c r="G91" s="233" t="s">
        <v>729</v>
      </c>
      <c r="H91" s="971"/>
      <c r="I91" s="210"/>
      <c r="J91" s="417"/>
    </row>
    <row r="92" spans="1:10" ht="16.5" customHeight="1" x14ac:dyDescent="0.35">
      <c r="A92" s="273" t="s">
        <v>38</v>
      </c>
      <c r="B92" s="281" t="s">
        <v>223</v>
      </c>
      <c r="C92" s="282" t="s">
        <v>224</v>
      </c>
      <c r="D92" s="973">
        <v>458797759</v>
      </c>
      <c r="E92" s="973">
        <v>0</v>
      </c>
      <c r="F92" s="251">
        <f t="shared" si="47"/>
        <v>458797759</v>
      </c>
      <c r="G92" s="232">
        <f t="shared" si="48"/>
        <v>45412740</v>
      </c>
      <c r="H92" s="971">
        <v>504210499</v>
      </c>
      <c r="I92" s="210">
        <v>485729561</v>
      </c>
      <c r="J92" s="417">
        <f t="shared" si="49"/>
        <v>0.96334678068653223</v>
      </c>
    </row>
    <row r="93" spans="1:10" ht="16.5" customHeight="1" x14ac:dyDescent="0.35">
      <c r="A93" s="474" t="s">
        <v>40</v>
      </c>
      <c r="B93" s="475" t="s">
        <v>225</v>
      </c>
      <c r="C93" s="476" t="s">
        <v>226</v>
      </c>
      <c r="D93" s="973">
        <v>58633644</v>
      </c>
      <c r="E93" s="973">
        <v>14639474</v>
      </c>
      <c r="F93" s="251">
        <f t="shared" si="47"/>
        <v>73273118</v>
      </c>
      <c r="G93" s="232">
        <f t="shared" si="48"/>
        <v>422151502</v>
      </c>
      <c r="H93" s="971">
        <v>495424620</v>
      </c>
      <c r="I93" s="477"/>
      <c r="J93" s="478"/>
    </row>
    <row r="94" spans="1:10" ht="16.5" customHeight="1" x14ac:dyDescent="0.35">
      <c r="A94" s="474" t="s">
        <v>42</v>
      </c>
      <c r="B94" s="475" t="s">
        <v>227</v>
      </c>
      <c r="C94" s="479" t="s">
        <v>226</v>
      </c>
      <c r="D94" s="974">
        <v>28423854</v>
      </c>
      <c r="E94" s="974">
        <v>0</v>
      </c>
      <c r="F94" s="251">
        <f t="shared" si="47"/>
        <v>28423854</v>
      </c>
      <c r="G94" s="232">
        <f t="shared" si="48"/>
        <v>55357233</v>
      </c>
      <c r="H94" s="975">
        <v>83781087</v>
      </c>
      <c r="I94" s="477"/>
      <c r="J94" s="478" t="s">
        <v>729</v>
      </c>
    </row>
    <row r="95" spans="1:10" ht="16.5" customHeight="1" x14ac:dyDescent="0.35">
      <c r="A95" s="474" t="s">
        <v>44</v>
      </c>
      <c r="B95" s="480" t="s">
        <v>228</v>
      </c>
      <c r="C95" s="479" t="s">
        <v>226</v>
      </c>
      <c r="D95" s="974">
        <f>'[16]15.sz.mell'!C16-E95</f>
        <v>397004059</v>
      </c>
      <c r="E95" s="974">
        <v>14639474</v>
      </c>
      <c r="F95" s="251">
        <f t="shared" si="47"/>
        <v>411643533</v>
      </c>
      <c r="G95" s="232">
        <f t="shared" si="48"/>
        <v>0</v>
      </c>
      <c r="H95" s="975">
        <v>411643533</v>
      </c>
      <c r="I95" s="477"/>
      <c r="J95" s="478" t="s">
        <v>729</v>
      </c>
    </row>
    <row r="96" spans="1:10" ht="16.5" customHeight="1" x14ac:dyDescent="0.35">
      <c r="A96" s="285" t="s">
        <v>46</v>
      </c>
      <c r="B96" s="286" t="s">
        <v>457</v>
      </c>
      <c r="C96" s="82" t="s">
        <v>229</v>
      </c>
      <c r="D96" s="231">
        <f t="shared" ref="D96:E96" si="50">SUM(D82:D86)</f>
        <v>2013330398</v>
      </c>
      <c r="E96" s="231">
        <f t="shared" si="50"/>
        <v>14639474</v>
      </c>
      <c r="F96" s="202">
        <f>SUM(F82:F86)</f>
        <v>2027969872</v>
      </c>
      <c r="G96" s="313">
        <f t="shared" ref="G96:I96" si="51">SUM(G82:G86)</f>
        <v>457585200</v>
      </c>
      <c r="H96" s="976">
        <f t="shared" ref="H96" si="52">SUM(H82:H86)</f>
        <v>2485555072</v>
      </c>
      <c r="I96" s="202">
        <f t="shared" si="51"/>
        <v>1970963761</v>
      </c>
      <c r="J96" s="417">
        <f t="shared" si="49"/>
        <v>0.79296724631173254</v>
      </c>
    </row>
    <row r="97" spans="1:10" ht="16.5" customHeight="1" x14ac:dyDescent="0.35">
      <c r="A97" s="273" t="s">
        <v>48</v>
      </c>
      <c r="B97" s="261" t="s">
        <v>230</v>
      </c>
      <c r="C97" s="262" t="s">
        <v>231</v>
      </c>
      <c r="D97" s="970">
        <v>2219742695</v>
      </c>
      <c r="E97" s="970">
        <v>0</v>
      </c>
      <c r="F97" s="251">
        <f>D97+E97</f>
        <v>2219742695</v>
      </c>
      <c r="G97" s="232">
        <f>H97-F97</f>
        <v>624666458</v>
      </c>
      <c r="H97" s="971">
        <v>2844409153</v>
      </c>
      <c r="I97" s="210">
        <v>121519465</v>
      </c>
      <c r="J97" s="417">
        <f t="shared" si="49"/>
        <v>4.2722216974950086E-2</v>
      </c>
    </row>
    <row r="98" spans="1:10" ht="16.5" customHeight="1" x14ac:dyDescent="0.35">
      <c r="A98" s="273" t="s">
        <v>50</v>
      </c>
      <c r="B98" s="261" t="s">
        <v>232</v>
      </c>
      <c r="C98" s="262" t="s">
        <v>233</v>
      </c>
      <c r="D98" s="970">
        <v>77294738</v>
      </c>
      <c r="E98" s="970">
        <v>0</v>
      </c>
      <c r="F98" s="251">
        <f>D98+E98</f>
        <v>77294738</v>
      </c>
      <c r="G98" s="232">
        <f t="shared" ref="G98:G104" si="53">H98-F98</f>
        <v>328552891</v>
      </c>
      <c r="H98" s="971">
        <v>405847629</v>
      </c>
      <c r="I98" s="210">
        <v>370377178</v>
      </c>
      <c r="J98" s="417">
        <f t="shared" si="49"/>
        <v>0.91260155667929255</v>
      </c>
    </row>
    <row r="99" spans="1:10" ht="16.5" customHeight="1" x14ac:dyDescent="0.35">
      <c r="A99" s="273" t="s">
        <v>53</v>
      </c>
      <c r="B99" s="249" t="s">
        <v>234</v>
      </c>
      <c r="C99" s="250" t="s">
        <v>235</v>
      </c>
      <c r="D99" s="977">
        <v>0</v>
      </c>
      <c r="E99" s="977">
        <f t="shared" ref="E99" si="54">SUM(E100:E105)</f>
        <v>0</v>
      </c>
      <c r="F99" s="251">
        <f>SUM(F100:F105)</f>
        <v>0</v>
      </c>
      <c r="G99" s="232">
        <f t="shared" si="53"/>
        <v>7762433</v>
      </c>
      <c r="H99" s="971">
        <v>7762433</v>
      </c>
      <c r="I99" s="210">
        <v>7762433</v>
      </c>
      <c r="J99" s="417">
        <f t="shared" si="49"/>
        <v>1</v>
      </c>
    </row>
    <row r="100" spans="1:10" ht="16.5" customHeight="1" x14ac:dyDescent="0.35">
      <c r="A100" s="273" t="s">
        <v>56</v>
      </c>
      <c r="B100" s="287" t="s">
        <v>236</v>
      </c>
      <c r="C100" s="265" t="s">
        <v>237</v>
      </c>
      <c r="D100" s="978"/>
      <c r="E100" s="978"/>
      <c r="F100" s="253"/>
      <c r="G100" s="233" t="s">
        <v>729</v>
      </c>
      <c r="H100" s="971"/>
      <c r="I100" s="210"/>
      <c r="J100" s="417"/>
    </row>
    <row r="101" spans="1:10" ht="16.5" customHeight="1" x14ac:dyDescent="0.35">
      <c r="A101" s="273" t="s">
        <v>59</v>
      </c>
      <c r="B101" s="288" t="s">
        <v>217</v>
      </c>
      <c r="C101" s="265" t="s">
        <v>238</v>
      </c>
      <c r="D101" s="978"/>
      <c r="E101" s="978"/>
      <c r="F101" s="253"/>
      <c r="G101" s="233" t="s">
        <v>729</v>
      </c>
      <c r="H101" s="971"/>
      <c r="I101" s="210"/>
      <c r="J101" s="417"/>
    </row>
    <row r="102" spans="1:10" ht="16.5" customHeight="1" x14ac:dyDescent="0.35">
      <c r="A102" s="273" t="s">
        <v>61</v>
      </c>
      <c r="B102" s="288" t="s">
        <v>239</v>
      </c>
      <c r="C102" s="265" t="s">
        <v>240</v>
      </c>
      <c r="D102" s="978"/>
      <c r="E102" s="978"/>
      <c r="F102" s="253"/>
      <c r="G102" s="233">
        <v>696685</v>
      </c>
      <c r="H102" s="971">
        <v>696685</v>
      </c>
      <c r="I102" s="210">
        <v>696685</v>
      </c>
      <c r="J102" s="417">
        <f>I102/H102</f>
        <v>1</v>
      </c>
    </row>
    <row r="103" spans="1:10" ht="16.5" customHeight="1" x14ac:dyDescent="0.35">
      <c r="A103" s="273" t="s">
        <v>63</v>
      </c>
      <c r="B103" s="288" t="s">
        <v>241</v>
      </c>
      <c r="C103" s="265" t="s">
        <v>242</v>
      </c>
      <c r="D103" s="978"/>
      <c r="E103" s="978"/>
      <c r="F103" s="253"/>
      <c r="G103" s="233" t="s">
        <v>729</v>
      </c>
      <c r="H103" s="971"/>
      <c r="I103" s="210"/>
      <c r="J103" s="417"/>
    </row>
    <row r="104" spans="1:10" ht="16.5" customHeight="1" x14ac:dyDescent="0.35">
      <c r="A104" s="273" t="s">
        <v>65</v>
      </c>
      <c r="B104" s="288" t="s">
        <v>243</v>
      </c>
      <c r="C104" s="265" t="s">
        <v>244</v>
      </c>
      <c r="D104" s="978">
        <v>0</v>
      </c>
      <c r="E104" s="978"/>
      <c r="F104" s="253">
        <v>0</v>
      </c>
      <c r="G104" s="232">
        <f t="shared" si="53"/>
        <v>0</v>
      </c>
      <c r="H104" s="971"/>
      <c r="I104" s="210"/>
      <c r="J104" s="417"/>
    </row>
    <row r="105" spans="1:10" ht="16.5" customHeight="1" x14ac:dyDescent="0.35">
      <c r="A105" s="273" t="s">
        <v>67</v>
      </c>
      <c r="B105" s="288" t="s">
        <v>245</v>
      </c>
      <c r="C105" s="265" t="s">
        <v>246</v>
      </c>
      <c r="D105" s="978"/>
      <c r="E105" s="978"/>
      <c r="F105" s="253"/>
      <c r="G105" s="232"/>
      <c r="H105" s="971">
        <v>7065748</v>
      </c>
      <c r="I105" s="210">
        <v>7065748</v>
      </c>
      <c r="J105" s="417">
        <f t="shared" si="49"/>
        <v>1</v>
      </c>
    </row>
    <row r="106" spans="1:10" ht="16.5" customHeight="1" x14ac:dyDescent="0.35">
      <c r="A106" s="285" t="s">
        <v>69</v>
      </c>
      <c r="B106" s="286" t="s">
        <v>456</v>
      </c>
      <c r="C106" s="82" t="s">
        <v>247</v>
      </c>
      <c r="D106" s="231">
        <f t="shared" ref="D106:E106" si="55">+D97+D98+D99</f>
        <v>2297037433</v>
      </c>
      <c r="E106" s="231">
        <f t="shared" si="55"/>
        <v>0</v>
      </c>
      <c r="F106" s="90">
        <f>+F97+F98+F99</f>
        <v>2297037433</v>
      </c>
      <c r="G106" s="81">
        <f t="shared" ref="G106:I106" si="56">+G97+G98+G99</f>
        <v>960981782</v>
      </c>
      <c r="H106" s="979">
        <f t="shared" si="56"/>
        <v>3258019215</v>
      </c>
      <c r="I106" s="90">
        <f t="shared" si="56"/>
        <v>499659076</v>
      </c>
      <c r="J106" s="417">
        <f t="shared" si="49"/>
        <v>0.15336283889903332</v>
      </c>
    </row>
    <row r="107" spans="1:10" ht="16.5" customHeight="1" x14ac:dyDescent="0.35">
      <c r="A107" s="88" t="s">
        <v>71</v>
      </c>
      <c r="B107" s="272" t="s">
        <v>248</v>
      </c>
      <c r="C107" s="82" t="s">
        <v>249</v>
      </c>
      <c r="D107" s="231">
        <f t="shared" ref="D107:E107" si="57">SUM(D96+D106)</f>
        <v>4310367831</v>
      </c>
      <c r="E107" s="231">
        <f t="shared" si="57"/>
        <v>14639474</v>
      </c>
      <c r="F107" s="90">
        <f t="shared" ref="F107" si="58">SUM(F96+F106)</f>
        <v>4325007305</v>
      </c>
      <c r="G107" s="312">
        <f t="shared" ref="G107:I107" si="59">SUM(G96+G106)</f>
        <v>1418566982</v>
      </c>
      <c r="H107" s="979">
        <f t="shared" si="59"/>
        <v>5743574287</v>
      </c>
      <c r="I107" s="258">
        <f t="shared" si="59"/>
        <v>2470622837</v>
      </c>
      <c r="J107" s="417">
        <f t="shared" si="49"/>
        <v>0.43015424081690823</v>
      </c>
    </row>
    <row r="108" spans="1:10" ht="16.5" customHeight="1" x14ac:dyDescent="0.35">
      <c r="A108" s="273" t="s">
        <v>74</v>
      </c>
      <c r="B108" s="217" t="s">
        <v>250</v>
      </c>
      <c r="C108" s="289" t="s">
        <v>251</v>
      </c>
      <c r="D108" s="980">
        <v>18782887</v>
      </c>
      <c r="E108" s="980"/>
      <c r="F108" s="275">
        <f>'[16]17.sz.mell'!D7</f>
        <v>18782887</v>
      </c>
      <c r="G108" s="232">
        <f>H108-F108</f>
        <v>-543143</v>
      </c>
      <c r="H108" s="971">
        <v>18239744</v>
      </c>
      <c r="I108" s="210">
        <v>18239744</v>
      </c>
      <c r="J108" s="417">
        <f t="shared" si="49"/>
        <v>1</v>
      </c>
    </row>
    <row r="109" spans="1:10" ht="16.5" customHeight="1" x14ac:dyDescent="0.35">
      <c r="A109" s="273" t="s">
        <v>77</v>
      </c>
      <c r="B109" s="218" t="s">
        <v>252</v>
      </c>
      <c r="C109" s="262" t="s">
        <v>253</v>
      </c>
      <c r="D109" s="970"/>
      <c r="E109" s="970"/>
      <c r="F109" s="251"/>
      <c r="G109" s="233" t="s">
        <v>729</v>
      </c>
      <c r="H109" s="971"/>
      <c r="I109" s="210"/>
      <c r="J109" s="417"/>
    </row>
    <row r="110" spans="1:10" ht="16.5" customHeight="1" x14ac:dyDescent="0.35">
      <c r="A110" s="290" t="s">
        <v>80</v>
      </c>
      <c r="B110" s="218" t="s">
        <v>254</v>
      </c>
      <c r="C110" s="262" t="s">
        <v>255</v>
      </c>
      <c r="D110" s="970">
        <v>31792796</v>
      </c>
      <c r="E110" s="970"/>
      <c r="F110" s="251">
        <v>31792796</v>
      </c>
      <c r="G110" s="232">
        <f t="shared" ref="G110:G111" si="60">H110-F110</f>
        <v>0</v>
      </c>
      <c r="H110" s="971">
        <v>31792796</v>
      </c>
      <c r="I110" s="210">
        <v>31792796</v>
      </c>
      <c r="J110" s="417">
        <f t="shared" si="49"/>
        <v>1</v>
      </c>
    </row>
    <row r="111" spans="1:10" ht="16.5" customHeight="1" x14ac:dyDescent="0.35">
      <c r="A111" s="273" t="s">
        <v>82</v>
      </c>
      <c r="B111" s="218" t="s">
        <v>439</v>
      </c>
      <c r="C111" s="262" t="s">
        <v>438</v>
      </c>
      <c r="D111" s="970">
        <v>341277917</v>
      </c>
      <c r="E111" s="970">
        <v>0</v>
      </c>
      <c r="F111" s="251">
        <f>'[16]10.sz.mell'!G37+'[16]11.sz.mell'!F37</f>
        <v>341277917</v>
      </c>
      <c r="G111" s="232">
        <f t="shared" si="60"/>
        <v>14046832</v>
      </c>
      <c r="H111" s="971">
        <v>355324749</v>
      </c>
      <c r="I111" s="210">
        <v>334037942</v>
      </c>
      <c r="J111" s="417">
        <f t="shared" si="49"/>
        <v>0.94009196640563875</v>
      </c>
    </row>
    <row r="112" spans="1:10" ht="16.5" customHeight="1" x14ac:dyDescent="0.35">
      <c r="A112" s="290" t="s">
        <v>84</v>
      </c>
      <c r="B112" s="218" t="s">
        <v>256</v>
      </c>
      <c r="C112" s="262" t="s">
        <v>257</v>
      </c>
      <c r="D112" s="970"/>
      <c r="E112" s="970"/>
      <c r="F112" s="251"/>
      <c r="G112" s="232"/>
      <c r="H112" s="971"/>
      <c r="I112" s="210"/>
      <c r="J112" s="417"/>
    </row>
    <row r="113" spans="1:13" s="7" customFormat="1" ht="16.5" customHeight="1" x14ac:dyDescent="0.3">
      <c r="A113" s="291" t="s">
        <v>86</v>
      </c>
      <c r="B113" s="79" t="s">
        <v>258</v>
      </c>
      <c r="C113" s="82" t="s">
        <v>259</v>
      </c>
      <c r="D113" s="231">
        <f t="shared" ref="D113:E113" si="61">SUM(D108:D112)</f>
        <v>391853600</v>
      </c>
      <c r="E113" s="231">
        <f t="shared" si="61"/>
        <v>0</v>
      </c>
      <c r="F113" s="292">
        <f>SUM(F108:F112)</f>
        <v>391853600</v>
      </c>
      <c r="G113" s="462">
        <f t="shared" ref="G113:H113" si="62">SUM(G108:G112)</f>
        <v>13503689</v>
      </c>
      <c r="H113" s="981">
        <f t="shared" si="62"/>
        <v>405357289</v>
      </c>
      <c r="I113" s="292">
        <f t="shared" ref="I113" si="63">SUM(I108:I112)</f>
        <v>384070482</v>
      </c>
      <c r="J113" s="417">
        <f t="shared" si="49"/>
        <v>0.94748631003401051</v>
      </c>
    </row>
    <row r="114" spans="1:13" s="347" customFormat="1" ht="24.75" customHeight="1" x14ac:dyDescent="0.3">
      <c r="A114" s="201" t="s">
        <v>89</v>
      </c>
      <c r="B114" s="256" t="s">
        <v>260</v>
      </c>
      <c r="C114" s="293" t="s">
        <v>261</v>
      </c>
      <c r="D114" s="982">
        <f t="shared" ref="D114:E114" si="64">D107+D113</f>
        <v>4702221431</v>
      </c>
      <c r="E114" s="982">
        <f t="shared" si="64"/>
        <v>14639474</v>
      </c>
      <c r="F114" s="292">
        <f>F107+F113</f>
        <v>4716860905</v>
      </c>
      <c r="G114" s="462">
        <f t="shared" ref="G114:H114" si="65">G107+G113</f>
        <v>1432070671</v>
      </c>
      <c r="H114" s="981">
        <f t="shared" si="65"/>
        <v>6148931576</v>
      </c>
      <c r="I114" s="292">
        <f t="shared" ref="I114" si="66">I107+I113</f>
        <v>2854693319</v>
      </c>
      <c r="J114" s="417">
        <f t="shared" si="49"/>
        <v>0.46425842989409777</v>
      </c>
      <c r="M114" s="460" t="s">
        <v>729</v>
      </c>
    </row>
    <row r="115" spans="1:13" ht="16.5" customHeight="1" x14ac:dyDescent="0.35">
      <c r="M115" s="460"/>
    </row>
    <row r="116" spans="1:13" x14ac:dyDescent="0.35">
      <c r="F116" s="137"/>
      <c r="M116" s="460"/>
    </row>
  </sheetData>
  <mergeCells count="5">
    <mergeCell ref="A1:J1"/>
    <mergeCell ref="A3:B3"/>
    <mergeCell ref="A78:D78"/>
    <mergeCell ref="A2:J2"/>
    <mergeCell ref="A79:J79"/>
  </mergeCells>
  <printOptions horizontalCentered="1"/>
  <pageMargins left="0.25" right="0.25" top="0.75" bottom="0.75" header="0.3" footer="0.3"/>
  <pageSetup paperSize="9" scale="52" fitToHeight="2" orientation="portrait" r:id="rId1"/>
  <headerFooter alignWithMargins="0">
    <oddHeader>&amp;R&amp;"Times New Roman CE,Félkövér dőlt"&amp;11 9. melléklet a 13/2019. (V.30.) önkormányzati rendelethez</oddHeader>
  </headerFooter>
  <rowBreaks count="1" manualBreakCount="1">
    <brk id="77" max="9" man="1"/>
  </rowBreaks>
  <colBreaks count="1" manualBreakCount="1">
    <brk id="10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G64"/>
  <sheetViews>
    <sheetView view="pageLayout" zoomScaleNormal="100" workbookViewId="0">
      <selection activeCell="F5" sqref="F5"/>
    </sheetView>
  </sheetViews>
  <sheetFormatPr defaultRowHeight="13" x14ac:dyDescent="0.3"/>
  <cols>
    <col min="1" max="1" width="6" style="1079" customWidth="1"/>
    <col min="2" max="2" width="52.5" style="1080" customWidth="1"/>
    <col min="3" max="3" width="15.69921875" style="1072" customWidth="1"/>
    <col min="4" max="4" width="14.5" style="1081" bestFit="1" customWidth="1"/>
    <col min="5" max="5" width="14.5" style="1081" customWidth="1"/>
    <col min="6" max="6" width="14.5" style="1081" bestFit="1" customWidth="1"/>
    <col min="7" max="7" width="17.19921875" style="1082" customWidth="1"/>
    <col min="8" max="250" width="9.296875" style="1072"/>
    <col min="251" max="251" width="5.796875" style="1072" customWidth="1"/>
    <col min="252" max="252" width="22.296875" style="1072" customWidth="1"/>
    <col min="253" max="253" width="13" style="1072" customWidth="1"/>
    <col min="254" max="254" width="11" style="1072" customWidth="1"/>
    <col min="255" max="255" width="15.5" style="1072" customWidth="1"/>
    <col min="256" max="256" width="11.19921875" style="1072" customWidth="1"/>
    <col min="257" max="257" width="13.296875" style="1072" customWidth="1"/>
    <col min="258" max="259" width="14" style="1072" customWidth="1"/>
    <col min="260" max="260" width="13.296875" style="1072" customWidth="1"/>
    <col min="261" max="261" width="12.296875" style="1072" customWidth="1"/>
    <col min="262" max="262" width="14.296875" style="1072" customWidth="1"/>
    <col min="263" max="263" width="15.19921875" style="1072" customWidth="1"/>
    <col min="264" max="506" width="9.296875" style="1072"/>
    <col min="507" max="507" width="5.796875" style="1072" customWidth="1"/>
    <col min="508" max="508" width="22.296875" style="1072" customWidth="1"/>
    <col min="509" max="509" width="13" style="1072" customWidth="1"/>
    <col min="510" max="510" width="11" style="1072" customWidth="1"/>
    <col min="511" max="511" width="15.5" style="1072" customWidth="1"/>
    <col min="512" max="512" width="11.19921875" style="1072" customWidth="1"/>
    <col min="513" max="513" width="13.296875" style="1072" customWidth="1"/>
    <col min="514" max="515" width="14" style="1072" customWidth="1"/>
    <col min="516" max="516" width="13.296875" style="1072" customWidth="1"/>
    <col min="517" max="517" width="12.296875" style="1072" customWidth="1"/>
    <col min="518" max="518" width="14.296875" style="1072" customWidth="1"/>
    <col min="519" max="519" width="15.19921875" style="1072" customWidth="1"/>
    <col min="520" max="762" width="9.296875" style="1072"/>
    <col min="763" max="763" width="5.796875" style="1072" customWidth="1"/>
    <col min="764" max="764" width="22.296875" style="1072" customWidth="1"/>
    <col min="765" max="765" width="13" style="1072" customWidth="1"/>
    <col min="766" max="766" width="11" style="1072" customWidth="1"/>
    <col min="767" max="767" width="15.5" style="1072" customWidth="1"/>
    <col min="768" max="768" width="11.19921875" style="1072" customWidth="1"/>
    <col min="769" max="769" width="13.296875" style="1072" customWidth="1"/>
    <col min="770" max="771" width="14" style="1072" customWidth="1"/>
    <col min="772" max="772" width="13.296875" style="1072" customWidth="1"/>
    <col min="773" max="773" width="12.296875" style="1072" customWidth="1"/>
    <col min="774" max="774" width="14.296875" style="1072" customWidth="1"/>
    <col min="775" max="775" width="15.19921875" style="1072" customWidth="1"/>
    <col min="776" max="1018" width="9.296875" style="1072"/>
    <col min="1019" max="1019" width="5.796875" style="1072" customWidth="1"/>
    <col min="1020" max="1020" width="22.296875" style="1072" customWidth="1"/>
    <col min="1021" max="1021" width="13" style="1072" customWidth="1"/>
    <col min="1022" max="1022" width="11" style="1072" customWidth="1"/>
    <col min="1023" max="1023" width="15.5" style="1072" customWidth="1"/>
    <col min="1024" max="1024" width="11.19921875" style="1072" customWidth="1"/>
    <col min="1025" max="1025" width="13.296875" style="1072" customWidth="1"/>
    <col min="1026" max="1027" width="14" style="1072" customWidth="1"/>
    <col min="1028" max="1028" width="13.296875" style="1072" customWidth="1"/>
    <col min="1029" max="1029" width="12.296875" style="1072" customWidth="1"/>
    <col min="1030" max="1030" width="14.296875" style="1072" customWidth="1"/>
    <col min="1031" max="1031" width="15.19921875" style="1072" customWidth="1"/>
    <col min="1032" max="1274" width="9.296875" style="1072"/>
    <col min="1275" max="1275" width="5.796875" style="1072" customWidth="1"/>
    <col min="1276" max="1276" width="22.296875" style="1072" customWidth="1"/>
    <col min="1277" max="1277" width="13" style="1072" customWidth="1"/>
    <col min="1278" max="1278" width="11" style="1072" customWidth="1"/>
    <col min="1279" max="1279" width="15.5" style="1072" customWidth="1"/>
    <col min="1280" max="1280" width="11.19921875" style="1072" customWidth="1"/>
    <col min="1281" max="1281" width="13.296875" style="1072" customWidth="1"/>
    <col min="1282" max="1283" width="14" style="1072" customWidth="1"/>
    <col min="1284" max="1284" width="13.296875" style="1072" customWidth="1"/>
    <col min="1285" max="1285" width="12.296875" style="1072" customWidth="1"/>
    <col min="1286" max="1286" width="14.296875" style="1072" customWidth="1"/>
    <col min="1287" max="1287" width="15.19921875" style="1072" customWidth="1"/>
    <col min="1288" max="1530" width="9.296875" style="1072"/>
    <col min="1531" max="1531" width="5.796875" style="1072" customWidth="1"/>
    <col min="1532" max="1532" width="22.296875" style="1072" customWidth="1"/>
    <col min="1533" max="1533" width="13" style="1072" customWidth="1"/>
    <col min="1534" max="1534" width="11" style="1072" customWidth="1"/>
    <col min="1535" max="1535" width="15.5" style="1072" customWidth="1"/>
    <col min="1536" max="1536" width="11.19921875" style="1072" customWidth="1"/>
    <col min="1537" max="1537" width="13.296875" style="1072" customWidth="1"/>
    <col min="1538" max="1539" width="14" style="1072" customWidth="1"/>
    <col min="1540" max="1540" width="13.296875" style="1072" customWidth="1"/>
    <col min="1541" max="1541" width="12.296875" style="1072" customWidth="1"/>
    <col min="1542" max="1542" width="14.296875" style="1072" customWidth="1"/>
    <col min="1543" max="1543" width="15.19921875" style="1072" customWidth="1"/>
    <col min="1544" max="1786" width="9.296875" style="1072"/>
    <col min="1787" max="1787" width="5.796875" style="1072" customWidth="1"/>
    <col min="1788" max="1788" width="22.296875" style="1072" customWidth="1"/>
    <col min="1789" max="1789" width="13" style="1072" customWidth="1"/>
    <col min="1790" max="1790" width="11" style="1072" customWidth="1"/>
    <col min="1791" max="1791" width="15.5" style="1072" customWidth="1"/>
    <col min="1792" max="1792" width="11.19921875" style="1072" customWidth="1"/>
    <col min="1793" max="1793" width="13.296875" style="1072" customWidth="1"/>
    <col min="1794" max="1795" width="14" style="1072" customWidth="1"/>
    <col min="1796" max="1796" width="13.296875" style="1072" customWidth="1"/>
    <col min="1797" max="1797" width="12.296875" style="1072" customWidth="1"/>
    <col min="1798" max="1798" width="14.296875" style="1072" customWidth="1"/>
    <col min="1799" max="1799" width="15.19921875" style="1072" customWidth="1"/>
    <col min="1800" max="2042" width="9.296875" style="1072"/>
    <col min="2043" max="2043" width="5.796875" style="1072" customWidth="1"/>
    <col min="2044" max="2044" width="22.296875" style="1072" customWidth="1"/>
    <col min="2045" max="2045" width="13" style="1072" customWidth="1"/>
    <col min="2046" max="2046" width="11" style="1072" customWidth="1"/>
    <col min="2047" max="2047" width="15.5" style="1072" customWidth="1"/>
    <col min="2048" max="2048" width="11.19921875" style="1072" customWidth="1"/>
    <col min="2049" max="2049" width="13.296875" style="1072" customWidth="1"/>
    <col min="2050" max="2051" width="14" style="1072" customWidth="1"/>
    <col min="2052" max="2052" width="13.296875" style="1072" customWidth="1"/>
    <col min="2053" max="2053" width="12.296875" style="1072" customWidth="1"/>
    <col min="2054" max="2054" width="14.296875" style="1072" customWidth="1"/>
    <col min="2055" max="2055" width="15.19921875" style="1072" customWidth="1"/>
    <col min="2056" max="2298" width="9.296875" style="1072"/>
    <col min="2299" max="2299" width="5.796875" style="1072" customWidth="1"/>
    <col min="2300" max="2300" width="22.296875" style="1072" customWidth="1"/>
    <col min="2301" max="2301" width="13" style="1072" customWidth="1"/>
    <col min="2302" max="2302" width="11" style="1072" customWidth="1"/>
    <col min="2303" max="2303" width="15.5" style="1072" customWidth="1"/>
    <col min="2304" max="2304" width="11.19921875" style="1072" customWidth="1"/>
    <col min="2305" max="2305" width="13.296875" style="1072" customWidth="1"/>
    <col min="2306" max="2307" width="14" style="1072" customWidth="1"/>
    <col min="2308" max="2308" width="13.296875" style="1072" customWidth="1"/>
    <col min="2309" max="2309" width="12.296875" style="1072" customWidth="1"/>
    <col min="2310" max="2310" width="14.296875" style="1072" customWidth="1"/>
    <col min="2311" max="2311" width="15.19921875" style="1072" customWidth="1"/>
    <col min="2312" max="2554" width="9.296875" style="1072"/>
    <col min="2555" max="2555" width="5.796875" style="1072" customWidth="1"/>
    <col min="2556" max="2556" width="22.296875" style="1072" customWidth="1"/>
    <col min="2557" max="2557" width="13" style="1072" customWidth="1"/>
    <col min="2558" max="2558" width="11" style="1072" customWidth="1"/>
    <col min="2559" max="2559" width="15.5" style="1072" customWidth="1"/>
    <col min="2560" max="2560" width="11.19921875" style="1072" customWidth="1"/>
    <col min="2561" max="2561" width="13.296875" style="1072" customWidth="1"/>
    <col min="2562" max="2563" width="14" style="1072" customWidth="1"/>
    <col min="2564" max="2564" width="13.296875" style="1072" customWidth="1"/>
    <col min="2565" max="2565" width="12.296875" style="1072" customWidth="1"/>
    <col min="2566" max="2566" width="14.296875" style="1072" customWidth="1"/>
    <col min="2567" max="2567" width="15.19921875" style="1072" customWidth="1"/>
    <col min="2568" max="2810" width="9.296875" style="1072"/>
    <col min="2811" max="2811" width="5.796875" style="1072" customWidth="1"/>
    <col min="2812" max="2812" width="22.296875" style="1072" customWidth="1"/>
    <col min="2813" max="2813" width="13" style="1072" customWidth="1"/>
    <col min="2814" max="2814" width="11" style="1072" customWidth="1"/>
    <col min="2815" max="2815" width="15.5" style="1072" customWidth="1"/>
    <col min="2816" max="2816" width="11.19921875" style="1072" customWidth="1"/>
    <col min="2817" max="2817" width="13.296875" style="1072" customWidth="1"/>
    <col min="2818" max="2819" width="14" style="1072" customWidth="1"/>
    <col min="2820" max="2820" width="13.296875" style="1072" customWidth="1"/>
    <col min="2821" max="2821" width="12.296875" style="1072" customWidth="1"/>
    <col min="2822" max="2822" width="14.296875" style="1072" customWidth="1"/>
    <col min="2823" max="2823" width="15.19921875" style="1072" customWidth="1"/>
    <col min="2824" max="3066" width="9.296875" style="1072"/>
    <col min="3067" max="3067" width="5.796875" style="1072" customWidth="1"/>
    <col min="3068" max="3068" width="22.296875" style="1072" customWidth="1"/>
    <col min="3069" max="3069" width="13" style="1072" customWidth="1"/>
    <col min="3070" max="3070" width="11" style="1072" customWidth="1"/>
    <col min="3071" max="3071" width="15.5" style="1072" customWidth="1"/>
    <col min="3072" max="3072" width="11.19921875" style="1072" customWidth="1"/>
    <col min="3073" max="3073" width="13.296875" style="1072" customWidth="1"/>
    <col min="3074" max="3075" width="14" style="1072" customWidth="1"/>
    <col min="3076" max="3076" width="13.296875" style="1072" customWidth="1"/>
    <col min="3077" max="3077" width="12.296875" style="1072" customWidth="1"/>
    <col min="3078" max="3078" width="14.296875" style="1072" customWidth="1"/>
    <col min="3079" max="3079" width="15.19921875" style="1072" customWidth="1"/>
    <col min="3080" max="3322" width="9.296875" style="1072"/>
    <col min="3323" max="3323" width="5.796875" style="1072" customWidth="1"/>
    <col min="3324" max="3324" width="22.296875" style="1072" customWidth="1"/>
    <col min="3325" max="3325" width="13" style="1072" customWidth="1"/>
    <col min="3326" max="3326" width="11" style="1072" customWidth="1"/>
    <col min="3327" max="3327" width="15.5" style="1072" customWidth="1"/>
    <col min="3328" max="3328" width="11.19921875" style="1072" customWidth="1"/>
    <col min="3329" max="3329" width="13.296875" style="1072" customWidth="1"/>
    <col min="3330" max="3331" width="14" style="1072" customWidth="1"/>
    <col min="3332" max="3332" width="13.296875" style="1072" customWidth="1"/>
    <col min="3333" max="3333" width="12.296875" style="1072" customWidth="1"/>
    <col min="3334" max="3334" width="14.296875" style="1072" customWidth="1"/>
    <col min="3335" max="3335" width="15.19921875" style="1072" customWidth="1"/>
    <col min="3336" max="3578" width="9.296875" style="1072"/>
    <col min="3579" max="3579" width="5.796875" style="1072" customWidth="1"/>
    <col min="3580" max="3580" width="22.296875" style="1072" customWidth="1"/>
    <col min="3581" max="3581" width="13" style="1072" customWidth="1"/>
    <col min="3582" max="3582" width="11" style="1072" customWidth="1"/>
    <col min="3583" max="3583" width="15.5" style="1072" customWidth="1"/>
    <col min="3584" max="3584" width="11.19921875" style="1072" customWidth="1"/>
    <col min="3585" max="3585" width="13.296875" style="1072" customWidth="1"/>
    <col min="3586" max="3587" width="14" style="1072" customWidth="1"/>
    <col min="3588" max="3588" width="13.296875" style="1072" customWidth="1"/>
    <col min="3589" max="3589" width="12.296875" style="1072" customWidth="1"/>
    <col min="3590" max="3590" width="14.296875" style="1072" customWidth="1"/>
    <col min="3591" max="3591" width="15.19921875" style="1072" customWidth="1"/>
    <col min="3592" max="3834" width="9.296875" style="1072"/>
    <col min="3835" max="3835" width="5.796875" style="1072" customWidth="1"/>
    <col min="3836" max="3836" width="22.296875" style="1072" customWidth="1"/>
    <col min="3837" max="3837" width="13" style="1072" customWidth="1"/>
    <col min="3838" max="3838" width="11" style="1072" customWidth="1"/>
    <col min="3839" max="3839" width="15.5" style="1072" customWidth="1"/>
    <col min="3840" max="3840" width="11.19921875" style="1072" customWidth="1"/>
    <col min="3841" max="3841" width="13.296875" style="1072" customWidth="1"/>
    <col min="3842" max="3843" width="14" style="1072" customWidth="1"/>
    <col min="3844" max="3844" width="13.296875" style="1072" customWidth="1"/>
    <col min="3845" max="3845" width="12.296875" style="1072" customWidth="1"/>
    <col min="3846" max="3846" width="14.296875" style="1072" customWidth="1"/>
    <col min="3847" max="3847" width="15.19921875" style="1072" customWidth="1"/>
    <col min="3848" max="4090" width="9.296875" style="1072"/>
    <col min="4091" max="4091" width="5.796875" style="1072" customWidth="1"/>
    <col min="4092" max="4092" width="22.296875" style="1072" customWidth="1"/>
    <col min="4093" max="4093" width="13" style="1072" customWidth="1"/>
    <col min="4094" max="4094" width="11" style="1072" customWidth="1"/>
    <col min="4095" max="4095" width="15.5" style="1072" customWidth="1"/>
    <col min="4096" max="4096" width="11.19921875" style="1072" customWidth="1"/>
    <col min="4097" max="4097" width="13.296875" style="1072" customWidth="1"/>
    <col min="4098" max="4099" width="14" style="1072" customWidth="1"/>
    <col min="4100" max="4100" width="13.296875" style="1072" customWidth="1"/>
    <col min="4101" max="4101" width="12.296875" style="1072" customWidth="1"/>
    <col min="4102" max="4102" width="14.296875" style="1072" customWidth="1"/>
    <col min="4103" max="4103" width="15.19921875" style="1072" customWidth="1"/>
    <col min="4104" max="4346" width="9.296875" style="1072"/>
    <col min="4347" max="4347" width="5.796875" style="1072" customWidth="1"/>
    <col min="4348" max="4348" width="22.296875" style="1072" customWidth="1"/>
    <col min="4349" max="4349" width="13" style="1072" customWidth="1"/>
    <col min="4350" max="4350" width="11" style="1072" customWidth="1"/>
    <col min="4351" max="4351" width="15.5" style="1072" customWidth="1"/>
    <col min="4352" max="4352" width="11.19921875" style="1072" customWidth="1"/>
    <col min="4353" max="4353" width="13.296875" style="1072" customWidth="1"/>
    <col min="4354" max="4355" width="14" style="1072" customWidth="1"/>
    <col min="4356" max="4356" width="13.296875" style="1072" customWidth="1"/>
    <col min="4357" max="4357" width="12.296875" style="1072" customWidth="1"/>
    <col min="4358" max="4358" width="14.296875" style="1072" customWidth="1"/>
    <col min="4359" max="4359" width="15.19921875" style="1072" customWidth="1"/>
    <col min="4360" max="4602" width="9.296875" style="1072"/>
    <col min="4603" max="4603" width="5.796875" style="1072" customWidth="1"/>
    <col min="4604" max="4604" width="22.296875" style="1072" customWidth="1"/>
    <col min="4605" max="4605" width="13" style="1072" customWidth="1"/>
    <col min="4606" max="4606" width="11" style="1072" customWidth="1"/>
    <col min="4607" max="4607" width="15.5" style="1072" customWidth="1"/>
    <col min="4608" max="4608" width="11.19921875" style="1072" customWidth="1"/>
    <col min="4609" max="4609" width="13.296875" style="1072" customWidth="1"/>
    <col min="4610" max="4611" width="14" style="1072" customWidth="1"/>
    <col min="4612" max="4612" width="13.296875" style="1072" customWidth="1"/>
    <col min="4613" max="4613" width="12.296875" style="1072" customWidth="1"/>
    <col min="4614" max="4614" width="14.296875" style="1072" customWidth="1"/>
    <col min="4615" max="4615" width="15.19921875" style="1072" customWidth="1"/>
    <col min="4616" max="4858" width="9.296875" style="1072"/>
    <col min="4859" max="4859" width="5.796875" style="1072" customWidth="1"/>
    <col min="4860" max="4860" width="22.296875" style="1072" customWidth="1"/>
    <col min="4861" max="4861" width="13" style="1072" customWidth="1"/>
    <col min="4862" max="4862" width="11" style="1072" customWidth="1"/>
    <col min="4863" max="4863" width="15.5" style="1072" customWidth="1"/>
    <col min="4864" max="4864" width="11.19921875" style="1072" customWidth="1"/>
    <col min="4865" max="4865" width="13.296875" style="1072" customWidth="1"/>
    <col min="4866" max="4867" width="14" style="1072" customWidth="1"/>
    <col min="4868" max="4868" width="13.296875" style="1072" customWidth="1"/>
    <col min="4869" max="4869" width="12.296875" style="1072" customWidth="1"/>
    <col min="4870" max="4870" width="14.296875" style="1072" customWidth="1"/>
    <col min="4871" max="4871" width="15.19921875" style="1072" customWidth="1"/>
    <col min="4872" max="5114" width="9.296875" style="1072"/>
    <col min="5115" max="5115" width="5.796875" style="1072" customWidth="1"/>
    <col min="5116" max="5116" width="22.296875" style="1072" customWidth="1"/>
    <col min="5117" max="5117" width="13" style="1072" customWidth="1"/>
    <col min="5118" max="5118" width="11" style="1072" customWidth="1"/>
    <col min="5119" max="5119" width="15.5" style="1072" customWidth="1"/>
    <col min="5120" max="5120" width="11.19921875" style="1072" customWidth="1"/>
    <col min="5121" max="5121" width="13.296875" style="1072" customWidth="1"/>
    <col min="5122" max="5123" width="14" style="1072" customWidth="1"/>
    <col min="5124" max="5124" width="13.296875" style="1072" customWidth="1"/>
    <col min="5125" max="5125" width="12.296875" style="1072" customWidth="1"/>
    <col min="5126" max="5126" width="14.296875" style="1072" customWidth="1"/>
    <col min="5127" max="5127" width="15.19921875" style="1072" customWidth="1"/>
    <col min="5128" max="5370" width="9.296875" style="1072"/>
    <col min="5371" max="5371" width="5.796875" style="1072" customWidth="1"/>
    <col min="5372" max="5372" width="22.296875" style="1072" customWidth="1"/>
    <col min="5373" max="5373" width="13" style="1072" customWidth="1"/>
    <col min="5374" max="5374" width="11" style="1072" customWidth="1"/>
    <col min="5375" max="5375" width="15.5" style="1072" customWidth="1"/>
    <col min="5376" max="5376" width="11.19921875" style="1072" customWidth="1"/>
    <col min="5377" max="5377" width="13.296875" style="1072" customWidth="1"/>
    <col min="5378" max="5379" width="14" style="1072" customWidth="1"/>
    <col min="5380" max="5380" width="13.296875" style="1072" customWidth="1"/>
    <col min="5381" max="5381" width="12.296875" style="1072" customWidth="1"/>
    <col min="5382" max="5382" width="14.296875" style="1072" customWidth="1"/>
    <col min="5383" max="5383" width="15.19921875" style="1072" customWidth="1"/>
    <col min="5384" max="5626" width="9.296875" style="1072"/>
    <col min="5627" max="5627" width="5.796875" style="1072" customWidth="1"/>
    <col min="5628" max="5628" width="22.296875" style="1072" customWidth="1"/>
    <col min="5629" max="5629" width="13" style="1072" customWidth="1"/>
    <col min="5630" max="5630" width="11" style="1072" customWidth="1"/>
    <col min="5631" max="5631" width="15.5" style="1072" customWidth="1"/>
    <col min="5632" max="5632" width="11.19921875" style="1072" customWidth="1"/>
    <col min="5633" max="5633" width="13.296875" style="1072" customWidth="1"/>
    <col min="5634" max="5635" width="14" style="1072" customWidth="1"/>
    <col min="5636" max="5636" width="13.296875" style="1072" customWidth="1"/>
    <col min="5637" max="5637" width="12.296875" style="1072" customWidth="1"/>
    <col min="5638" max="5638" width="14.296875" style="1072" customWidth="1"/>
    <col min="5639" max="5639" width="15.19921875" style="1072" customWidth="1"/>
    <col min="5640" max="5882" width="9.296875" style="1072"/>
    <col min="5883" max="5883" width="5.796875" style="1072" customWidth="1"/>
    <col min="5884" max="5884" width="22.296875" style="1072" customWidth="1"/>
    <col min="5885" max="5885" width="13" style="1072" customWidth="1"/>
    <col min="5886" max="5886" width="11" style="1072" customWidth="1"/>
    <col min="5887" max="5887" width="15.5" style="1072" customWidth="1"/>
    <col min="5888" max="5888" width="11.19921875" style="1072" customWidth="1"/>
    <col min="5889" max="5889" width="13.296875" style="1072" customWidth="1"/>
    <col min="5890" max="5891" width="14" style="1072" customWidth="1"/>
    <col min="5892" max="5892" width="13.296875" style="1072" customWidth="1"/>
    <col min="5893" max="5893" width="12.296875" style="1072" customWidth="1"/>
    <col min="5894" max="5894" width="14.296875" style="1072" customWidth="1"/>
    <col min="5895" max="5895" width="15.19921875" style="1072" customWidth="1"/>
    <col min="5896" max="6138" width="9.296875" style="1072"/>
    <col min="6139" max="6139" width="5.796875" style="1072" customWidth="1"/>
    <col min="6140" max="6140" width="22.296875" style="1072" customWidth="1"/>
    <col min="6141" max="6141" width="13" style="1072" customWidth="1"/>
    <col min="6142" max="6142" width="11" style="1072" customWidth="1"/>
    <col min="6143" max="6143" width="15.5" style="1072" customWidth="1"/>
    <col min="6144" max="6144" width="11.19921875" style="1072" customWidth="1"/>
    <col min="6145" max="6145" width="13.296875" style="1072" customWidth="1"/>
    <col min="6146" max="6147" width="14" style="1072" customWidth="1"/>
    <col min="6148" max="6148" width="13.296875" style="1072" customWidth="1"/>
    <col min="6149" max="6149" width="12.296875" style="1072" customWidth="1"/>
    <col min="6150" max="6150" width="14.296875" style="1072" customWidth="1"/>
    <col min="6151" max="6151" width="15.19921875" style="1072" customWidth="1"/>
    <col min="6152" max="6394" width="9.296875" style="1072"/>
    <col min="6395" max="6395" width="5.796875" style="1072" customWidth="1"/>
    <col min="6396" max="6396" width="22.296875" style="1072" customWidth="1"/>
    <col min="6397" max="6397" width="13" style="1072" customWidth="1"/>
    <col min="6398" max="6398" width="11" style="1072" customWidth="1"/>
    <col min="6399" max="6399" width="15.5" style="1072" customWidth="1"/>
    <col min="6400" max="6400" width="11.19921875" style="1072" customWidth="1"/>
    <col min="6401" max="6401" width="13.296875" style="1072" customWidth="1"/>
    <col min="6402" max="6403" width="14" style="1072" customWidth="1"/>
    <col min="6404" max="6404" width="13.296875" style="1072" customWidth="1"/>
    <col min="6405" max="6405" width="12.296875" style="1072" customWidth="1"/>
    <col min="6406" max="6406" width="14.296875" style="1072" customWidth="1"/>
    <col min="6407" max="6407" width="15.19921875" style="1072" customWidth="1"/>
    <col min="6408" max="6650" width="9.296875" style="1072"/>
    <col min="6651" max="6651" width="5.796875" style="1072" customWidth="1"/>
    <col min="6652" max="6652" width="22.296875" style="1072" customWidth="1"/>
    <col min="6653" max="6653" width="13" style="1072" customWidth="1"/>
    <col min="6654" max="6654" width="11" style="1072" customWidth="1"/>
    <col min="6655" max="6655" width="15.5" style="1072" customWidth="1"/>
    <col min="6656" max="6656" width="11.19921875" style="1072" customWidth="1"/>
    <col min="6657" max="6657" width="13.296875" style="1072" customWidth="1"/>
    <col min="6658" max="6659" width="14" style="1072" customWidth="1"/>
    <col min="6660" max="6660" width="13.296875" style="1072" customWidth="1"/>
    <col min="6661" max="6661" width="12.296875" style="1072" customWidth="1"/>
    <col min="6662" max="6662" width="14.296875" style="1072" customWidth="1"/>
    <col min="6663" max="6663" width="15.19921875" style="1072" customWidth="1"/>
    <col min="6664" max="6906" width="9.296875" style="1072"/>
    <col min="6907" max="6907" width="5.796875" style="1072" customWidth="1"/>
    <col min="6908" max="6908" width="22.296875" style="1072" customWidth="1"/>
    <col min="6909" max="6909" width="13" style="1072" customWidth="1"/>
    <col min="6910" max="6910" width="11" style="1072" customWidth="1"/>
    <col min="6911" max="6911" width="15.5" style="1072" customWidth="1"/>
    <col min="6912" max="6912" width="11.19921875" style="1072" customWidth="1"/>
    <col min="6913" max="6913" width="13.296875" style="1072" customWidth="1"/>
    <col min="6914" max="6915" width="14" style="1072" customWidth="1"/>
    <col min="6916" max="6916" width="13.296875" style="1072" customWidth="1"/>
    <col min="6917" max="6917" width="12.296875" style="1072" customWidth="1"/>
    <col min="6918" max="6918" width="14.296875" style="1072" customWidth="1"/>
    <col min="6919" max="6919" width="15.19921875" style="1072" customWidth="1"/>
    <col min="6920" max="7162" width="9.296875" style="1072"/>
    <col min="7163" max="7163" width="5.796875" style="1072" customWidth="1"/>
    <col min="7164" max="7164" width="22.296875" style="1072" customWidth="1"/>
    <col min="7165" max="7165" width="13" style="1072" customWidth="1"/>
    <col min="7166" max="7166" width="11" style="1072" customWidth="1"/>
    <col min="7167" max="7167" width="15.5" style="1072" customWidth="1"/>
    <col min="7168" max="7168" width="11.19921875" style="1072" customWidth="1"/>
    <col min="7169" max="7169" width="13.296875" style="1072" customWidth="1"/>
    <col min="7170" max="7171" width="14" style="1072" customWidth="1"/>
    <col min="7172" max="7172" width="13.296875" style="1072" customWidth="1"/>
    <col min="7173" max="7173" width="12.296875" style="1072" customWidth="1"/>
    <col min="7174" max="7174" width="14.296875" style="1072" customWidth="1"/>
    <col min="7175" max="7175" width="15.19921875" style="1072" customWidth="1"/>
    <col min="7176" max="7418" width="9.296875" style="1072"/>
    <col min="7419" max="7419" width="5.796875" style="1072" customWidth="1"/>
    <col min="7420" max="7420" width="22.296875" style="1072" customWidth="1"/>
    <col min="7421" max="7421" width="13" style="1072" customWidth="1"/>
    <col min="7422" max="7422" width="11" style="1072" customWidth="1"/>
    <col min="7423" max="7423" width="15.5" style="1072" customWidth="1"/>
    <col min="7424" max="7424" width="11.19921875" style="1072" customWidth="1"/>
    <col min="7425" max="7425" width="13.296875" style="1072" customWidth="1"/>
    <col min="7426" max="7427" width="14" style="1072" customWidth="1"/>
    <col min="7428" max="7428" width="13.296875" style="1072" customWidth="1"/>
    <col min="7429" max="7429" width="12.296875" style="1072" customWidth="1"/>
    <col min="7430" max="7430" width="14.296875" style="1072" customWidth="1"/>
    <col min="7431" max="7431" width="15.19921875" style="1072" customWidth="1"/>
    <col min="7432" max="7674" width="9.296875" style="1072"/>
    <col min="7675" max="7675" width="5.796875" style="1072" customWidth="1"/>
    <col min="7676" max="7676" width="22.296875" style="1072" customWidth="1"/>
    <col min="7677" max="7677" width="13" style="1072" customWidth="1"/>
    <col min="7678" max="7678" width="11" style="1072" customWidth="1"/>
    <col min="7679" max="7679" width="15.5" style="1072" customWidth="1"/>
    <col min="7680" max="7680" width="11.19921875" style="1072" customWidth="1"/>
    <col min="7681" max="7681" width="13.296875" style="1072" customWidth="1"/>
    <col min="7682" max="7683" width="14" style="1072" customWidth="1"/>
    <col min="7684" max="7684" width="13.296875" style="1072" customWidth="1"/>
    <col min="7685" max="7685" width="12.296875" style="1072" customWidth="1"/>
    <col min="7686" max="7686" width="14.296875" style="1072" customWidth="1"/>
    <col min="7687" max="7687" width="15.19921875" style="1072" customWidth="1"/>
    <col min="7688" max="7930" width="9.296875" style="1072"/>
    <col min="7931" max="7931" width="5.796875" style="1072" customWidth="1"/>
    <col min="7932" max="7932" width="22.296875" style="1072" customWidth="1"/>
    <col min="7933" max="7933" width="13" style="1072" customWidth="1"/>
    <col min="7934" max="7934" width="11" style="1072" customWidth="1"/>
    <col min="7935" max="7935" width="15.5" style="1072" customWidth="1"/>
    <col min="7936" max="7936" width="11.19921875" style="1072" customWidth="1"/>
    <col min="7937" max="7937" width="13.296875" style="1072" customWidth="1"/>
    <col min="7938" max="7939" width="14" style="1072" customWidth="1"/>
    <col min="7940" max="7940" width="13.296875" style="1072" customWidth="1"/>
    <col min="7941" max="7941" width="12.296875" style="1072" customWidth="1"/>
    <col min="7942" max="7942" width="14.296875" style="1072" customWidth="1"/>
    <col min="7943" max="7943" width="15.19921875" style="1072" customWidth="1"/>
    <col min="7944" max="8186" width="9.296875" style="1072"/>
    <col min="8187" max="8187" width="5.796875" style="1072" customWidth="1"/>
    <col min="8188" max="8188" width="22.296875" style="1072" customWidth="1"/>
    <col min="8189" max="8189" width="13" style="1072" customWidth="1"/>
    <col min="8190" max="8190" width="11" style="1072" customWidth="1"/>
    <col min="8191" max="8191" width="15.5" style="1072" customWidth="1"/>
    <col min="8192" max="8192" width="11.19921875" style="1072" customWidth="1"/>
    <col min="8193" max="8193" width="13.296875" style="1072" customWidth="1"/>
    <col min="8194" max="8195" width="14" style="1072" customWidth="1"/>
    <col min="8196" max="8196" width="13.296875" style="1072" customWidth="1"/>
    <col min="8197" max="8197" width="12.296875" style="1072" customWidth="1"/>
    <col min="8198" max="8198" width="14.296875" style="1072" customWidth="1"/>
    <col min="8199" max="8199" width="15.19921875" style="1072" customWidth="1"/>
    <col min="8200" max="8442" width="9.296875" style="1072"/>
    <col min="8443" max="8443" width="5.796875" style="1072" customWidth="1"/>
    <col min="8444" max="8444" width="22.296875" style="1072" customWidth="1"/>
    <col min="8445" max="8445" width="13" style="1072" customWidth="1"/>
    <col min="8446" max="8446" width="11" style="1072" customWidth="1"/>
    <col min="8447" max="8447" width="15.5" style="1072" customWidth="1"/>
    <col min="8448" max="8448" width="11.19921875" style="1072" customWidth="1"/>
    <col min="8449" max="8449" width="13.296875" style="1072" customWidth="1"/>
    <col min="8450" max="8451" width="14" style="1072" customWidth="1"/>
    <col min="8452" max="8452" width="13.296875" style="1072" customWidth="1"/>
    <col min="8453" max="8453" width="12.296875" style="1072" customWidth="1"/>
    <col min="8454" max="8454" width="14.296875" style="1072" customWidth="1"/>
    <col min="8455" max="8455" width="15.19921875" style="1072" customWidth="1"/>
    <col min="8456" max="8698" width="9.296875" style="1072"/>
    <col min="8699" max="8699" width="5.796875" style="1072" customWidth="1"/>
    <col min="8700" max="8700" width="22.296875" style="1072" customWidth="1"/>
    <col min="8701" max="8701" width="13" style="1072" customWidth="1"/>
    <col min="8702" max="8702" width="11" style="1072" customWidth="1"/>
    <col min="8703" max="8703" width="15.5" style="1072" customWidth="1"/>
    <col min="8704" max="8704" width="11.19921875" style="1072" customWidth="1"/>
    <col min="8705" max="8705" width="13.296875" style="1072" customWidth="1"/>
    <col min="8706" max="8707" width="14" style="1072" customWidth="1"/>
    <col min="8708" max="8708" width="13.296875" style="1072" customWidth="1"/>
    <col min="8709" max="8709" width="12.296875" style="1072" customWidth="1"/>
    <col min="8710" max="8710" width="14.296875" style="1072" customWidth="1"/>
    <col min="8711" max="8711" width="15.19921875" style="1072" customWidth="1"/>
    <col min="8712" max="8954" width="9.296875" style="1072"/>
    <col min="8955" max="8955" width="5.796875" style="1072" customWidth="1"/>
    <col min="8956" max="8956" width="22.296875" style="1072" customWidth="1"/>
    <col min="8957" max="8957" width="13" style="1072" customWidth="1"/>
    <col min="8958" max="8958" width="11" style="1072" customWidth="1"/>
    <col min="8959" max="8959" width="15.5" style="1072" customWidth="1"/>
    <col min="8960" max="8960" width="11.19921875" style="1072" customWidth="1"/>
    <col min="8961" max="8961" width="13.296875" style="1072" customWidth="1"/>
    <col min="8962" max="8963" width="14" style="1072" customWidth="1"/>
    <col min="8964" max="8964" width="13.296875" style="1072" customWidth="1"/>
    <col min="8965" max="8965" width="12.296875" style="1072" customWidth="1"/>
    <col min="8966" max="8966" width="14.296875" style="1072" customWidth="1"/>
    <col min="8967" max="8967" width="15.19921875" style="1072" customWidth="1"/>
    <col min="8968" max="9210" width="9.296875" style="1072"/>
    <col min="9211" max="9211" width="5.796875" style="1072" customWidth="1"/>
    <col min="9212" max="9212" width="22.296875" style="1072" customWidth="1"/>
    <col min="9213" max="9213" width="13" style="1072" customWidth="1"/>
    <col min="9214" max="9214" width="11" style="1072" customWidth="1"/>
    <col min="9215" max="9215" width="15.5" style="1072" customWidth="1"/>
    <col min="9216" max="9216" width="11.19921875" style="1072" customWidth="1"/>
    <col min="9217" max="9217" width="13.296875" style="1072" customWidth="1"/>
    <col min="9218" max="9219" width="14" style="1072" customWidth="1"/>
    <col min="9220" max="9220" width="13.296875" style="1072" customWidth="1"/>
    <col min="9221" max="9221" width="12.296875" style="1072" customWidth="1"/>
    <col min="9222" max="9222" width="14.296875" style="1072" customWidth="1"/>
    <col min="9223" max="9223" width="15.19921875" style="1072" customWidth="1"/>
    <col min="9224" max="9466" width="9.296875" style="1072"/>
    <col min="9467" max="9467" width="5.796875" style="1072" customWidth="1"/>
    <col min="9468" max="9468" width="22.296875" style="1072" customWidth="1"/>
    <col min="9469" max="9469" width="13" style="1072" customWidth="1"/>
    <col min="9470" max="9470" width="11" style="1072" customWidth="1"/>
    <col min="9471" max="9471" width="15.5" style="1072" customWidth="1"/>
    <col min="9472" max="9472" width="11.19921875" style="1072" customWidth="1"/>
    <col min="9473" max="9473" width="13.296875" style="1072" customWidth="1"/>
    <col min="9474" max="9475" width="14" style="1072" customWidth="1"/>
    <col min="9476" max="9476" width="13.296875" style="1072" customWidth="1"/>
    <col min="9477" max="9477" width="12.296875" style="1072" customWidth="1"/>
    <col min="9478" max="9478" width="14.296875" style="1072" customWidth="1"/>
    <col min="9479" max="9479" width="15.19921875" style="1072" customWidth="1"/>
    <col min="9480" max="9722" width="9.296875" style="1072"/>
    <col min="9723" max="9723" width="5.796875" style="1072" customWidth="1"/>
    <col min="9724" max="9724" width="22.296875" style="1072" customWidth="1"/>
    <col min="9725" max="9725" width="13" style="1072" customWidth="1"/>
    <col min="9726" max="9726" width="11" style="1072" customWidth="1"/>
    <col min="9727" max="9727" width="15.5" style="1072" customWidth="1"/>
    <col min="9728" max="9728" width="11.19921875" style="1072" customWidth="1"/>
    <col min="9729" max="9729" width="13.296875" style="1072" customWidth="1"/>
    <col min="9730" max="9731" width="14" style="1072" customWidth="1"/>
    <col min="9732" max="9732" width="13.296875" style="1072" customWidth="1"/>
    <col min="9733" max="9733" width="12.296875" style="1072" customWidth="1"/>
    <col min="9734" max="9734" width="14.296875" style="1072" customWidth="1"/>
    <col min="9735" max="9735" width="15.19921875" style="1072" customWidth="1"/>
    <col min="9736" max="9978" width="9.296875" style="1072"/>
    <col min="9979" max="9979" width="5.796875" style="1072" customWidth="1"/>
    <col min="9980" max="9980" width="22.296875" style="1072" customWidth="1"/>
    <col min="9981" max="9981" width="13" style="1072" customWidth="1"/>
    <col min="9982" max="9982" width="11" style="1072" customWidth="1"/>
    <col min="9983" max="9983" width="15.5" style="1072" customWidth="1"/>
    <col min="9984" max="9984" width="11.19921875" style="1072" customWidth="1"/>
    <col min="9985" max="9985" width="13.296875" style="1072" customWidth="1"/>
    <col min="9986" max="9987" width="14" style="1072" customWidth="1"/>
    <col min="9988" max="9988" width="13.296875" style="1072" customWidth="1"/>
    <col min="9989" max="9989" width="12.296875" style="1072" customWidth="1"/>
    <col min="9990" max="9990" width="14.296875" style="1072" customWidth="1"/>
    <col min="9991" max="9991" width="15.19921875" style="1072" customWidth="1"/>
    <col min="9992" max="10234" width="9.296875" style="1072"/>
    <col min="10235" max="10235" width="5.796875" style="1072" customWidth="1"/>
    <col min="10236" max="10236" width="22.296875" style="1072" customWidth="1"/>
    <col min="10237" max="10237" width="13" style="1072" customWidth="1"/>
    <col min="10238" max="10238" width="11" style="1072" customWidth="1"/>
    <col min="10239" max="10239" width="15.5" style="1072" customWidth="1"/>
    <col min="10240" max="10240" width="11.19921875" style="1072" customWidth="1"/>
    <col min="10241" max="10241" width="13.296875" style="1072" customWidth="1"/>
    <col min="10242" max="10243" width="14" style="1072" customWidth="1"/>
    <col min="10244" max="10244" width="13.296875" style="1072" customWidth="1"/>
    <col min="10245" max="10245" width="12.296875" style="1072" customWidth="1"/>
    <col min="10246" max="10246" width="14.296875" style="1072" customWidth="1"/>
    <col min="10247" max="10247" width="15.19921875" style="1072" customWidth="1"/>
    <col min="10248" max="10490" width="9.296875" style="1072"/>
    <col min="10491" max="10491" width="5.796875" style="1072" customWidth="1"/>
    <col min="10492" max="10492" width="22.296875" style="1072" customWidth="1"/>
    <col min="10493" max="10493" width="13" style="1072" customWidth="1"/>
    <col min="10494" max="10494" width="11" style="1072" customWidth="1"/>
    <col min="10495" max="10495" width="15.5" style="1072" customWidth="1"/>
    <col min="10496" max="10496" width="11.19921875" style="1072" customWidth="1"/>
    <col min="10497" max="10497" width="13.296875" style="1072" customWidth="1"/>
    <col min="10498" max="10499" width="14" style="1072" customWidth="1"/>
    <col min="10500" max="10500" width="13.296875" style="1072" customWidth="1"/>
    <col min="10501" max="10501" width="12.296875" style="1072" customWidth="1"/>
    <col min="10502" max="10502" width="14.296875" style="1072" customWidth="1"/>
    <col min="10503" max="10503" width="15.19921875" style="1072" customWidth="1"/>
    <col min="10504" max="10746" width="9.296875" style="1072"/>
    <col min="10747" max="10747" width="5.796875" style="1072" customWidth="1"/>
    <col min="10748" max="10748" width="22.296875" style="1072" customWidth="1"/>
    <col min="10749" max="10749" width="13" style="1072" customWidth="1"/>
    <col min="10750" max="10750" width="11" style="1072" customWidth="1"/>
    <col min="10751" max="10751" width="15.5" style="1072" customWidth="1"/>
    <col min="10752" max="10752" width="11.19921875" style="1072" customWidth="1"/>
    <col min="10753" max="10753" width="13.296875" style="1072" customWidth="1"/>
    <col min="10754" max="10755" width="14" style="1072" customWidth="1"/>
    <col min="10756" max="10756" width="13.296875" style="1072" customWidth="1"/>
    <col min="10757" max="10757" width="12.296875" style="1072" customWidth="1"/>
    <col min="10758" max="10758" width="14.296875" style="1072" customWidth="1"/>
    <col min="10759" max="10759" width="15.19921875" style="1072" customWidth="1"/>
    <col min="10760" max="11002" width="9.296875" style="1072"/>
    <col min="11003" max="11003" width="5.796875" style="1072" customWidth="1"/>
    <col min="11004" max="11004" width="22.296875" style="1072" customWidth="1"/>
    <col min="11005" max="11005" width="13" style="1072" customWidth="1"/>
    <col min="11006" max="11006" width="11" style="1072" customWidth="1"/>
    <col min="11007" max="11007" width="15.5" style="1072" customWidth="1"/>
    <col min="11008" max="11008" width="11.19921875" style="1072" customWidth="1"/>
    <col min="11009" max="11009" width="13.296875" style="1072" customWidth="1"/>
    <col min="11010" max="11011" width="14" style="1072" customWidth="1"/>
    <col min="11012" max="11012" width="13.296875" style="1072" customWidth="1"/>
    <col min="11013" max="11013" width="12.296875" style="1072" customWidth="1"/>
    <col min="11014" max="11014" width="14.296875" style="1072" customWidth="1"/>
    <col min="11015" max="11015" width="15.19921875" style="1072" customWidth="1"/>
    <col min="11016" max="11258" width="9.296875" style="1072"/>
    <col min="11259" max="11259" width="5.796875" style="1072" customWidth="1"/>
    <col min="11260" max="11260" width="22.296875" style="1072" customWidth="1"/>
    <col min="11261" max="11261" width="13" style="1072" customWidth="1"/>
    <col min="11262" max="11262" width="11" style="1072" customWidth="1"/>
    <col min="11263" max="11263" width="15.5" style="1072" customWidth="1"/>
    <col min="11264" max="11264" width="11.19921875" style="1072" customWidth="1"/>
    <col min="11265" max="11265" width="13.296875" style="1072" customWidth="1"/>
    <col min="11266" max="11267" width="14" style="1072" customWidth="1"/>
    <col min="11268" max="11268" width="13.296875" style="1072" customWidth="1"/>
    <col min="11269" max="11269" width="12.296875" style="1072" customWidth="1"/>
    <col min="11270" max="11270" width="14.296875" style="1072" customWidth="1"/>
    <col min="11271" max="11271" width="15.19921875" style="1072" customWidth="1"/>
    <col min="11272" max="11514" width="9.296875" style="1072"/>
    <col min="11515" max="11515" width="5.796875" style="1072" customWidth="1"/>
    <col min="11516" max="11516" width="22.296875" style="1072" customWidth="1"/>
    <col min="11517" max="11517" width="13" style="1072" customWidth="1"/>
    <col min="11518" max="11518" width="11" style="1072" customWidth="1"/>
    <col min="11519" max="11519" width="15.5" style="1072" customWidth="1"/>
    <col min="11520" max="11520" width="11.19921875" style="1072" customWidth="1"/>
    <col min="11521" max="11521" width="13.296875" style="1072" customWidth="1"/>
    <col min="11522" max="11523" width="14" style="1072" customWidth="1"/>
    <col min="11524" max="11524" width="13.296875" style="1072" customWidth="1"/>
    <col min="11525" max="11525" width="12.296875" style="1072" customWidth="1"/>
    <col min="11526" max="11526" width="14.296875" style="1072" customWidth="1"/>
    <col min="11527" max="11527" width="15.19921875" style="1072" customWidth="1"/>
    <col min="11528" max="11770" width="9.296875" style="1072"/>
    <col min="11771" max="11771" width="5.796875" style="1072" customWidth="1"/>
    <col min="11772" max="11772" width="22.296875" style="1072" customWidth="1"/>
    <col min="11773" max="11773" width="13" style="1072" customWidth="1"/>
    <col min="11774" max="11774" width="11" style="1072" customWidth="1"/>
    <col min="11775" max="11775" width="15.5" style="1072" customWidth="1"/>
    <col min="11776" max="11776" width="11.19921875" style="1072" customWidth="1"/>
    <col min="11777" max="11777" width="13.296875" style="1072" customWidth="1"/>
    <col min="11778" max="11779" width="14" style="1072" customWidth="1"/>
    <col min="11780" max="11780" width="13.296875" style="1072" customWidth="1"/>
    <col min="11781" max="11781" width="12.296875" style="1072" customWidth="1"/>
    <col min="11782" max="11782" width="14.296875" style="1072" customWidth="1"/>
    <col min="11783" max="11783" width="15.19921875" style="1072" customWidth="1"/>
    <col min="11784" max="12026" width="9.296875" style="1072"/>
    <col min="12027" max="12027" width="5.796875" style="1072" customWidth="1"/>
    <col min="12028" max="12028" width="22.296875" style="1072" customWidth="1"/>
    <col min="12029" max="12029" width="13" style="1072" customWidth="1"/>
    <col min="12030" max="12030" width="11" style="1072" customWidth="1"/>
    <col min="12031" max="12031" width="15.5" style="1072" customWidth="1"/>
    <col min="12032" max="12032" width="11.19921875" style="1072" customWidth="1"/>
    <col min="12033" max="12033" width="13.296875" style="1072" customWidth="1"/>
    <col min="12034" max="12035" width="14" style="1072" customWidth="1"/>
    <col min="12036" max="12036" width="13.296875" style="1072" customWidth="1"/>
    <col min="12037" max="12037" width="12.296875" style="1072" customWidth="1"/>
    <col min="12038" max="12038" width="14.296875" style="1072" customWidth="1"/>
    <col min="12039" max="12039" width="15.19921875" style="1072" customWidth="1"/>
    <col min="12040" max="12282" width="9.296875" style="1072"/>
    <col min="12283" max="12283" width="5.796875" style="1072" customWidth="1"/>
    <col min="12284" max="12284" width="22.296875" style="1072" customWidth="1"/>
    <col min="12285" max="12285" width="13" style="1072" customWidth="1"/>
    <col min="12286" max="12286" width="11" style="1072" customWidth="1"/>
    <col min="12287" max="12287" width="15.5" style="1072" customWidth="1"/>
    <col min="12288" max="12288" width="11.19921875" style="1072" customWidth="1"/>
    <col min="12289" max="12289" width="13.296875" style="1072" customWidth="1"/>
    <col min="12290" max="12291" width="14" style="1072" customWidth="1"/>
    <col min="12292" max="12292" width="13.296875" style="1072" customWidth="1"/>
    <col min="12293" max="12293" width="12.296875" style="1072" customWidth="1"/>
    <col min="12294" max="12294" width="14.296875" style="1072" customWidth="1"/>
    <col min="12295" max="12295" width="15.19921875" style="1072" customWidth="1"/>
    <col min="12296" max="12538" width="9.296875" style="1072"/>
    <col min="12539" max="12539" width="5.796875" style="1072" customWidth="1"/>
    <col min="12540" max="12540" width="22.296875" style="1072" customWidth="1"/>
    <col min="12541" max="12541" width="13" style="1072" customWidth="1"/>
    <col min="12542" max="12542" width="11" style="1072" customWidth="1"/>
    <col min="12543" max="12543" width="15.5" style="1072" customWidth="1"/>
    <col min="12544" max="12544" width="11.19921875" style="1072" customWidth="1"/>
    <col min="12545" max="12545" width="13.296875" style="1072" customWidth="1"/>
    <col min="12546" max="12547" width="14" style="1072" customWidth="1"/>
    <col min="12548" max="12548" width="13.296875" style="1072" customWidth="1"/>
    <col min="12549" max="12549" width="12.296875" style="1072" customWidth="1"/>
    <col min="12550" max="12550" width="14.296875" style="1072" customWidth="1"/>
    <col min="12551" max="12551" width="15.19921875" style="1072" customWidth="1"/>
    <col min="12552" max="12794" width="9.296875" style="1072"/>
    <col min="12795" max="12795" width="5.796875" style="1072" customWidth="1"/>
    <col min="12796" max="12796" width="22.296875" style="1072" customWidth="1"/>
    <col min="12797" max="12797" width="13" style="1072" customWidth="1"/>
    <col min="12798" max="12798" width="11" style="1072" customWidth="1"/>
    <col min="12799" max="12799" width="15.5" style="1072" customWidth="1"/>
    <col min="12800" max="12800" width="11.19921875" style="1072" customWidth="1"/>
    <col min="12801" max="12801" width="13.296875" style="1072" customWidth="1"/>
    <col min="12802" max="12803" width="14" style="1072" customWidth="1"/>
    <col min="12804" max="12804" width="13.296875" style="1072" customWidth="1"/>
    <col min="12805" max="12805" width="12.296875" style="1072" customWidth="1"/>
    <col min="12806" max="12806" width="14.296875" style="1072" customWidth="1"/>
    <col min="12807" max="12807" width="15.19921875" style="1072" customWidth="1"/>
    <col min="12808" max="13050" width="9.296875" style="1072"/>
    <col min="13051" max="13051" width="5.796875" style="1072" customWidth="1"/>
    <col min="13052" max="13052" width="22.296875" style="1072" customWidth="1"/>
    <col min="13053" max="13053" width="13" style="1072" customWidth="1"/>
    <col min="13054" max="13054" width="11" style="1072" customWidth="1"/>
    <col min="13055" max="13055" width="15.5" style="1072" customWidth="1"/>
    <col min="13056" max="13056" width="11.19921875" style="1072" customWidth="1"/>
    <col min="13057" max="13057" width="13.296875" style="1072" customWidth="1"/>
    <col min="13058" max="13059" width="14" style="1072" customWidth="1"/>
    <col min="13060" max="13060" width="13.296875" style="1072" customWidth="1"/>
    <col min="13061" max="13061" width="12.296875" style="1072" customWidth="1"/>
    <col min="13062" max="13062" width="14.296875" style="1072" customWidth="1"/>
    <col min="13063" max="13063" width="15.19921875" style="1072" customWidth="1"/>
    <col min="13064" max="13306" width="9.296875" style="1072"/>
    <col min="13307" max="13307" width="5.796875" style="1072" customWidth="1"/>
    <col min="13308" max="13308" width="22.296875" style="1072" customWidth="1"/>
    <col min="13309" max="13309" width="13" style="1072" customWidth="1"/>
    <col min="13310" max="13310" width="11" style="1072" customWidth="1"/>
    <col min="13311" max="13311" width="15.5" style="1072" customWidth="1"/>
    <col min="13312" max="13312" width="11.19921875" style="1072" customWidth="1"/>
    <col min="13313" max="13313" width="13.296875" style="1072" customWidth="1"/>
    <col min="13314" max="13315" width="14" style="1072" customWidth="1"/>
    <col min="13316" max="13316" width="13.296875" style="1072" customWidth="1"/>
    <col min="13317" max="13317" width="12.296875" style="1072" customWidth="1"/>
    <col min="13318" max="13318" width="14.296875" style="1072" customWidth="1"/>
    <col min="13319" max="13319" width="15.19921875" style="1072" customWidth="1"/>
    <col min="13320" max="13562" width="9.296875" style="1072"/>
    <col min="13563" max="13563" width="5.796875" style="1072" customWidth="1"/>
    <col min="13564" max="13564" width="22.296875" style="1072" customWidth="1"/>
    <col min="13565" max="13565" width="13" style="1072" customWidth="1"/>
    <col min="13566" max="13566" width="11" style="1072" customWidth="1"/>
    <col min="13567" max="13567" width="15.5" style="1072" customWidth="1"/>
    <col min="13568" max="13568" width="11.19921875" style="1072" customWidth="1"/>
    <col min="13569" max="13569" width="13.296875" style="1072" customWidth="1"/>
    <col min="13570" max="13571" width="14" style="1072" customWidth="1"/>
    <col min="13572" max="13572" width="13.296875" style="1072" customWidth="1"/>
    <col min="13573" max="13573" width="12.296875" style="1072" customWidth="1"/>
    <col min="13574" max="13574" width="14.296875" style="1072" customWidth="1"/>
    <col min="13575" max="13575" width="15.19921875" style="1072" customWidth="1"/>
    <col min="13576" max="13818" width="9.296875" style="1072"/>
    <col min="13819" max="13819" width="5.796875" style="1072" customWidth="1"/>
    <col min="13820" max="13820" width="22.296875" style="1072" customWidth="1"/>
    <col min="13821" max="13821" width="13" style="1072" customWidth="1"/>
    <col min="13822" max="13822" width="11" style="1072" customWidth="1"/>
    <col min="13823" max="13823" width="15.5" style="1072" customWidth="1"/>
    <col min="13824" max="13824" width="11.19921875" style="1072" customWidth="1"/>
    <col min="13825" max="13825" width="13.296875" style="1072" customWidth="1"/>
    <col min="13826" max="13827" width="14" style="1072" customWidth="1"/>
    <col min="13828" max="13828" width="13.296875" style="1072" customWidth="1"/>
    <col min="13829" max="13829" width="12.296875" style="1072" customWidth="1"/>
    <col min="13830" max="13830" width="14.296875" style="1072" customWidth="1"/>
    <col min="13831" max="13831" width="15.19921875" style="1072" customWidth="1"/>
    <col min="13832" max="14074" width="9.296875" style="1072"/>
    <col min="14075" max="14075" width="5.796875" style="1072" customWidth="1"/>
    <col min="14076" max="14076" width="22.296875" style="1072" customWidth="1"/>
    <col min="14077" max="14077" width="13" style="1072" customWidth="1"/>
    <col min="14078" max="14078" width="11" style="1072" customWidth="1"/>
    <col min="14079" max="14079" width="15.5" style="1072" customWidth="1"/>
    <col min="14080" max="14080" width="11.19921875" style="1072" customWidth="1"/>
    <col min="14081" max="14081" width="13.296875" style="1072" customWidth="1"/>
    <col min="14082" max="14083" width="14" style="1072" customWidth="1"/>
    <col min="14084" max="14084" width="13.296875" style="1072" customWidth="1"/>
    <col min="14085" max="14085" width="12.296875" style="1072" customWidth="1"/>
    <col min="14086" max="14086" width="14.296875" style="1072" customWidth="1"/>
    <col min="14087" max="14087" width="15.19921875" style="1072" customWidth="1"/>
    <col min="14088" max="14330" width="9.296875" style="1072"/>
    <col min="14331" max="14331" width="5.796875" style="1072" customWidth="1"/>
    <col min="14332" max="14332" width="22.296875" style="1072" customWidth="1"/>
    <col min="14333" max="14333" width="13" style="1072" customWidth="1"/>
    <col min="14334" max="14334" width="11" style="1072" customWidth="1"/>
    <col min="14335" max="14335" width="15.5" style="1072" customWidth="1"/>
    <col min="14336" max="14336" width="11.19921875" style="1072" customWidth="1"/>
    <col min="14337" max="14337" width="13.296875" style="1072" customWidth="1"/>
    <col min="14338" max="14339" width="14" style="1072" customWidth="1"/>
    <col min="14340" max="14340" width="13.296875" style="1072" customWidth="1"/>
    <col min="14341" max="14341" width="12.296875" style="1072" customWidth="1"/>
    <col min="14342" max="14342" width="14.296875" style="1072" customWidth="1"/>
    <col min="14343" max="14343" width="15.19921875" style="1072" customWidth="1"/>
    <col min="14344" max="14586" width="9.296875" style="1072"/>
    <col min="14587" max="14587" width="5.796875" style="1072" customWidth="1"/>
    <col min="14588" max="14588" width="22.296875" style="1072" customWidth="1"/>
    <col min="14589" max="14589" width="13" style="1072" customWidth="1"/>
    <col min="14590" max="14590" width="11" style="1072" customWidth="1"/>
    <col min="14591" max="14591" width="15.5" style="1072" customWidth="1"/>
    <col min="14592" max="14592" width="11.19921875" style="1072" customWidth="1"/>
    <col min="14593" max="14593" width="13.296875" style="1072" customWidth="1"/>
    <col min="14594" max="14595" width="14" style="1072" customWidth="1"/>
    <col min="14596" max="14596" width="13.296875" style="1072" customWidth="1"/>
    <col min="14597" max="14597" width="12.296875" style="1072" customWidth="1"/>
    <col min="14598" max="14598" width="14.296875" style="1072" customWidth="1"/>
    <col min="14599" max="14599" width="15.19921875" style="1072" customWidth="1"/>
    <col min="14600" max="14842" width="9.296875" style="1072"/>
    <col min="14843" max="14843" width="5.796875" style="1072" customWidth="1"/>
    <col min="14844" max="14844" width="22.296875" style="1072" customWidth="1"/>
    <col min="14845" max="14845" width="13" style="1072" customWidth="1"/>
    <col min="14846" max="14846" width="11" style="1072" customWidth="1"/>
    <col min="14847" max="14847" width="15.5" style="1072" customWidth="1"/>
    <col min="14848" max="14848" width="11.19921875" style="1072" customWidth="1"/>
    <col min="14849" max="14849" width="13.296875" style="1072" customWidth="1"/>
    <col min="14850" max="14851" width="14" style="1072" customWidth="1"/>
    <col min="14852" max="14852" width="13.296875" style="1072" customWidth="1"/>
    <col min="14853" max="14853" width="12.296875" style="1072" customWidth="1"/>
    <col min="14854" max="14854" width="14.296875" style="1072" customWidth="1"/>
    <col min="14855" max="14855" width="15.19921875" style="1072" customWidth="1"/>
    <col min="14856" max="15098" width="9.296875" style="1072"/>
    <col min="15099" max="15099" width="5.796875" style="1072" customWidth="1"/>
    <col min="15100" max="15100" width="22.296875" style="1072" customWidth="1"/>
    <col min="15101" max="15101" width="13" style="1072" customWidth="1"/>
    <col min="15102" max="15102" width="11" style="1072" customWidth="1"/>
    <col min="15103" max="15103" width="15.5" style="1072" customWidth="1"/>
    <col min="15104" max="15104" width="11.19921875" style="1072" customWidth="1"/>
    <col min="15105" max="15105" width="13.296875" style="1072" customWidth="1"/>
    <col min="15106" max="15107" width="14" style="1072" customWidth="1"/>
    <col min="15108" max="15108" width="13.296875" style="1072" customWidth="1"/>
    <col min="15109" max="15109" width="12.296875" style="1072" customWidth="1"/>
    <col min="15110" max="15110" width="14.296875" style="1072" customWidth="1"/>
    <col min="15111" max="15111" width="15.19921875" style="1072" customWidth="1"/>
    <col min="15112" max="15354" width="9.296875" style="1072"/>
    <col min="15355" max="15355" width="5.796875" style="1072" customWidth="1"/>
    <col min="15356" max="15356" width="22.296875" style="1072" customWidth="1"/>
    <col min="15357" max="15357" width="13" style="1072" customWidth="1"/>
    <col min="15358" max="15358" width="11" style="1072" customWidth="1"/>
    <col min="15359" max="15359" width="15.5" style="1072" customWidth="1"/>
    <col min="15360" max="15360" width="11.19921875" style="1072" customWidth="1"/>
    <col min="15361" max="15361" width="13.296875" style="1072" customWidth="1"/>
    <col min="15362" max="15363" width="14" style="1072" customWidth="1"/>
    <col min="15364" max="15364" width="13.296875" style="1072" customWidth="1"/>
    <col min="15365" max="15365" width="12.296875" style="1072" customWidth="1"/>
    <col min="15366" max="15366" width="14.296875" style="1072" customWidth="1"/>
    <col min="15367" max="15367" width="15.19921875" style="1072" customWidth="1"/>
    <col min="15368" max="15610" width="9.296875" style="1072"/>
    <col min="15611" max="15611" width="5.796875" style="1072" customWidth="1"/>
    <col min="15612" max="15612" width="22.296875" style="1072" customWidth="1"/>
    <col min="15613" max="15613" width="13" style="1072" customWidth="1"/>
    <col min="15614" max="15614" width="11" style="1072" customWidth="1"/>
    <col min="15615" max="15615" width="15.5" style="1072" customWidth="1"/>
    <col min="15616" max="15616" width="11.19921875" style="1072" customWidth="1"/>
    <col min="15617" max="15617" width="13.296875" style="1072" customWidth="1"/>
    <col min="15618" max="15619" width="14" style="1072" customWidth="1"/>
    <col min="15620" max="15620" width="13.296875" style="1072" customWidth="1"/>
    <col min="15621" max="15621" width="12.296875" style="1072" customWidth="1"/>
    <col min="15622" max="15622" width="14.296875" style="1072" customWidth="1"/>
    <col min="15623" max="15623" width="15.19921875" style="1072" customWidth="1"/>
    <col min="15624" max="15866" width="9.296875" style="1072"/>
    <col min="15867" max="15867" width="5.796875" style="1072" customWidth="1"/>
    <col min="15868" max="15868" width="22.296875" style="1072" customWidth="1"/>
    <col min="15869" max="15869" width="13" style="1072" customWidth="1"/>
    <col min="15870" max="15870" width="11" style="1072" customWidth="1"/>
    <col min="15871" max="15871" width="15.5" style="1072" customWidth="1"/>
    <col min="15872" max="15872" width="11.19921875" style="1072" customWidth="1"/>
    <col min="15873" max="15873" width="13.296875" style="1072" customWidth="1"/>
    <col min="15874" max="15875" width="14" style="1072" customWidth="1"/>
    <col min="15876" max="15876" width="13.296875" style="1072" customWidth="1"/>
    <col min="15877" max="15877" width="12.296875" style="1072" customWidth="1"/>
    <col min="15878" max="15878" width="14.296875" style="1072" customWidth="1"/>
    <col min="15879" max="15879" width="15.19921875" style="1072" customWidth="1"/>
    <col min="15880" max="16122" width="9.296875" style="1072"/>
    <col min="16123" max="16123" width="5.796875" style="1072" customWidth="1"/>
    <col min="16124" max="16124" width="22.296875" style="1072" customWidth="1"/>
    <col min="16125" max="16125" width="13" style="1072" customWidth="1"/>
    <col min="16126" max="16126" width="11" style="1072" customWidth="1"/>
    <col min="16127" max="16127" width="15.5" style="1072" customWidth="1"/>
    <col min="16128" max="16128" width="11.19921875" style="1072" customWidth="1"/>
    <col min="16129" max="16129" width="13.296875" style="1072" customWidth="1"/>
    <col min="16130" max="16131" width="14" style="1072" customWidth="1"/>
    <col min="16132" max="16132" width="13.296875" style="1072" customWidth="1"/>
    <col min="16133" max="16133" width="12.296875" style="1072" customWidth="1"/>
    <col min="16134" max="16134" width="14.296875" style="1072" customWidth="1"/>
    <col min="16135" max="16135" width="15.19921875" style="1072" customWidth="1"/>
    <col min="16136" max="16384" width="9.296875" style="1072"/>
  </cols>
  <sheetData>
    <row r="1" spans="1:7" ht="18" customHeight="1" x14ac:dyDescent="0.3">
      <c r="A1" s="1429" t="s">
        <v>1102</v>
      </c>
      <c r="B1" s="1429"/>
      <c r="C1" s="1429"/>
      <c r="D1" s="1429"/>
      <c r="E1" s="1429"/>
      <c r="F1" s="1429"/>
      <c r="G1" s="1429"/>
    </row>
    <row r="2" spans="1:7" ht="14" x14ac:dyDescent="0.3">
      <c r="A2" s="47"/>
      <c r="B2" s="1073"/>
      <c r="C2" s="51"/>
      <c r="D2" s="195"/>
      <c r="E2" s="195"/>
      <c r="F2" s="194"/>
      <c r="G2" s="501" t="s">
        <v>1</v>
      </c>
    </row>
    <row r="3" spans="1:7" s="1074" customFormat="1" ht="12.75" customHeight="1" x14ac:dyDescent="0.3">
      <c r="A3" s="315" t="s">
        <v>396</v>
      </c>
      <c r="B3" s="315" t="s">
        <v>440</v>
      </c>
      <c r="C3" s="315" t="s">
        <v>441</v>
      </c>
      <c r="D3" s="315" t="s">
        <v>1103</v>
      </c>
      <c r="E3" s="315" t="s">
        <v>745</v>
      </c>
      <c r="F3" s="315" t="s">
        <v>1104</v>
      </c>
      <c r="G3" s="315" t="s">
        <v>745</v>
      </c>
    </row>
    <row r="4" spans="1:7" ht="26" x14ac:dyDescent="0.3">
      <c r="A4" s="318" t="s">
        <v>9</v>
      </c>
      <c r="B4" s="1075" t="s">
        <v>447</v>
      </c>
      <c r="C4" s="320" t="s">
        <v>448</v>
      </c>
      <c r="D4" s="326">
        <v>204949856</v>
      </c>
      <c r="E4" s="326">
        <v>57857</v>
      </c>
      <c r="F4" s="327">
        <v>861353375</v>
      </c>
      <c r="G4" s="1076">
        <v>63622530</v>
      </c>
    </row>
    <row r="5" spans="1:7" x14ac:dyDescent="0.3">
      <c r="A5" s="318" t="s">
        <v>12</v>
      </c>
      <c r="B5" s="1075" t="s">
        <v>1105</v>
      </c>
      <c r="C5" s="320" t="s">
        <v>691</v>
      </c>
      <c r="D5" s="326">
        <v>521000</v>
      </c>
      <c r="E5" s="326"/>
      <c r="F5" s="327">
        <v>524700</v>
      </c>
      <c r="G5" s="1076">
        <v>523332</v>
      </c>
    </row>
    <row r="6" spans="1:7" x14ac:dyDescent="0.3">
      <c r="A6" s="318" t="s">
        <v>15</v>
      </c>
      <c r="B6" s="1075" t="s">
        <v>1156</v>
      </c>
      <c r="C6" s="320" t="s">
        <v>1157</v>
      </c>
      <c r="D6" s="326"/>
      <c r="E6" s="326">
        <v>44363980</v>
      </c>
      <c r="F6" s="327"/>
      <c r="G6" s="1076">
        <v>34479970</v>
      </c>
    </row>
    <row r="7" spans="1:7" ht="20.149999999999999" customHeight="1" x14ac:dyDescent="0.3">
      <c r="A7" s="318" t="s">
        <v>18</v>
      </c>
      <c r="B7" s="1075" t="s">
        <v>1106</v>
      </c>
      <c r="C7" s="320" t="s">
        <v>675</v>
      </c>
      <c r="D7" s="326">
        <v>843925594</v>
      </c>
      <c r="E7" s="326">
        <v>511909383</v>
      </c>
      <c r="F7" s="327">
        <v>815472792</v>
      </c>
      <c r="G7" s="1076">
        <v>182717247</v>
      </c>
    </row>
    <row r="8" spans="1:7" ht="20.149999999999999" customHeight="1" x14ac:dyDescent="0.3">
      <c r="A8" s="318" t="s">
        <v>21</v>
      </c>
      <c r="B8" s="1075" t="s">
        <v>1158</v>
      </c>
      <c r="C8" s="320" t="s">
        <v>1159</v>
      </c>
      <c r="D8" s="326"/>
      <c r="E8" s="326"/>
      <c r="F8" s="327"/>
      <c r="G8" s="1076">
        <v>265773</v>
      </c>
    </row>
    <row r="9" spans="1:7" ht="20.149999999999999" customHeight="1" x14ac:dyDescent="0.3">
      <c r="A9" s="318" t="s">
        <v>24</v>
      </c>
      <c r="B9" s="1075" t="s">
        <v>1107</v>
      </c>
      <c r="C9" s="320" t="s">
        <v>692</v>
      </c>
      <c r="D9" s="321">
        <v>0</v>
      </c>
      <c r="E9" s="321">
        <v>4773004</v>
      </c>
      <c r="F9" s="322">
        <v>8289800</v>
      </c>
      <c r="G9" s="1076">
        <v>11496709</v>
      </c>
    </row>
    <row r="10" spans="1:7" ht="20.149999999999999" customHeight="1" x14ac:dyDescent="0.3">
      <c r="A10" s="318" t="s">
        <v>27</v>
      </c>
      <c r="B10" s="1075" t="s">
        <v>1160</v>
      </c>
      <c r="C10" s="320" t="s">
        <v>676</v>
      </c>
      <c r="D10" s="321"/>
      <c r="E10" s="321">
        <v>1015795903</v>
      </c>
      <c r="F10" s="322"/>
      <c r="G10" s="1076">
        <v>31845336</v>
      </c>
    </row>
    <row r="11" spans="1:7" ht="20.149999999999999" customHeight="1" x14ac:dyDescent="0.3">
      <c r="A11" s="318" t="s">
        <v>30</v>
      </c>
      <c r="B11" s="1075" t="s">
        <v>1108</v>
      </c>
      <c r="C11" s="320" t="s">
        <v>450</v>
      </c>
      <c r="D11" s="321">
        <v>917741801</v>
      </c>
      <c r="E11" s="321">
        <v>2899973993</v>
      </c>
      <c r="F11" s="322"/>
      <c r="G11" s="1076">
        <v>767258333</v>
      </c>
    </row>
    <row r="12" spans="1:7" ht="20.149999999999999" customHeight="1" x14ac:dyDescent="0.3">
      <c r="A12" s="318" t="s">
        <v>33</v>
      </c>
      <c r="B12" s="319" t="s">
        <v>670</v>
      </c>
      <c r="C12" s="320" t="s">
        <v>669</v>
      </c>
      <c r="D12" s="326">
        <v>71031230</v>
      </c>
      <c r="E12" s="326">
        <v>23721240</v>
      </c>
      <c r="F12" s="327">
        <v>96022428</v>
      </c>
      <c r="G12" s="1076">
        <v>59234807</v>
      </c>
    </row>
    <row r="13" spans="1:7" ht="20.149999999999999" customHeight="1" x14ac:dyDescent="0.3">
      <c r="A13" s="318" t="s">
        <v>36</v>
      </c>
      <c r="B13" s="319" t="s">
        <v>1161</v>
      </c>
      <c r="C13" s="320" t="s">
        <v>677</v>
      </c>
      <c r="D13" s="326"/>
      <c r="E13" s="326">
        <v>161649136</v>
      </c>
      <c r="F13" s="327"/>
      <c r="G13" s="1076">
        <v>177016505</v>
      </c>
    </row>
    <row r="14" spans="1:7" s="1077" customFormat="1" ht="20.149999999999999" customHeight="1" x14ac:dyDescent="0.35">
      <c r="A14" s="318" t="s">
        <v>38</v>
      </c>
      <c r="B14" s="1075" t="s">
        <v>1109</v>
      </c>
      <c r="C14" s="320" t="s">
        <v>682</v>
      </c>
      <c r="D14" s="326">
        <v>350000000</v>
      </c>
      <c r="E14" s="326"/>
      <c r="F14" s="326">
        <v>424175000</v>
      </c>
      <c r="G14" s="1076">
        <v>41929210</v>
      </c>
    </row>
    <row r="15" spans="1:7" s="1077" customFormat="1" ht="20.149999999999999" customHeight="1" x14ac:dyDescent="0.35">
      <c r="A15" s="318" t="s">
        <v>40</v>
      </c>
      <c r="B15" s="1075" t="s">
        <v>1110</v>
      </c>
      <c r="C15" s="320" t="s">
        <v>731</v>
      </c>
      <c r="D15" s="326">
        <v>739310500</v>
      </c>
      <c r="E15" s="326"/>
      <c r="F15" s="326">
        <v>741850500</v>
      </c>
      <c r="G15" s="1076">
        <v>43786748</v>
      </c>
    </row>
    <row r="16" spans="1:7" ht="20.149999999999999" customHeight="1" x14ac:dyDescent="0.3">
      <c r="A16" s="318" t="s">
        <v>42</v>
      </c>
      <c r="B16" s="1075" t="s">
        <v>1111</v>
      </c>
      <c r="C16" s="320" t="s">
        <v>693</v>
      </c>
      <c r="D16" s="326"/>
      <c r="E16" s="326"/>
      <c r="F16" s="326">
        <v>27862750</v>
      </c>
      <c r="G16" s="1076">
        <v>31588507</v>
      </c>
    </row>
    <row r="17" spans="1:7" ht="20.149999999999999" customHeight="1" x14ac:dyDescent="0.3">
      <c r="A17" s="318" t="s">
        <v>44</v>
      </c>
      <c r="B17" s="1075" t="s">
        <v>1112</v>
      </c>
      <c r="C17" s="320" t="s">
        <v>694</v>
      </c>
      <c r="D17" s="326">
        <v>2390775</v>
      </c>
      <c r="E17" s="326"/>
      <c r="F17" s="326">
        <v>2708275</v>
      </c>
      <c r="G17" s="1076">
        <v>9437010</v>
      </c>
    </row>
    <row r="18" spans="1:7" ht="20.149999999999999" customHeight="1" x14ac:dyDescent="0.3">
      <c r="A18" s="318" t="s">
        <v>46</v>
      </c>
      <c r="B18" s="1075" t="s">
        <v>1113</v>
      </c>
      <c r="C18" s="320" t="s">
        <v>732</v>
      </c>
      <c r="D18" s="326">
        <v>55875875</v>
      </c>
      <c r="E18" s="326"/>
      <c r="F18" s="326">
        <v>55875875</v>
      </c>
      <c r="G18" s="1076">
        <v>365125</v>
      </c>
    </row>
    <row r="19" spans="1:7" ht="20.149999999999999" customHeight="1" x14ac:dyDescent="0.3">
      <c r="A19" s="318" t="s">
        <v>48</v>
      </c>
      <c r="B19" s="1075" t="s">
        <v>1114</v>
      </c>
      <c r="C19" s="320" t="s">
        <v>755</v>
      </c>
      <c r="D19" s="326">
        <v>400025148</v>
      </c>
      <c r="E19" s="326"/>
      <c r="F19" s="326">
        <v>398351508</v>
      </c>
      <c r="G19" s="1076">
        <v>17784325</v>
      </c>
    </row>
    <row r="20" spans="1:7" ht="20.149999999999999" customHeight="1" x14ac:dyDescent="0.3">
      <c r="A20" s="318" t="s">
        <v>50</v>
      </c>
      <c r="B20" s="1075" t="s">
        <v>1115</v>
      </c>
      <c r="C20" s="320" t="s">
        <v>717</v>
      </c>
      <c r="D20" s="326">
        <v>276196750</v>
      </c>
      <c r="E20" s="326"/>
      <c r="F20" s="326">
        <v>281391260</v>
      </c>
      <c r="G20" s="1076">
        <v>15165092</v>
      </c>
    </row>
    <row r="21" spans="1:7" ht="20.149999999999999" customHeight="1" x14ac:dyDescent="0.3">
      <c r="A21" s="318" t="s">
        <v>53</v>
      </c>
      <c r="B21" s="1075" t="s">
        <v>1116</v>
      </c>
      <c r="C21" s="320" t="s">
        <v>1117</v>
      </c>
      <c r="D21" s="326"/>
      <c r="E21" s="326"/>
      <c r="F21" s="326"/>
      <c r="G21" s="1076">
        <f t="shared" ref="G21:G50" si="0">D21-F21</f>
        <v>0</v>
      </c>
    </row>
    <row r="22" spans="1:7" ht="20.149999999999999" customHeight="1" x14ac:dyDescent="0.3">
      <c r="A22" s="318" t="s">
        <v>56</v>
      </c>
      <c r="B22" s="1075" t="s">
        <v>1118</v>
      </c>
      <c r="C22" s="320" t="s">
        <v>695</v>
      </c>
      <c r="D22" s="326">
        <v>500000</v>
      </c>
      <c r="E22" s="326">
        <v>11460</v>
      </c>
      <c r="F22" s="326">
        <v>21844000</v>
      </c>
      <c r="G22" s="1076">
        <v>5074545</v>
      </c>
    </row>
    <row r="23" spans="1:7" s="1078" customFormat="1" ht="20.149999999999999" customHeight="1" x14ac:dyDescent="0.3">
      <c r="A23" s="318" t="s">
        <v>59</v>
      </c>
      <c r="B23" s="1075" t="s">
        <v>1119</v>
      </c>
      <c r="C23" s="320" t="s">
        <v>696</v>
      </c>
      <c r="D23" s="326"/>
      <c r="E23" s="326">
        <v>1009243</v>
      </c>
      <c r="F23" s="326">
        <v>6350000</v>
      </c>
      <c r="G23" s="1076">
        <v>9513244</v>
      </c>
    </row>
    <row r="24" spans="1:7" ht="20.149999999999999" customHeight="1" x14ac:dyDescent="0.3">
      <c r="A24" s="318" t="s">
        <v>61</v>
      </c>
      <c r="B24" s="1075" t="s">
        <v>1120</v>
      </c>
      <c r="C24" s="320" t="s">
        <v>697</v>
      </c>
      <c r="D24" s="326">
        <v>51769332</v>
      </c>
      <c r="E24" s="326">
        <v>11516094</v>
      </c>
      <c r="F24" s="326">
        <v>5080000</v>
      </c>
      <c r="G24" s="1076">
        <v>11790927</v>
      </c>
    </row>
    <row r="25" spans="1:7" ht="20.149999999999999" customHeight="1" x14ac:dyDescent="0.3">
      <c r="A25" s="318" t="s">
        <v>63</v>
      </c>
      <c r="B25" s="1075" t="s">
        <v>1162</v>
      </c>
      <c r="C25" s="320" t="s">
        <v>1163</v>
      </c>
      <c r="D25" s="326"/>
      <c r="E25" s="326"/>
      <c r="F25" s="326"/>
      <c r="G25" s="1076">
        <v>369038</v>
      </c>
    </row>
    <row r="26" spans="1:7" ht="20.149999999999999" customHeight="1" x14ac:dyDescent="0.3">
      <c r="A26" s="318" t="s">
        <v>65</v>
      </c>
      <c r="B26" s="1075" t="s">
        <v>1121</v>
      </c>
      <c r="C26" s="320" t="s">
        <v>730</v>
      </c>
      <c r="D26" s="326"/>
      <c r="E26" s="326">
        <v>35100</v>
      </c>
      <c r="F26" s="326"/>
      <c r="G26" s="1076">
        <v>6900</v>
      </c>
    </row>
    <row r="27" spans="1:7" ht="20.149999999999999" customHeight="1" x14ac:dyDescent="0.3">
      <c r="A27" s="318" t="s">
        <v>67</v>
      </c>
      <c r="B27" s="1075" t="s">
        <v>1122</v>
      </c>
      <c r="C27" s="320" t="s">
        <v>733</v>
      </c>
      <c r="D27" s="326">
        <v>565513658</v>
      </c>
      <c r="E27" s="326"/>
      <c r="F27" s="326">
        <v>568513658</v>
      </c>
      <c r="G27" s="1076">
        <v>141815346</v>
      </c>
    </row>
    <row r="28" spans="1:7" ht="20.149999999999999" customHeight="1" x14ac:dyDescent="0.3">
      <c r="A28" s="318" t="s">
        <v>69</v>
      </c>
      <c r="B28" s="1075" t="s">
        <v>1123</v>
      </c>
      <c r="C28" s="320" t="s">
        <v>698</v>
      </c>
      <c r="D28" s="326"/>
      <c r="E28" s="326">
        <v>4341220</v>
      </c>
      <c r="F28" s="326"/>
      <c r="G28" s="1076">
        <v>9322654</v>
      </c>
    </row>
    <row r="29" spans="1:7" ht="20.149999999999999" customHeight="1" x14ac:dyDescent="0.3">
      <c r="A29" s="318" t="s">
        <v>71</v>
      </c>
      <c r="B29" s="1075" t="s">
        <v>718</v>
      </c>
      <c r="C29" s="320" t="s">
        <v>699</v>
      </c>
      <c r="D29" s="326"/>
      <c r="E29" s="326"/>
      <c r="F29" s="326">
        <v>37036000</v>
      </c>
      <c r="G29" s="1076">
        <v>40459200</v>
      </c>
    </row>
    <row r="30" spans="1:7" ht="20.149999999999999" customHeight="1" x14ac:dyDescent="0.3">
      <c r="A30" s="318" t="s">
        <v>74</v>
      </c>
      <c r="B30" s="1075" t="s">
        <v>1124</v>
      </c>
      <c r="C30" s="320" t="s">
        <v>719</v>
      </c>
      <c r="D30" s="326"/>
      <c r="E30" s="326"/>
      <c r="F30" s="326">
        <v>22337910</v>
      </c>
      <c r="G30" s="1076">
        <v>33758285</v>
      </c>
    </row>
    <row r="31" spans="1:7" ht="20.149999999999999" customHeight="1" x14ac:dyDescent="0.3">
      <c r="A31" s="318" t="s">
        <v>77</v>
      </c>
      <c r="B31" s="1075" t="s">
        <v>1125</v>
      </c>
      <c r="C31" s="320" t="s">
        <v>700</v>
      </c>
      <c r="D31" s="326">
        <v>419731862</v>
      </c>
      <c r="E31" s="326">
        <v>22967943</v>
      </c>
      <c r="F31" s="326">
        <v>455317612</v>
      </c>
      <c r="G31" s="1076">
        <v>343442393</v>
      </c>
    </row>
    <row r="32" spans="1:7" ht="20.149999999999999" customHeight="1" x14ac:dyDescent="0.3">
      <c r="A32" s="318" t="s">
        <v>80</v>
      </c>
      <c r="B32" s="1075" t="s">
        <v>681</v>
      </c>
      <c r="C32" s="320" t="s">
        <v>680</v>
      </c>
      <c r="D32" s="326">
        <v>24240000</v>
      </c>
      <c r="E32" s="326">
        <v>26321000</v>
      </c>
      <c r="F32" s="326">
        <v>21085200</v>
      </c>
      <c r="G32" s="1076">
        <v>22469592</v>
      </c>
    </row>
    <row r="33" spans="1:7" ht="20.149999999999999" customHeight="1" x14ac:dyDescent="0.3">
      <c r="A33" s="318" t="s">
        <v>82</v>
      </c>
      <c r="B33" s="1075" t="s">
        <v>720</v>
      </c>
      <c r="C33" s="320" t="s">
        <v>701</v>
      </c>
      <c r="D33" s="326"/>
      <c r="E33" s="326"/>
      <c r="F33" s="326">
        <v>17806031</v>
      </c>
      <c r="G33" s="1076">
        <v>18428571</v>
      </c>
    </row>
    <row r="34" spans="1:7" ht="20.149999999999999" customHeight="1" x14ac:dyDescent="0.3">
      <c r="A34" s="318" t="s">
        <v>84</v>
      </c>
      <c r="B34" s="1075" t="s">
        <v>1126</v>
      </c>
      <c r="C34" s="320" t="s">
        <v>702</v>
      </c>
      <c r="D34" s="326"/>
      <c r="E34" s="326"/>
      <c r="F34" s="326">
        <v>33200000</v>
      </c>
      <c r="G34" s="1076">
        <v>45665779</v>
      </c>
    </row>
    <row r="35" spans="1:7" ht="20.149999999999999" customHeight="1" x14ac:dyDescent="0.3">
      <c r="A35" s="318" t="s">
        <v>86</v>
      </c>
      <c r="B35" s="1075" t="s">
        <v>1127</v>
      </c>
      <c r="C35" s="320" t="s">
        <v>703</v>
      </c>
      <c r="D35" s="326"/>
      <c r="E35" s="326"/>
      <c r="F35" s="326">
        <v>18800000</v>
      </c>
      <c r="G35" s="1076">
        <v>27359000</v>
      </c>
    </row>
    <row r="36" spans="1:7" ht="20.149999999999999" customHeight="1" x14ac:dyDescent="0.3">
      <c r="A36" s="318" t="s">
        <v>89</v>
      </c>
      <c r="B36" s="1075" t="s">
        <v>1128</v>
      </c>
      <c r="C36" s="320" t="s">
        <v>704</v>
      </c>
      <c r="D36" s="326"/>
      <c r="E36" s="326">
        <v>63489</v>
      </c>
      <c r="F36" s="326">
        <v>24580000</v>
      </c>
      <c r="G36" s="1076">
        <v>22967664</v>
      </c>
    </row>
    <row r="37" spans="1:7" ht="20.149999999999999" customHeight="1" x14ac:dyDescent="0.3">
      <c r="A37" s="318" t="s">
        <v>91</v>
      </c>
      <c r="B37" s="1075" t="s">
        <v>1129</v>
      </c>
      <c r="C37" s="320" t="s">
        <v>705</v>
      </c>
      <c r="D37" s="326">
        <v>700000</v>
      </c>
      <c r="E37" s="326"/>
      <c r="F37" s="326">
        <v>700000</v>
      </c>
      <c r="G37" s="1076">
        <v>12421581</v>
      </c>
    </row>
    <row r="38" spans="1:7" ht="20.149999999999999" customHeight="1" x14ac:dyDescent="0.3">
      <c r="A38" s="318" t="s">
        <v>93</v>
      </c>
      <c r="B38" s="1075" t="s">
        <v>1130</v>
      </c>
      <c r="C38" s="320" t="s">
        <v>721</v>
      </c>
      <c r="D38" s="326"/>
      <c r="E38" s="326"/>
      <c r="F38" s="326">
        <v>8899000</v>
      </c>
      <c r="G38" s="1076"/>
    </row>
    <row r="39" spans="1:7" ht="20.149999999999999" customHeight="1" x14ac:dyDescent="0.3">
      <c r="A39" s="318" t="s">
        <v>96</v>
      </c>
      <c r="B39" s="1075" t="s">
        <v>1131</v>
      </c>
      <c r="C39" s="320" t="s">
        <v>706</v>
      </c>
      <c r="D39" s="326">
        <v>966570</v>
      </c>
      <c r="E39" s="326"/>
      <c r="F39" s="326">
        <v>29998106</v>
      </c>
      <c r="G39" s="1076">
        <v>88037695</v>
      </c>
    </row>
    <row r="40" spans="1:7" ht="20.149999999999999" customHeight="1" x14ac:dyDescent="0.3">
      <c r="A40" s="318" t="s">
        <v>99</v>
      </c>
      <c r="B40" s="1075" t="s">
        <v>1132</v>
      </c>
      <c r="C40" s="320" t="s">
        <v>707</v>
      </c>
      <c r="D40" s="326"/>
      <c r="E40" s="326"/>
      <c r="F40" s="326">
        <v>145631000</v>
      </c>
      <c r="G40" s="1076">
        <v>11640000</v>
      </c>
    </row>
    <row r="41" spans="1:7" ht="20.149999999999999" customHeight="1" x14ac:dyDescent="0.3">
      <c r="A41" s="318" t="s">
        <v>101</v>
      </c>
      <c r="B41" s="1075" t="s">
        <v>1133</v>
      </c>
      <c r="C41" s="320" t="s">
        <v>708</v>
      </c>
      <c r="D41" s="326"/>
      <c r="E41" s="326"/>
      <c r="F41" s="326">
        <v>6650000</v>
      </c>
      <c r="G41" s="1076">
        <v>15420000</v>
      </c>
    </row>
    <row r="42" spans="1:7" ht="20.149999999999999" customHeight="1" x14ac:dyDescent="0.3">
      <c r="A42" s="318" t="s">
        <v>103</v>
      </c>
      <c r="B42" s="1075" t="s">
        <v>1134</v>
      </c>
      <c r="C42" s="320" t="s">
        <v>709</v>
      </c>
      <c r="D42" s="326">
        <v>190000</v>
      </c>
      <c r="E42" s="326"/>
      <c r="F42" s="326">
        <v>277004392</v>
      </c>
      <c r="G42" s="1076">
        <v>20350</v>
      </c>
    </row>
    <row r="43" spans="1:7" ht="20.149999999999999" customHeight="1" x14ac:dyDescent="0.3">
      <c r="A43" s="318" t="s">
        <v>106</v>
      </c>
      <c r="B43" s="1075" t="s">
        <v>1135</v>
      </c>
      <c r="C43" s="320" t="s">
        <v>710</v>
      </c>
      <c r="D43" s="326">
        <v>6500000</v>
      </c>
      <c r="E43" s="326">
        <v>219880</v>
      </c>
      <c r="F43" s="326">
        <v>10795000</v>
      </c>
      <c r="G43" s="1076"/>
    </row>
    <row r="44" spans="1:7" ht="20.149999999999999" customHeight="1" x14ac:dyDescent="0.3">
      <c r="A44" s="318" t="s">
        <v>109</v>
      </c>
      <c r="B44" s="1075" t="s">
        <v>1136</v>
      </c>
      <c r="C44" s="320" t="s">
        <v>711</v>
      </c>
      <c r="D44" s="326">
        <v>2000000</v>
      </c>
      <c r="E44" s="326"/>
      <c r="F44" s="326">
        <v>3810000</v>
      </c>
      <c r="G44" s="1076"/>
    </row>
    <row r="45" spans="1:7" ht="20.149999999999999" customHeight="1" x14ac:dyDescent="0.3">
      <c r="A45" s="318" t="s">
        <v>112</v>
      </c>
      <c r="B45" s="1075" t="s">
        <v>1149</v>
      </c>
      <c r="C45" s="320" t="s">
        <v>1150</v>
      </c>
      <c r="D45" s="326">
        <v>86159038</v>
      </c>
      <c r="E45" s="326">
        <v>86159038</v>
      </c>
      <c r="F45" s="326">
        <v>86159038</v>
      </c>
      <c r="G45" s="1076">
        <v>30384695</v>
      </c>
    </row>
    <row r="46" spans="1:7" ht="20.149999999999999" customHeight="1" x14ac:dyDescent="0.3">
      <c r="A46" s="318" t="s">
        <v>115</v>
      </c>
      <c r="B46" s="1075" t="s">
        <v>1137</v>
      </c>
      <c r="C46" s="320" t="s">
        <v>712</v>
      </c>
      <c r="D46" s="326">
        <v>29210000</v>
      </c>
      <c r="E46" s="326">
        <v>31815126</v>
      </c>
      <c r="F46" s="326">
        <v>137163236</v>
      </c>
      <c r="G46" s="1076">
        <v>161089568</v>
      </c>
    </row>
    <row r="47" spans="1:7" ht="20.149999999999999" customHeight="1" x14ac:dyDescent="0.3">
      <c r="A47" s="318" t="s">
        <v>118</v>
      </c>
      <c r="B47" s="1075" t="s">
        <v>744</v>
      </c>
      <c r="C47" s="320" t="s">
        <v>734</v>
      </c>
      <c r="D47" s="326">
        <v>84958500</v>
      </c>
      <c r="E47" s="326"/>
      <c r="F47" s="326">
        <v>85593500</v>
      </c>
      <c r="G47" s="1076">
        <v>56077264</v>
      </c>
    </row>
    <row r="48" spans="1:7" ht="20.149999999999999" customHeight="1" x14ac:dyDescent="0.3">
      <c r="A48" s="318" t="s">
        <v>121</v>
      </c>
      <c r="B48" s="1075" t="s">
        <v>1138</v>
      </c>
      <c r="C48" s="320" t="s">
        <v>713</v>
      </c>
      <c r="D48" s="326"/>
      <c r="E48" s="326"/>
      <c r="F48" s="326">
        <v>7620000</v>
      </c>
      <c r="G48" s="1076">
        <v>10913993</v>
      </c>
    </row>
    <row r="49" spans="1:7" ht="20.149999999999999" customHeight="1" x14ac:dyDescent="0.3">
      <c r="A49" s="318" t="s">
        <v>124</v>
      </c>
      <c r="B49" s="1075" t="s">
        <v>722</v>
      </c>
      <c r="C49" s="320" t="s">
        <v>714</v>
      </c>
      <c r="D49" s="326">
        <v>0</v>
      </c>
      <c r="E49" s="326"/>
      <c r="F49" s="326">
        <v>5461000</v>
      </c>
      <c r="G49" s="1076">
        <v>2843068</v>
      </c>
    </row>
    <row r="50" spans="1:7" ht="20.149999999999999" customHeight="1" x14ac:dyDescent="0.3">
      <c r="A50" s="318" t="s">
        <v>127</v>
      </c>
      <c r="B50" s="1075" t="s">
        <v>1139</v>
      </c>
      <c r="C50" s="320" t="s">
        <v>688</v>
      </c>
      <c r="D50" s="326">
        <v>828400</v>
      </c>
      <c r="E50" s="326">
        <v>238500</v>
      </c>
      <c r="F50" s="326">
        <v>828400</v>
      </c>
      <c r="G50" s="1076">
        <f t="shared" si="0"/>
        <v>0</v>
      </c>
    </row>
    <row r="51" spans="1:7" ht="20.149999999999999" customHeight="1" x14ac:dyDescent="0.3">
      <c r="A51" s="318" t="s">
        <v>130</v>
      </c>
      <c r="B51" s="1075" t="s">
        <v>1140</v>
      </c>
      <c r="C51" s="320" t="s">
        <v>678</v>
      </c>
      <c r="D51" s="326">
        <v>29617887</v>
      </c>
      <c r="E51" s="326"/>
      <c r="F51" s="326">
        <v>29617887</v>
      </c>
      <c r="G51" s="1076">
        <v>11060979</v>
      </c>
    </row>
    <row r="52" spans="1:7" ht="20.149999999999999" customHeight="1" x14ac:dyDescent="0.3">
      <c r="A52" s="318" t="s">
        <v>133</v>
      </c>
      <c r="B52" s="1075" t="s">
        <v>1141</v>
      </c>
      <c r="C52" s="320" t="s">
        <v>1142</v>
      </c>
      <c r="D52" s="326"/>
      <c r="E52" s="326"/>
      <c r="F52" s="326">
        <v>5461000</v>
      </c>
      <c r="G52" s="1076">
        <v>94030200</v>
      </c>
    </row>
    <row r="53" spans="1:7" ht="20.149999999999999" customHeight="1" x14ac:dyDescent="0.3">
      <c r="A53" s="318" t="s">
        <v>136</v>
      </c>
      <c r="B53" s="1075" t="s">
        <v>798</v>
      </c>
      <c r="C53" s="320" t="s">
        <v>735</v>
      </c>
      <c r="D53" s="326">
        <v>56281660</v>
      </c>
      <c r="E53" s="326"/>
      <c r="F53" s="326">
        <v>60184878</v>
      </c>
      <c r="G53" s="1076"/>
    </row>
    <row r="54" spans="1:7" ht="20.149999999999999" customHeight="1" x14ac:dyDescent="0.3">
      <c r="A54" s="318" t="s">
        <v>139</v>
      </c>
      <c r="B54" s="1075" t="s">
        <v>1143</v>
      </c>
      <c r="C54" s="320" t="s">
        <v>715</v>
      </c>
      <c r="D54" s="326"/>
      <c r="E54" s="326"/>
      <c r="F54" s="326">
        <v>66415000</v>
      </c>
      <c r="G54" s="1076">
        <v>70533976</v>
      </c>
    </row>
    <row r="55" spans="1:7" ht="20.149999999999999" customHeight="1" x14ac:dyDescent="0.3">
      <c r="A55" s="318" t="s">
        <v>142</v>
      </c>
      <c r="B55" s="1075" t="s">
        <v>1165</v>
      </c>
      <c r="C55" s="320" t="s">
        <v>1151</v>
      </c>
      <c r="D55" s="326">
        <v>85459114</v>
      </c>
      <c r="E55" s="326">
        <v>85459114</v>
      </c>
      <c r="F55" s="326">
        <v>85459114</v>
      </c>
      <c r="G55" s="1076">
        <v>800000</v>
      </c>
    </row>
    <row r="56" spans="1:7" ht="20.149999999999999" customHeight="1" x14ac:dyDescent="0.3">
      <c r="A56" s="318" t="s">
        <v>145</v>
      </c>
      <c r="B56" s="1075" t="s">
        <v>1144</v>
      </c>
      <c r="C56" s="320" t="s">
        <v>683</v>
      </c>
      <c r="D56" s="326">
        <v>754300000</v>
      </c>
      <c r="E56" s="326">
        <v>799814841</v>
      </c>
      <c r="F56" s="326"/>
      <c r="G56" s="1076"/>
    </row>
    <row r="57" spans="1:7" ht="20.149999999999999" customHeight="1" x14ac:dyDescent="0.3">
      <c r="A57" s="318" t="s">
        <v>148</v>
      </c>
      <c r="B57" s="1075" t="s">
        <v>1145</v>
      </c>
      <c r="C57" s="320" t="s">
        <v>716</v>
      </c>
      <c r="D57" s="326"/>
      <c r="E57" s="326">
        <v>2699210</v>
      </c>
      <c r="F57" s="326">
        <v>19326030</v>
      </c>
      <c r="G57" s="1076">
        <v>19619410</v>
      </c>
    </row>
    <row r="58" spans="1:7" ht="20.149999999999999" customHeight="1" x14ac:dyDescent="0.3">
      <c r="A58" s="318" t="s">
        <v>151</v>
      </c>
      <c r="B58" s="1075" t="s">
        <v>1146</v>
      </c>
      <c r="C58" s="320" t="s">
        <v>1147</v>
      </c>
      <c r="D58" s="326"/>
      <c r="E58" s="326"/>
      <c r="F58" s="326">
        <v>73273118</v>
      </c>
      <c r="G58" s="1076"/>
    </row>
    <row r="59" spans="1:7" ht="20.149999999999999" customHeight="1" x14ac:dyDescent="0.3">
      <c r="A59" s="318" t="s">
        <v>154</v>
      </c>
      <c r="B59" s="1075" t="s">
        <v>1148</v>
      </c>
      <c r="C59" s="320" t="s">
        <v>679</v>
      </c>
      <c r="D59" s="326">
        <v>88037036</v>
      </c>
      <c r="E59" s="326">
        <v>63534058</v>
      </c>
      <c r="F59" s="326">
        <v>57053213</v>
      </c>
      <c r="G59" s="1076">
        <v>48840843</v>
      </c>
    </row>
    <row r="60" spans="1:7" ht="20.149999999999999" customHeight="1" x14ac:dyDescent="0.3">
      <c r="A60" s="318" t="s">
        <v>157</v>
      </c>
      <c r="B60" s="324" t="s">
        <v>397</v>
      </c>
      <c r="C60" s="325"/>
      <c r="D60" s="328">
        <f>SUM(D4:D59)</f>
        <v>6148931586</v>
      </c>
      <c r="E60" s="328">
        <f>SUM(E4:E59)</f>
        <v>5798449812</v>
      </c>
      <c r="F60" s="328">
        <f>SUM(F4:F59)</f>
        <v>6148931586</v>
      </c>
      <c r="G60" s="328">
        <f>SUM(G4:G59)</f>
        <v>2854693319</v>
      </c>
    </row>
    <row r="61" spans="1:7" ht="20.149999999999999" customHeight="1" x14ac:dyDescent="0.3"/>
    <row r="62" spans="1:7" ht="20.149999999999999" customHeight="1" x14ac:dyDescent="0.3"/>
    <row r="63" spans="1:7" ht="20.149999999999999" customHeight="1" x14ac:dyDescent="0.3"/>
    <row r="64" spans="1:7" ht="20.149999999999999" customHeight="1" x14ac:dyDescent="0.3"/>
  </sheetData>
  <mergeCells count="1">
    <mergeCell ref="A1:G1"/>
  </mergeCells>
  <pageMargins left="0.25" right="0.25" top="0.75" bottom="0.75" header="0.3" footer="0.3"/>
  <pageSetup paperSize="9" scale="82" orientation="portrait" r:id="rId1"/>
  <headerFooter>
    <oddHeader>&amp;R 9.1-2. melléklet a 13/2019. (V.30.)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K65"/>
  <sheetViews>
    <sheetView view="pageLayout" zoomScale="82" zoomScaleNormal="100" zoomScaleSheetLayoutView="69" zoomScalePageLayoutView="82" workbookViewId="0">
      <selection activeCell="A5" sqref="A5:K5"/>
    </sheetView>
  </sheetViews>
  <sheetFormatPr defaultRowHeight="13" x14ac:dyDescent="0.3"/>
  <cols>
    <col min="1" max="1" width="6.796875" style="96" customWidth="1"/>
    <col min="2" max="2" width="60.19921875" style="97" customWidth="1"/>
    <col min="3" max="3" width="8.19921875" style="97" customWidth="1"/>
    <col min="4" max="5" width="14.5" style="377" customWidth="1"/>
    <col min="6" max="6" width="14.5" style="377" bestFit="1" customWidth="1"/>
    <col min="7" max="7" width="14.5" style="378" customWidth="1"/>
    <col min="8" max="8" width="15.5" style="377" bestFit="1" customWidth="1"/>
    <col min="9" max="9" width="18.5" style="754" bestFit="1" customWidth="1"/>
    <col min="10" max="10" width="15" style="240" bestFit="1" customWidth="1"/>
    <col min="11" max="11" width="13.296875" style="386" customWidth="1"/>
    <col min="12" max="12" width="9.296875" style="74"/>
    <col min="13" max="13" width="11.69921875" style="74" bestFit="1" customWidth="1"/>
    <col min="14" max="257" width="9.296875" style="74"/>
    <col min="258" max="258" width="6.796875" style="74" customWidth="1"/>
    <col min="259" max="259" width="60.19921875" style="74" customWidth="1"/>
    <col min="260" max="260" width="8.19921875" style="74" customWidth="1"/>
    <col min="261" max="263" width="14.5" style="74" customWidth="1"/>
    <col min="264" max="513" width="9.296875" style="74"/>
    <col min="514" max="514" width="6.796875" style="74" customWidth="1"/>
    <col min="515" max="515" width="60.19921875" style="74" customWidth="1"/>
    <col min="516" max="516" width="8.19921875" style="74" customWidth="1"/>
    <col min="517" max="519" width="14.5" style="74" customWidth="1"/>
    <col min="520" max="769" width="9.296875" style="74"/>
    <col min="770" max="770" width="6.796875" style="74" customWidth="1"/>
    <col min="771" max="771" width="60.19921875" style="74" customWidth="1"/>
    <col min="772" max="772" width="8.19921875" style="74" customWidth="1"/>
    <col min="773" max="775" width="14.5" style="74" customWidth="1"/>
    <col min="776" max="1025" width="9.296875" style="74"/>
    <col min="1026" max="1026" width="6.796875" style="74" customWidth="1"/>
    <col min="1027" max="1027" width="60.19921875" style="74" customWidth="1"/>
    <col min="1028" max="1028" width="8.19921875" style="74" customWidth="1"/>
    <col min="1029" max="1031" width="14.5" style="74" customWidth="1"/>
    <col min="1032" max="1281" width="9.296875" style="74"/>
    <col min="1282" max="1282" width="6.796875" style="74" customWidth="1"/>
    <col min="1283" max="1283" width="60.19921875" style="74" customWidth="1"/>
    <col min="1284" max="1284" width="8.19921875" style="74" customWidth="1"/>
    <col min="1285" max="1287" width="14.5" style="74" customWidth="1"/>
    <col min="1288" max="1537" width="9.296875" style="74"/>
    <col min="1538" max="1538" width="6.796875" style="74" customWidth="1"/>
    <col min="1539" max="1539" width="60.19921875" style="74" customWidth="1"/>
    <col min="1540" max="1540" width="8.19921875" style="74" customWidth="1"/>
    <col min="1541" max="1543" width="14.5" style="74" customWidth="1"/>
    <col min="1544" max="1793" width="9.296875" style="74"/>
    <col min="1794" max="1794" width="6.796875" style="74" customWidth="1"/>
    <col min="1795" max="1795" width="60.19921875" style="74" customWidth="1"/>
    <col min="1796" max="1796" width="8.19921875" style="74" customWidth="1"/>
    <col min="1797" max="1799" width="14.5" style="74" customWidth="1"/>
    <col min="1800" max="2049" width="9.296875" style="74"/>
    <col min="2050" max="2050" width="6.796875" style="74" customWidth="1"/>
    <col min="2051" max="2051" width="60.19921875" style="74" customWidth="1"/>
    <col min="2052" max="2052" width="8.19921875" style="74" customWidth="1"/>
    <col min="2053" max="2055" width="14.5" style="74" customWidth="1"/>
    <col min="2056" max="2305" width="9.296875" style="74"/>
    <col min="2306" max="2306" width="6.796875" style="74" customWidth="1"/>
    <col min="2307" max="2307" width="60.19921875" style="74" customWidth="1"/>
    <col min="2308" max="2308" width="8.19921875" style="74" customWidth="1"/>
    <col min="2309" max="2311" width="14.5" style="74" customWidth="1"/>
    <col min="2312" max="2561" width="9.296875" style="74"/>
    <col min="2562" max="2562" width="6.796875" style="74" customWidth="1"/>
    <col min="2563" max="2563" width="60.19921875" style="74" customWidth="1"/>
    <col min="2564" max="2564" width="8.19921875" style="74" customWidth="1"/>
    <col min="2565" max="2567" width="14.5" style="74" customWidth="1"/>
    <col min="2568" max="2817" width="9.296875" style="74"/>
    <col min="2818" max="2818" width="6.796875" style="74" customWidth="1"/>
    <col min="2819" max="2819" width="60.19921875" style="74" customWidth="1"/>
    <col min="2820" max="2820" width="8.19921875" style="74" customWidth="1"/>
    <col min="2821" max="2823" width="14.5" style="74" customWidth="1"/>
    <col min="2824" max="3073" width="9.296875" style="74"/>
    <col min="3074" max="3074" width="6.796875" style="74" customWidth="1"/>
    <col min="3075" max="3075" width="60.19921875" style="74" customWidth="1"/>
    <col min="3076" max="3076" width="8.19921875" style="74" customWidth="1"/>
    <col min="3077" max="3079" width="14.5" style="74" customWidth="1"/>
    <col min="3080" max="3329" width="9.296875" style="74"/>
    <col min="3330" max="3330" width="6.796875" style="74" customWidth="1"/>
    <col min="3331" max="3331" width="60.19921875" style="74" customWidth="1"/>
    <col min="3332" max="3332" width="8.19921875" style="74" customWidth="1"/>
    <col min="3333" max="3335" width="14.5" style="74" customWidth="1"/>
    <col min="3336" max="3585" width="9.296875" style="74"/>
    <col min="3586" max="3586" width="6.796875" style="74" customWidth="1"/>
    <col min="3587" max="3587" width="60.19921875" style="74" customWidth="1"/>
    <col min="3588" max="3588" width="8.19921875" style="74" customWidth="1"/>
    <col min="3589" max="3591" width="14.5" style="74" customWidth="1"/>
    <col min="3592" max="3841" width="9.296875" style="74"/>
    <col min="3842" max="3842" width="6.796875" style="74" customWidth="1"/>
    <col min="3843" max="3843" width="60.19921875" style="74" customWidth="1"/>
    <col min="3844" max="3844" width="8.19921875" style="74" customWidth="1"/>
    <col min="3845" max="3847" width="14.5" style="74" customWidth="1"/>
    <col min="3848" max="4097" width="9.296875" style="74"/>
    <col min="4098" max="4098" width="6.796875" style="74" customWidth="1"/>
    <col min="4099" max="4099" width="60.19921875" style="74" customWidth="1"/>
    <col min="4100" max="4100" width="8.19921875" style="74" customWidth="1"/>
    <col min="4101" max="4103" width="14.5" style="74" customWidth="1"/>
    <col min="4104" max="4353" width="9.296875" style="74"/>
    <col min="4354" max="4354" width="6.796875" style="74" customWidth="1"/>
    <col min="4355" max="4355" width="60.19921875" style="74" customWidth="1"/>
    <col min="4356" max="4356" width="8.19921875" style="74" customWidth="1"/>
    <col min="4357" max="4359" width="14.5" style="74" customWidth="1"/>
    <col min="4360" max="4609" width="9.296875" style="74"/>
    <col min="4610" max="4610" width="6.796875" style="74" customWidth="1"/>
    <col min="4611" max="4611" width="60.19921875" style="74" customWidth="1"/>
    <col min="4612" max="4612" width="8.19921875" style="74" customWidth="1"/>
    <col min="4613" max="4615" width="14.5" style="74" customWidth="1"/>
    <col min="4616" max="4865" width="9.296875" style="74"/>
    <col min="4866" max="4866" width="6.796875" style="74" customWidth="1"/>
    <col min="4867" max="4867" width="60.19921875" style="74" customWidth="1"/>
    <col min="4868" max="4868" width="8.19921875" style="74" customWidth="1"/>
    <col min="4869" max="4871" width="14.5" style="74" customWidth="1"/>
    <col min="4872" max="5121" width="9.296875" style="74"/>
    <col min="5122" max="5122" width="6.796875" style="74" customWidth="1"/>
    <col min="5123" max="5123" width="60.19921875" style="74" customWidth="1"/>
    <col min="5124" max="5124" width="8.19921875" style="74" customWidth="1"/>
    <col min="5125" max="5127" width="14.5" style="74" customWidth="1"/>
    <col min="5128" max="5377" width="9.296875" style="74"/>
    <col min="5378" max="5378" width="6.796875" style="74" customWidth="1"/>
    <col min="5379" max="5379" width="60.19921875" style="74" customWidth="1"/>
    <col min="5380" max="5380" width="8.19921875" style="74" customWidth="1"/>
    <col min="5381" max="5383" width="14.5" style="74" customWidth="1"/>
    <col min="5384" max="5633" width="9.296875" style="74"/>
    <col min="5634" max="5634" width="6.796875" style="74" customWidth="1"/>
    <col min="5635" max="5635" width="60.19921875" style="74" customWidth="1"/>
    <col min="5636" max="5636" width="8.19921875" style="74" customWidth="1"/>
    <col min="5637" max="5639" width="14.5" style="74" customWidth="1"/>
    <col min="5640" max="5889" width="9.296875" style="74"/>
    <col min="5890" max="5890" width="6.796875" style="74" customWidth="1"/>
    <col min="5891" max="5891" width="60.19921875" style="74" customWidth="1"/>
    <col min="5892" max="5892" width="8.19921875" style="74" customWidth="1"/>
    <col min="5893" max="5895" width="14.5" style="74" customWidth="1"/>
    <col min="5896" max="6145" width="9.296875" style="74"/>
    <col min="6146" max="6146" width="6.796875" style="74" customWidth="1"/>
    <col min="6147" max="6147" width="60.19921875" style="74" customWidth="1"/>
    <col min="6148" max="6148" width="8.19921875" style="74" customWidth="1"/>
    <col min="6149" max="6151" width="14.5" style="74" customWidth="1"/>
    <col min="6152" max="6401" width="9.296875" style="74"/>
    <col min="6402" max="6402" width="6.796875" style="74" customWidth="1"/>
    <col min="6403" max="6403" width="60.19921875" style="74" customWidth="1"/>
    <col min="6404" max="6404" width="8.19921875" style="74" customWidth="1"/>
    <col min="6405" max="6407" width="14.5" style="74" customWidth="1"/>
    <col min="6408" max="6657" width="9.296875" style="74"/>
    <col min="6658" max="6658" width="6.796875" style="74" customWidth="1"/>
    <col min="6659" max="6659" width="60.19921875" style="74" customWidth="1"/>
    <col min="6660" max="6660" width="8.19921875" style="74" customWidth="1"/>
    <col min="6661" max="6663" width="14.5" style="74" customWidth="1"/>
    <col min="6664" max="6913" width="9.296875" style="74"/>
    <col min="6914" max="6914" width="6.796875" style="74" customWidth="1"/>
    <col min="6915" max="6915" width="60.19921875" style="74" customWidth="1"/>
    <col min="6916" max="6916" width="8.19921875" style="74" customWidth="1"/>
    <col min="6917" max="6919" width="14.5" style="74" customWidth="1"/>
    <col min="6920" max="7169" width="9.296875" style="74"/>
    <col min="7170" max="7170" width="6.796875" style="74" customWidth="1"/>
    <col min="7171" max="7171" width="60.19921875" style="74" customWidth="1"/>
    <col min="7172" max="7172" width="8.19921875" style="74" customWidth="1"/>
    <col min="7173" max="7175" width="14.5" style="74" customWidth="1"/>
    <col min="7176" max="7425" width="9.296875" style="74"/>
    <col min="7426" max="7426" width="6.796875" style="74" customWidth="1"/>
    <col min="7427" max="7427" width="60.19921875" style="74" customWidth="1"/>
    <col min="7428" max="7428" width="8.19921875" style="74" customWidth="1"/>
    <col min="7429" max="7431" width="14.5" style="74" customWidth="1"/>
    <col min="7432" max="7681" width="9.296875" style="74"/>
    <col min="7682" max="7682" width="6.796875" style="74" customWidth="1"/>
    <col min="7683" max="7683" width="60.19921875" style="74" customWidth="1"/>
    <col min="7684" max="7684" width="8.19921875" style="74" customWidth="1"/>
    <col min="7685" max="7687" width="14.5" style="74" customWidth="1"/>
    <col min="7688" max="7937" width="9.296875" style="74"/>
    <col min="7938" max="7938" width="6.796875" style="74" customWidth="1"/>
    <col min="7939" max="7939" width="60.19921875" style="74" customWidth="1"/>
    <col min="7940" max="7940" width="8.19921875" style="74" customWidth="1"/>
    <col min="7941" max="7943" width="14.5" style="74" customWidth="1"/>
    <col min="7944" max="8193" width="9.296875" style="74"/>
    <col min="8194" max="8194" width="6.796875" style="74" customWidth="1"/>
    <col min="8195" max="8195" width="60.19921875" style="74" customWidth="1"/>
    <col min="8196" max="8196" width="8.19921875" style="74" customWidth="1"/>
    <col min="8197" max="8199" width="14.5" style="74" customWidth="1"/>
    <col min="8200" max="8449" width="9.296875" style="74"/>
    <col min="8450" max="8450" width="6.796875" style="74" customWidth="1"/>
    <col min="8451" max="8451" width="60.19921875" style="74" customWidth="1"/>
    <col min="8452" max="8452" width="8.19921875" style="74" customWidth="1"/>
    <col min="8453" max="8455" width="14.5" style="74" customWidth="1"/>
    <col min="8456" max="8705" width="9.296875" style="74"/>
    <col min="8706" max="8706" width="6.796875" style="74" customWidth="1"/>
    <col min="8707" max="8707" width="60.19921875" style="74" customWidth="1"/>
    <col min="8708" max="8708" width="8.19921875" style="74" customWidth="1"/>
    <col min="8709" max="8711" width="14.5" style="74" customWidth="1"/>
    <col min="8712" max="8961" width="9.296875" style="74"/>
    <col min="8962" max="8962" width="6.796875" style="74" customWidth="1"/>
    <col min="8963" max="8963" width="60.19921875" style="74" customWidth="1"/>
    <col min="8964" max="8964" width="8.19921875" style="74" customWidth="1"/>
    <col min="8965" max="8967" width="14.5" style="74" customWidth="1"/>
    <col min="8968" max="9217" width="9.296875" style="74"/>
    <col min="9218" max="9218" width="6.796875" style="74" customWidth="1"/>
    <col min="9219" max="9219" width="60.19921875" style="74" customWidth="1"/>
    <col min="9220" max="9220" width="8.19921875" style="74" customWidth="1"/>
    <col min="9221" max="9223" width="14.5" style="74" customWidth="1"/>
    <col min="9224" max="9473" width="9.296875" style="74"/>
    <col min="9474" max="9474" width="6.796875" style="74" customWidth="1"/>
    <col min="9475" max="9475" width="60.19921875" style="74" customWidth="1"/>
    <col min="9476" max="9476" width="8.19921875" style="74" customWidth="1"/>
    <col min="9477" max="9479" width="14.5" style="74" customWidth="1"/>
    <col min="9480" max="9729" width="9.296875" style="74"/>
    <col min="9730" max="9730" width="6.796875" style="74" customWidth="1"/>
    <col min="9731" max="9731" width="60.19921875" style="74" customWidth="1"/>
    <col min="9732" max="9732" width="8.19921875" style="74" customWidth="1"/>
    <col min="9733" max="9735" width="14.5" style="74" customWidth="1"/>
    <col min="9736" max="9985" width="9.296875" style="74"/>
    <col min="9986" max="9986" width="6.796875" style="74" customWidth="1"/>
    <col min="9987" max="9987" width="60.19921875" style="74" customWidth="1"/>
    <col min="9988" max="9988" width="8.19921875" style="74" customWidth="1"/>
    <col min="9989" max="9991" width="14.5" style="74" customWidth="1"/>
    <col min="9992" max="10241" width="9.296875" style="74"/>
    <col min="10242" max="10242" width="6.796875" style="74" customWidth="1"/>
    <col min="10243" max="10243" width="60.19921875" style="74" customWidth="1"/>
    <col min="10244" max="10244" width="8.19921875" style="74" customWidth="1"/>
    <col min="10245" max="10247" width="14.5" style="74" customWidth="1"/>
    <col min="10248" max="10497" width="9.296875" style="74"/>
    <col min="10498" max="10498" width="6.796875" style="74" customWidth="1"/>
    <col min="10499" max="10499" width="60.19921875" style="74" customWidth="1"/>
    <col min="10500" max="10500" width="8.19921875" style="74" customWidth="1"/>
    <col min="10501" max="10503" width="14.5" style="74" customWidth="1"/>
    <col min="10504" max="10753" width="9.296875" style="74"/>
    <col min="10754" max="10754" width="6.796875" style="74" customWidth="1"/>
    <col min="10755" max="10755" width="60.19921875" style="74" customWidth="1"/>
    <col min="10756" max="10756" width="8.19921875" style="74" customWidth="1"/>
    <col min="10757" max="10759" width="14.5" style="74" customWidth="1"/>
    <col min="10760" max="11009" width="9.296875" style="74"/>
    <col min="11010" max="11010" width="6.796875" style="74" customWidth="1"/>
    <col min="11011" max="11011" width="60.19921875" style="74" customWidth="1"/>
    <col min="11012" max="11012" width="8.19921875" style="74" customWidth="1"/>
    <col min="11013" max="11015" width="14.5" style="74" customWidth="1"/>
    <col min="11016" max="11265" width="9.296875" style="74"/>
    <col min="11266" max="11266" width="6.796875" style="74" customWidth="1"/>
    <col min="11267" max="11267" width="60.19921875" style="74" customWidth="1"/>
    <col min="11268" max="11268" width="8.19921875" style="74" customWidth="1"/>
    <col min="11269" max="11271" width="14.5" style="74" customWidth="1"/>
    <col min="11272" max="11521" width="9.296875" style="74"/>
    <col min="11522" max="11522" width="6.796875" style="74" customWidth="1"/>
    <col min="11523" max="11523" width="60.19921875" style="74" customWidth="1"/>
    <col min="11524" max="11524" width="8.19921875" style="74" customWidth="1"/>
    <col min="11525" max="11527" width="14.5" style="74" customWidth="1"/>
    <col min="11528" max="11777" width="9.296875" style="74"/>
    <col min="11778" max="11778" width="6.796875" style="74" customWidth="1"/>
    <col min="11779" max="11779" width="60.19921875" style="74" customWidth="1"/>
    <col min="11780" max="11780" width="8.19921875" style="74" customWidth="1"/>
    <col min="11781" max="11783" width="14.5" style="74" customWidth="1"/>
    <col min="11784" max="12033" width="9.296875" style="74"/>
    <col min="12034" max="12034" width="6.796875" style="74" customWidth="1"/>
    <col min="12035" max="12035" width="60.19921875" style="74" customWidth="1"/>
    <col min="12036" max="12036" width="8.19921875" style="74" customWidth="1"/>
    <col min="12037" max="12039" width="14.5" style="74" customWidth="1"/>
    <col min="12040" max="12289" width="9.296875" style="74"/>
    <col min="12290" max="12290" width="6.796875" style="74" customWidth="1"/>
    <col min="12291" max="12291" width="60.19921875" style="74" customWidth="1"/>
    <col min="12292" max="12292" width="8.19921875" style="74" customWidth="1"/>
    <col min="12293" max="12295" width="14.5" style="74" customWidth="1"/>
    <col min="12296" max="12545" width="9.296875" style="74"/>
    <col min="12546" max="12546" width="6.796875" style="74" customWidth="1"/>
    <col min="12547" max="12547" width="60.19921875" style="74" customWidth="1"/>
    <col min="12548" max="12548" width="8.19921875" style="74" customWidth="1"/>
    <col min="12549" max="12551" width="14.5" style="74" customWidth="1"/>
    <col min="12552" max="12801" width="9.296875" style="74"/>
    <col min="12802" max="12802" width="6.796875" style="74" customWidth="1"/>
    <col min="12803" max="12803" width="60.19921875" style="74" customWidth="1"/>
    <col min="12804" max="12804" width="8.19921875" style="74" customWidth="1"/>
    <col min="12805" max="12807" width="14.5" style="74" customWidth="1"/>
    <col min="12808" max="13057" width="9.296875" style="74"/>
    <col min="13058" max="13058" width="6.796875" style="74" customWidth="1"/>
    <col min="13059" max="13059" width="60.19921875" style="74" customWidth="1"/>
    <col min="13060" max="13060" width="8.19921875" style="74" customWidth="1"/>
    <col min="13061" max="13063" width="14.5" style="74" customWidth="1"/>
    <col min="13064" max="13313" width="9.296875" style="74"/>
    <col min="13314" max="13314" width="6.796875" style="74" customWidth="1"/>
    <col min="13315" max="13315" width="60.19921875" style="74" customWidth="1"/>
    <col min="13316" max="13316" width="8.19921875" style="74" customWidth="1"/>
    <col min="13317" max="13319" width="14.5" style="74" customWidth="1"/>
    <col min="13320" max="13569" width="9.296875" style="74"/>
    <col min="13570" max="13570" width="6.796875" style="74" customWidth="1"/>
    <col min="13571" max="13571" width="60.19921875" style="74" customWidth="1"/>
    <col min="13572" max="13572" width="8.19921875" style="74" customWidth="1"/>
    <col min="13573" max="13575" width="14.5" style="74" customWidth="1"/>
    <col min="13576" max="13825" width="9.296875" style="74"/>
    <col min="13826" max="13826" width="6.796875" style="74" customWidth="1"/>
    <col min="13827" max="13827" width="60.19921875" style="74" customWidth="1"/>
    <col min="13828" max="13828" width="8.19921875" style="74" customWidth="1"/>
    <col min="13829" max="13831" width="14.5" style="74" customWidth="1"/>
    <col min="13832" max="14081" width="9.296875" style="74"/>
    <col min="14082" max="14082" width="6.796875" style="74" customWidth="1"/>
    <col min="14083" max="14083" width="60.19921875" style="74" customWidth="1"/>
    <col min="14084" max="14084" width="8.19921875" style="74" customWidth="1"/>
    <col min="14085" max="14087" width="14.5" style="74" customWidth="1"/>
    <col min="14088" max="14337" width="9.296875" style="74"/>
    <col min="14338" max="14338" width="6.796875" style="74" customWidth="1"/>
    <col min="14339" max="14339" width="60.19921875" style="74" customWidth="1"/>
    <col min="14340" max="14340" width="8.19921875" style="74" customWidth="1"/>
    <col min="14341" max="14343" width="14.5" style="74" customWidth="1"/>
    <col min="14344" max="14593" width="9.296875" style="74"/>
    <col min="14594" max="14594" width="6.796875" style="74" customWidth="1"/>
    <col min="14595" max="14595" width="60.19921875" style="74" customWidth="1"/>
    <col min="14596" max="14596" width="8.19921875" style="74" customWidth="1"/>
    <col min="14597" max="14599" width="14.5" style="74" customWidth="1"/>
    <col min="14600" max="14849" width="9.296875" style="74"/>
    <col min="14850" max="14850" width="6.796875" style="74" customWidth="1"/>
    <col min="14851" max="14851" width="60.19921875" style="74" customWidth="1"/>
    <col min="14852" max="14852" width="8.19921875" style="74" customWidth="1"/>
    <col min="14853" max="14855" width="14.5" style="74" customWidth="1"/>
    <col min="14856" max="15105" width="9.296875" style="74"/>
    <col min="15106" max="15106" width="6.796875" style="74" customWidth="1"/>
    <col min="15107" max="15107" width="60.19921875" style="74" customWidth="1"/>
    <col min="15108" max="15108" width="8.19921875" style="74" customWidth="1"/>
    <col min="15109" max="15111" width="14.5" style="74" customWidth="1"/>
    <col min="15112" max="15361" width="9.296875" style="74"/>
    <col min="15362" max="15362" width="6.796875" style="74" customWidth="1"/>
    <col min="15363" max="15363" width="60.19921875" style="74" customWidth="1"/>
    <col min="15364" max="15364" width="8.19921875" style="74" customWidth="1"/>
    <col min="15365" max="15367" width="14.5" style="74" customWidth="1"/>
    <col min="15368" max="15617" width="9.296875" style="74"/>
    <col min="15618" max="15618" width="6.796875" style="74" customWidth="1"/>
    <col min="15619" max="15619" width="60.19921875" style="74" customWidth="1"/>
    <col min="15620" max="15620" width="8.19921875" style="74" customWidth="1"/>
    <col min="15621" max="15623" width="14.5" style="74" customWidth="1"/>
    <col min="15624" max="15873" width="9.296875" style="74"/>
    <col min="15874" max="15874" width="6.796875" style="74" customWidth="1"/>
    <col min="15875" max="15875" width="60.19921875" style="74" customWidth="1"/>
    <col min="15876" max="15876" width="8.19921875" style="74" customWidth="1"/>
    <col min="15877" max="15879" width="14.5" style="74" customWidth="1"/>
    <col min="15880" max="16129" width="9.296875" style="74"/>
    <col min="16130" max="16130" width="6.796875" style="74" customWidth="1"/>
    <col min="16131" max="16131" width="60.19921875" style="74" customWidth="1"/>
    <col min="16132" max="16132" width="8.19921875" style="74" customWidth="1"/>
    <col min="16133" max="16135" width="14.5" style="74" customWidth="1"/>
    <col min="16136" max="16384" width="9.296875" style="74"/>
  </cols>
  <sheetData>
    <row r="1" spans="1:11" s="68" customFormat="1" ht="51.75" customHeight="1" x14ac:dyDescent="0.3">
      <c r="A1" s="1431" t="s">
        <v>958</v>
      </c>
      <c r="B1" s="1431"/>
      <c r="C1" s="1431"/>
      <c r="D1" s="1431"/>
      <c r="E1" s="1431"/>
      <c r="F1" s="1431"/>
      <c r="G1" s="1431"/>
      <c r="H1" s="1431"/>
      <c r="I1" s="1431"/>
      <c r="J1" s="1431"/>
      <c r="K1" s="1431"/>
    </row>
    <row r="2" spans="1:11" s="71" customFormat="1" ht="12" customHeight="1" x14ac:dyDescent="0.3">
      <c r="A2" s="69"/>
      <c r="B2" s="69"/>
      <c r="C2" s="70"/>
      <c r="D2" s="747"/>
      <c r="E2" s="747"/>
      <c r="F2" s="747"/>
      <c r="G2" s="751"/>
      <c r="I2" s="752" t="s">
        <v>1</v>
      </c>
      <c r="J2" s="379"/>
      <c r="K2" s="380" t="s">
        <v>1</v>
      </c>
    </row>
    <row r="3" spans="1:11" s="332" customFormat="1" ht="38.25" customHeight="1" x14ac:dyDescent="0.3">
      <c r="A3" s="331" t="s">
        <v>396</v>
      </c>
      <c r="B3" s="331" t="s">
        <v>459</v>
      </c>
      <c r="C3" s="82" t="s">
        <v>460</v>
      </c>
      <c r="D3" s="574" t="s">
        <v>461</v>
      </c>
      <c r="E3" s="574" t="s">
        <v>462</v>
      </c>
      <c r="F3" s="574" t="s">
        <v>723</v>
      </c>
      <c r="G3" s="574" t="s">
        <v>944</v>
      </c>
      <c r="H3" s="372" t="s">
        <v>808</v>
      </c>
      <c r="I3" s="753" t="s">
        <v>726</v>
      </c>
      <c r="J3" s="382" t="s">
        <v>745</v>
      </c>
      <c r="K3" s="463" t="s">
        <v>746</v>
      </c>
    </row>
    <row r="4" spans="1:11" s="363" customFormat="1" ht="13" customHeight="1" x14ac:dyDescent="0.3">
      <c r="A4" s="72" t="s">
        <v>5</v>
      </c>
      <c r="B4" s="72" t="s">
        <v>6</v>
      </c>
      <c r="C4" s="72" t="s">
        <v>7</v>
      </c>
      <c r="D4" s="72" t="s">
        <v>8</v>
      </c>
      <c r="E4" s="72" t="s">
        <v>267</v>
      </c>
      <c r="F4" s="72" t="s">
        <v>463</v>
      </c>
      <c r="G4" s="72" t="s">
        <v>724</v>
      </c>
      <c r="H4" s="372" t="s">
        <v>727</v>
      </c>
      <c r="I4" s="753" t="s">
        <v>1088</v>
      </c>
      <c r="J4" s="382" t="s">
        <v>747</v>
      </c>
      <c r="K4" s="463" t="s">
        <v>748</v>
      </c>
    </row>
    <row r="5" spans="1:11" s="75" customFormat="1" ht="16" customHeight="1" x14ac:dyDescent="0.3">
      <c r="A5" s="1432" t="s">
        <v>264</v>
      </c>
      <c r="B5" s="1433"/>
      <c r="C5" s="1433"/>
      <c r="D5" s="1433"/>
      <c r="E5" s="1433"/>
      <c r="F5" s="1433"/>
      <c r="G5" s="1433"/>
      <c r="H5" s="1433"/>
      <c r="I5" s="1433"/>
      <c r="J5" s="1433"/>
      <c r="K5" s="1434"/>
    </row>
    <row r="6" spans="1:11" s="75" customFormat="1" ht="25.5" customHeight="1" x14ac:dyDescent="0.3">
      <c r="A6" s="329" t="s">
        <v>9</v>
      </c>
      <c r="B6" s="333" t="s">
        <v>464</v>
      </c>
      <c r="C6" s="329" t="s">
        <v>465</v>
      </c>
      <c r="D6" s="1001"/>
      <c r="E6" s="1001"/>
      <c r="F6" s="1001"/>
      <c r="G6" s="1001">
        <f>SUM(D6:F6)</f>
        <v>0</v>
      </c>
      <c r="H6" s="372"/>
      <c r="I6" s="1002"/>
      <c r="J6" s="382"/>
      <c r="K6" s="463"/>
    </row>
    <row r="7" spans="1:11" s="75" customFormat="1" ht="30" customHeight="1" x14ac:dyDescent="0.3">
      <c r="A7" s="329" t="s">
        <v>12</v>
      </c>
      <c r="B7" s="333" t="s">
        <v>466</v>
      </c>
      <c r="C7" s="329" t="s">
        <v>467</v>
      </c>
      <c r="D7" s="1001"/>
      <c r="E7" s="1001"/>
      <c r="F7" s="1001"/>
      <c r="G7" s="1001">
        <f t="shared" ref="G7:G9" si="0">SUM(D7:F7)</f>
        <v>0</v>
      </c>
      <c r="H7" s="420"/>
      <c r="I7" s="1002"/>
      <c r="J7" s="388"/>
      <c r="K7" s="463"/>
    </row>
    <row r="8" spans="1:11" s="75" customFormat="1" ht="25.5" customHeight="1" x14ac:dyDescent="0.3">
      <c r="A8" s="329" t="s">
        <v>15</v>
      </c>
      <c r="B8" s="333" t="s">
        <v>468</v>
      </c>
      <c r="C8" s="329" t="s">
        <v>469</v>
      </c>
      <c r="D8" s="1001">
        <v>905930</v>
      </c>
      <c r="E8" s="1001"/>
      <c r="F8" s="1001"/>
      <c r="G8" s="1001">
        <f t="shared" si="0"/>
        <v>905930</v>
      </c>
      <c r="H8" s="1014">
        <f>I8-G8</f>
        <v>17049681</v>
      </c>
      <c r="I8" s="1008">
        <v>17955611</v>
      </c>
      <c r="J8" s="388">
        <v>17955611</v>
      </c>
      <c r="K8" s="463">
        <f>I8/J8</f>
        <v>1</v>
      </c>
    </row>
    <row r="9" spans="1:11" s="75" customFormat="1" ht="25.5" customHeight="1" x14ac:dyDescent="0.3">
      <c r="A9" s="329" t="s">
        <v>18</v>
      </c>
      <c r="B9" s="333" t="s">
        <v>470</v>
      </c>
      <c r="C9" s="329" t="s">
        <v>471</v>
      </c>
      <c r="D9" s="1001">
        <v>2156975</v>
      </c>
      <c r="E9" s="1001"/>
      <c r="F9" s="1001"/>
      <c r="G9" s="1001">
        <f t="shared" si="0"/>
        <v>2156975</v>
      </c>
      <c r="H9" s="1014">
        <f>I9-G9</f>
        <v>-2156975</v>
      </c>
      <c r="I9" s="1008">
        <v>0</v>
      </c>
      <c r="J9" s="388"/>
      <c r="K9" s="463"/>
    </row>
    <row r="10" spans="1:11" s="75" customFormat="1" ht="27.75" customHeight="1" x14ac:dyDescent="0.3">
      <c r="A10" s="331" t="s">
        <v>21</v>
      </c>
      <c r="B10" s="197" t="s">
        <v>472</v>
      </c>
      <c r="C10" s="331" t="s">
        <v>35</v>
      </c>
      <c r="D10" s="464">
        <f>SUM(D6:D9)</f>
        <v>3062905</v>
      </c>
      <c r="E10" s="464">
        <f>SUM(E6:E9)</f>
        <v>0</v>
      </c>
      <c r="F10" s="464">
        <f>SUM(F6:F9)</f>
        <v>0</v>
      </c>
      <c r="G10" s="464">
        <f>SUM(G6:G9)</f>
        <v>3062905</v>
      </c>
      <c r="H10" s="464">
        <f>SUM(H6:H9)</f>
        <v>14892706</v>
      </c>
      <c r="I10" s="1003">
        <f t="shared" ref="I10:J10" si="1">SUM(I6:I9)</f>
        <v>17955611</v>
      </c>
      <c r="J10" s="1003">
        <f t="shared" si="1"/>
        <v>17955611</v>
      </c>
      <c r="K10" s="383">
        <f>J10/I10</f>
        <v>1</v>
      </c>
    </row>
    <row r="11" spans="1:11" s="75" customFormat="1" ht="24.75" customHeight="1" x14ac:dyDescent="0.3">
      <c r="A11" s="329" t="s">
        <v>24</v>
      </c>
      <c r="B11" s="333" t="s">
        <v>473</v>
      </c>
      <c r="C11" s="329" t="s">
        <v>474</v>
      </c>
      <c r="D11" s="464"/>
      <c r="E11" s="464"/>
      <c r="F11" s="464"/>
      <c r="G11" s="464">
        <f>SUM(D11:F11)</f>
        <v>0</v>
      </c>
      <c r="H11" s="372"/>
      <c r="I11" s="1002"/>
      <c r="J11" s="382"/>
      <c r="K11" s="463"/>
    </row>
    <row r="12" spans="1:11" s="75" customFormat="1" ht="30" customHeight="1" x14ac:dyDescent="0.3">
      <c r="A12" s="329" t="s">
        <v>27</v>
      </c>
      <c r="B12" s="333" t="s">
        <v>475</v>
      </c>
      <c r="C12" s="329" t="s">
        <v>476</v>
      </c>
      <c r="D12" s="464"/>
      <c r="E12" s="464"/>
      <c r="F12" s="464"/>
      <c r="G12" s="464">
        <f t="shared" ref="G12:G14" si="2">SUM(D12:F12)</f>
        <v>0</v>
      </c>
      <c r="H12" s="372"/>
      <c r="I12" s="1002"/>
      <c r="J12" s="382"/>
      <c r="K12" s="463"/>
    </row>
    <row r="13" spans="1:11" s="75" customFormat="1" ht="30" customHeight="1" x14ac:dyDescent="0.3">
      <c r="A13" s="329" t="s">
        <v>30</v>
      </c>
      <c r="B13" s="333" t="s">
        <v>477</v>
      </c>
      <c r="C13" s="329" t="s">
        <v>478</v>
      </c>
      <c r="D13" s="464"/>
      <c r="E13" s="464"/>
      <c r="F13" s="464"/>
      <c r="G13" s="464">
        <f t="shared" si="2"/>
        <v>0</v>
      </c>
      <c r="H13" s="372"/>
      <c r="I13" s="1002"/>
      <c r="J13" s="382"/>
      <c r="K13" s="463"/>
    </row>
    <row r="14" spans="1:11" s="75" customFormat="1" ht="30" customHeight="1" x14ac:dyDescent="0.3">
      <c r="A14" s="329" t="s">
        <v>33</v>
      </c>
      <c r="B14" s="333" t="s">
        <v>479</v>
      </c>
      <c r="C14" s="329" t="s">
        <v>480</v>
      </c>
      <c r="D14" s="464"/>
      <c r="E14" s="464"/>
      <c r="F14" s="464"/>
      <c r="G14" s="464">
        <f t="shared" si="2"/>
        <v>0</v>
      </c>
      <c r="H14" s="372"/>
      <c r="I14" s="1002"/>
      <c r="J14" s="382"/>
      <c r="K14" s="463"/>
    </row>
    <row r="15" spans="1:11" s="75" customFormat="1" ht="21.75" customHeight="1" x14ac:dyDescent="0.3">
      <c r="A15" s="331" t="s">
        <v>36</v>
      </c>
      <c r="B15" s="198" t="s">
        <v>442</v>
      </c>
      <c r="C15" s="72" t="s">
        <v>58</v>
      </c>
      <c r="D15" s="464">
        <f>SUM(D11:D14)</f>
        <v>0</v>
      </c>
      <c r="E15" s="464">
        <f>SUM(E11:E14)</f>
        <v>0</v>
      </c>
      <c r="F15" s="464">
        <f>SUM(F11:F14)</f>
        <v>0</v>
      </c>
      <c r="G15" s="464">
        <f>SUM(G11:G14)</f>
        <v>0</v>
      </c>
      <c r="H15" s="464">
        <f t="shared" ref="H15:J15" si="3">SUM(H11:H14)</f>
        <v>0</v>
      </c>
      <c r="I15" s="464">
        <f t="shared" si="3"/>
        <v>0</v>
      </c>
      <c r="J15" s="464">
        <f t="shared" si="3"/>
        <v>0</v>
      </c>
      <c r="K15" s="463"/>
    </row>
    <row r="16" spans="1:11" s="76" customFormat="1" ht="16.5" customHeight="1" x14ac:dyDescent="0.3">
      <c r="A16" s="329" t="s">
        <v>38</v>
      </c>
      <c r="B16" s="334" t="s">
        <v>110</v>
      </c>
      <c r="C16" s="335" t="s">
        <v>111</v>
      </c>
      <c r="D16" s="1004"/>
      <c r="E16" s="1004"/>
      <c r="F16" s="1004"/>
      <c r="G16" s="1004">
        <f>SUM(D16:E16)</f>
        <v>0</v>
      </c>
      <c r="H16" s="373"/>
      <c r="I16" s="1005"/>
      <c r="J16" s="236"/>
      <c r="K16" s="384"/>
    </row>
    <row r="17" spans="1:11" s="76" customFormat="1" ht="16.5" customHeight="1" x14ac:dyDescent="0.3">
      <c r="A17" s="329" t="s">
        <v>40</v>
      </c>
      <c r="B17" s="334" t="s">
        <v>113</v>
      </c>
      <c r="C17" s="335" t="s">
        <v>114</v>
      </c>
      <c r="D17" s="1004">
        <v>1000000</v>
      </c>
      <c r="E17" s="1004"/>
      <c r="F17" s="1004"/>
      <c r="G17" s="1004">
        <f>SUM(D17:F17)</f>
        <v>1000000</v>
      </c>
      <c r="H17" s="374">
        <v>525000</v>
      </c>
      <c r="I17" s="1005">
        <v>1525000</v>
      </c>
      <c r="J17" s="236">
        <v>1525000</v>
      </c>
      <c r="K17" s="384">
        <f>J17/I17</f>
        <v>1</v>
      </c>
    </row>
    <row r="18" spans="1:11" s="76" customFormat="1" ht="16.5" customHeight="1" x14ac:dyDescent="0.3">
      <c r="A18" s="329" t="s">
        <v>42</v>
      </c>
      <c r="B18" s="334" t="s">
        <v>481</v>
      </c>
      <c r="C18" s="335" t="s">
        <v>117</v>
      </c>
      <c r="D18" s="1004">
        <v>5800000</v>
      </c>
      <c r="E18" s="1004">
        <f>SUM(E19:E20)</f>
        <v>0</v>
      </c>
      <c r="F18" s="1004">
        <f>SUM(F19:F20)</f>
        <v>0</v>
      </c>
      <c r="G18" s="1004">
        <f>SUM(D18:F18)</f>
        <v>5800000</v>
      </c>
      <c r="H18" s="374">
        <f t="shared" ref="H18:H28" si="4">I18-G18</f>
        <v>0</v>
      </c>
      <c r="I18" s="1005">
        <v>5800000</v>
      </c>
      <c r="J18" s="236">
        <v>332274</v>
      </c>
      <c r="K18" s="384">
        <f t="shared" ref="K18:K20" si="5">J18/I18</f>
        <v>5.7288620689655172E-2</v>
      </c>
    </row>
    <row r="19" spans="1:11" s="76" customFormat="1" ht="16.5" customHeight="1" x14ac:dyDescent="0.3">
      <c r="A19" s="329" t="s">
        <v>44</v>
      </c>
      <c r="B19" s="336" t="s">
        <v>482</v>
      </c>
      <c r="C19" s="337" t="s">
        <v>483</v>
      </c>
      <c r="D19" s="1006"/>
      <c r="E19" s="1006"/>
      <c r="F19" s="1006"/>
      <c r="G19" s="1006">
        <f>SUM(D19:F19)</f>
        <v>0</v>
      </c>
      <c r="H19" s="374">
        <f t="shared" si="4"/>
        <v>0</v>
      </c>
      <c r="I19" s="1005"/>
      <c r="J19" s="236"/>
      <c r="K19" s="384"/>
    </row>
    <row r="20" spans="1:11" s="77" customFormat="1" ht="16.5" customHeight="1" x14ac:dyDescent="0.3">
      <c r="A20" s="329" t="s">
        <v>46</v>
      </c>
      <c r="B20" s="336" t="s">
        <v>484</v>
      </c>
      <c r="C20" s="337" t="s">
        <v>485</v>
      </c>
      <c r="D20" s="1006">
        <v>5800000</v>
      </c>
      <c r="E20" s="1006"/>
      <c r="F20" s="1006"/>
      <c r="G20" s="1006">
        <f t="shared" ref="G20:G28" si="6">SUM(D20:F20)</f>
        <v>5800000</v>
      </c>
      <c r="H20" s="374">
        <f t="shared" si="4"/>
        <v>0</v>
      </c>
      <c r="I20" s="1007">
        <v>5800000</v>
      </c>
      <c r="J20" s="236">
        <v>332274</v>
      </c>
      <c r="K20" s="384">
        <f t="shared" si="5"/>
        <v>5.7288620689655172E-2</v>
      </c>
    </row>
    <row r="21" spans="1:11" s="77" customFormat="1" ht="16.5" customHeight="1" x14ac:dyDescent="0.3">
      <c r="A21" s="329" t="s">
        <v>48</v>
      </c>
      <c r="B21" s="338" t="s">
        <v>119</v>
      </c>
      <c r="C21" s="335" t="s">
        <v>120</v>
      </c>
      <c r="D21" s="1006"/>
      <c r="E21" s="1006"/>
      <c r="F21" s="1006"/>
      <c r="G21" s="1006">
        <f t="shared" si="6"/>
        <v>0</v>
      </c>
      <c r="H21" s="374">
        <f t="shared" si="4"/>
        <v>0</v>
      </c>
      <c r="I21" s="1007"/>
      <c r="J21" s="236"/>
      <c r="K21" s="384"/>
    </row>
    <row r="22" spans="1:11" s="76" customFormat="1" ht="16.5" customHeight="1" x14ac:dyDescent="0.3">
      <c r="A22" s="329" t="s">
        <v>50</v>
      </c>
      <c r="B22" s="334" t="s">
        <v>122</v>
      </c>
      <c r="C22" s="335" t="s">
        <v>123</v>
      </c>
      <c r="D22" s="1004"/>
      <c r="E22" s="1004"/>
      <c r="F22" s="1004"/>
      <c r="G22" s="1006">
        <f t="shared" si="6"/>
        <v>0</v>
      </c>
      <c r="H22" s="374">
        <f t="shared" si="4"/>
        <v>0</v>
      </c>
      <c r="I22" s="1005"/>
      <c r="J22" s="236"/>
      <c r="K22" s="384"/>
    </row>
    <row r="23" spans="1:11" s="76" customFormat="1" ht="16.5" customHeight="1" x14ac:dyDescent="0.3">
      <c r="A23" s="329" t="s">
        <v>53</v>
      </c>
      <c r="B23" s="334" t="s">
        <v>486</v>
      </c>
      <c r="C23" s="335" t="s">
        <v>126</v>
      </c>
      <c r="D23" s="1004">
        <v>200000</v>
      </c>
      <c r="E23" s="1004"/>
      <c r="F23" s="1004"/>
      <c r="G23" s="200">
        <f t="shared" si="6"/>
        <v>200000</v>
      </c>
      <c r="H23" s="374">
        <f t="shared" si="4"/>
        <v>0</v>
      </c>
      <c r="I23" s="1005">
        <v>200000</v>
      </c>
      <c r="J23" s="236">
        <v>23566</v>
      </c>
      <c r="K23" s="384">
        <f t="shared" ref="K23:K42" si="7">J23/I23</f>
        <v>0.11783</v>
      </c>
    </row>
    <row r="24" spans="1:11" s="77" customFormat="1" ht="16.5" customHeight="1" x14ac:dyDescent="0.3">
      <c r="A24" s="329" t="s">
        <v>56</v>
      </c>
      <c r="B24" s="334" t="s">
        <v>487</v>
      </c>
      <c r="C24" s="335" t="s">
        <v>129</v>
      </c>
      <c r="D24" s="1004"/>
      <c r="E24" s="1004"/>
      <c r="F24" s="1004"/>
      <c r="G24" s="1006">
        <f t="shared" si="6"/>
        <v>0</v>
      </c>
      <c r="H24" s="374">
        <f t="shared" si="4"/>
        <v>0</v>
      </c>
      <c r="I24" s="1007"/>
      <c r="J24" s="236"/>
      <c r="K24" s="384"/>
    </row>
    <row r="25" spans="1:11" s="77" customFormat="1" ht="16.5" customHeight="1" x14ac:dyDescent="0.3">
      <c r="A25" s="329" t="s">
        <v>59</v>
      </c>
      <c r="B25" s="339" t="s">
        <v>131</v>
      </c>
      <c r="C25" s="335" t="s">
        <v>132</v>
      </c>
      <c r="D25" s="1004"/>
      <c r="E25" s="1004"/>
      <c r="F25" s="1004"/>
      <c r="G25" s="1006">
        <f t="shared" si="6"/>
        <v>0</v>
      </c>
      <c r="H25" s="374">
        <f t="shared" si="4"/>
        <v>2154</v>
      </c>
      <c r="I25" s="1008">
        <v>2154</v>
      </c>
      <c r="J25" s="236">
        <v>2154</v>
      </c>
      <c r="K25" s="384">
        <f t="shared" si="7"/>
        <v>1</v>
      </c>
    </row>
    <row r="26" spans="1:11" s="77" customFormat="1" ht="16.5" customHeight="1" x14ac:dyDescent="0.3">
      <c r="A26" s="329" t="s">
        <v>61</v>
      </c>
      <c r="B26" s="334" t="s">
        <v>488</v>
      </c>
      <c r="C26" s="335" t="s">
        <v>135</v>
      </c>
      <c r="D26" s="1004"/>
      <c r="E26" s="1004"/>
      <c r="F26" s="1004"/>
      <c r="G26" s="1006">
        <f t="shared" si="6"/>
        <v>0</v>
      </c>
      <c r="H26" s="374">
        <f t="shared" si="4"/>
        <v>0</v>
      </c>
      <c r="I26" s="1007"/>
      <c r="J26" s="236"/>
      <c r="K26" s="384"/>
    </row>
    <row r="27" spans="1:11" s="77" customFormat="1" ht="16.5" customHeight="1" x14ac:dyDescent="0.3">
      <c r="A27" s="329" t="s">
        <v>63</v>
      </c>
      <c r="B27" s="334" t="s">
        <v>489</v>
      </c>
      <c r="C27" s="335" t="s">
        <v>138</v>
      </c>
      <c r="D27" s="1004"/>
      <c r="E27" s="1004"/>
      <c r="F27" s="1004"/>
      <c r="G27" s="1006">
        <f t="shared" si="6"/>
        <v>0</v>
      </c>
      <c r="H27" s="374">
        <f t="shared" si="4"/>
        <v>0</v>
      </c>
      <c r="I27" s="1007"/>
      <c r="J27" s="236"/>
      <c r="K27" s="384"/>
    </row>
    <row r="28" spans="1:11" s="77" customFormat="1" ht="16.5" customHeight="1" x14ac:dyDescent="0.3">
      <c r="A28" s="329" t="s">
        <v>65</v>
      </c>
      <c r="B28" s="334" t="s">
        <v>140</v>
      </c>
      <c r="C28" s="335" t="s">
        <v>141</v>
      </c>
      <c r="D28" s="464"/>
      <c r="E28" s="464"/>
      <c r="F28" s="464"/>
      <c r="G28" s="1006">
        <f t="shared" si="6"/>
        <v>0</v>
      </c>
      <c r="H28" s="374">
        <f t="shared" si="4"/>
        <v>132870</v>
      </c>
      <c r="I28" s="1008">
        <v>132870</v>
      </c>
      <c r="J28" s="236">
        <v>132870</v>
      </c>
      <c r="K28" s="384">
        <f t="shared" si="7"/>
        <v>1</v>
      </c>
    </row>
    <row r="29" spans="1:11" s="77" customFormat="1" ht="21" customHeight="1" x14ac:dyDescent="0.3">
      <c r="A29" s="331" t="s">
        <v>67</v>
      </c>
      <c r="B29" s="79" t="s">
        <v>490</v>
      </c>
      <c r="C29" s="199" t="s">
        <v>144</v>
      </c>
      <c r="D29" s="375">
        <f>SUM(D16+D17+D18+D21+D22+D23+D24+D25+D26+D27+D28)</f>
        <v>7000000</v>
      </c>
      <c r="E29" s="375">
        <f>SUM(E16+E17+E18+E21+E22+E23+E24+E25+E26+E27+E28)</f>
        <v>0</v>
      </c>
      <c r="F29" s="375">
        <f>SUM(F16+F17+F18+F21+F22+F23+F24+F25+F26+F27+F28)</f>
        <v>0</v>
      </c>
      <c r="G29" s="375">
        <f>SUM(G16+G17+G18+G21+G22+G23+G24+G25+G26+G27+G28)</f>
        <v>7000000</v>
      </c>
      <c r="H29" s="375">
        <f t="shared" ref="H29:J29" si="8">SUM(H16+H17+H18+H21+H22+H23+H24+H25+H26+H27+H28)</f>
        <v>660024</v>
      </c>
      <c r="I29" s="1009">
        <f t="shared" si="8"/>
        <v>7660024</v>
      </c>
      <c r="J29" s="385">
        <f t="shared" si="8"/>
        <v>2015864</v>
      </c>
      <c r="K29" s="381">
        <f t="shared" si="7"/>
        <v>0.26316679947739069</v>
      </c>
    </row>
    <row r="30" spans="1:11" s="78" customFormat="1" ht="21" customHeight="1" x14ac:dyDescent="0.3">
      <c r="A30" s="331" t="s">
        <v>69</v>
      </c>
      <c r="B30" s="79" t="s">
        <v>444</v>
      </c>
      <c r="C30" s="199" t="s">
        <v>162</v>
      </c>
      <c r="D30" s="375"/>
      <c r="E30" s="375"/>
      <c r="F30" s="375"/>
      <c r="G30" s="375">
        <v>0</v>
      </c>
      <c r="H30" s="376"/>
      <c r="I30" s="1010"/>
      <c r="J30" s="234"/>
      <c r="K30" s="384"/>
    </row>
    <row r="31" spans="1:11" s="77" customFormat="1" ht="21" customHeight="1" x14ac:dyDescent="0.3">
      <c r="A31" s="331" t="s">
        <v>71</v>
      </c>
      <c r="B31" s="79" t="s">
        <v>415</v>
      </c>
      <c r="C31" s="199" t="s">
        <v>171</v>
      </c>
      <c r="D31" s="1004"/>
      <c r="E31" s="1004"/>
      <c r="F31" s="1004"/>
      <c r="G31" s="1004"/>
      <c r="H31" s="343"/>
      <c r="I31" s="1007"/>
      <c r="J31" s="236"/>
      <c r="K31" s="384"/>
    </row>
    <row r="32" spans="1:11" s="77" customFormat="1" ht="21" customHeight="1" x14ac:dyDescent="0.3">
      <c r="A32" s="331" t="s">
        <v>74</v>
      </c>
      <c r="B32" s="79" t="s">
        <v>445</v>
      </c>
      <c r="C32" s="199" t="s">
        <v>180</v>
      </c>
      <c r="D32" s="1004"/>
      <c r="E32" s="1004"/>
      <c r="F32" s="1004"/>
      <c r="G32" s="1004">
        <v>0</v>
      </c>
      <c r="H32" s="343"/>
      <c r="I32" s="1007"/>
      <c r="J32" s="236"/>
      <c r="K32" s="384"/>
    </row>
    <row r="33" spans="1:11" s="77" customFormat="1" ht="21" customHeight="1" x14ac:dyDescent="0.3">
      <c r="A33" s="331" t="s">
        <v>77</v>
      </c>
      <c r="B33" s="79" t="s">
        <v>491</v>
      </c>
      <c r="C33" s="465"/>
      <c r="D33" s="375">
        <f>D10+D15+D29+D30+D31+D32</f>
        <v>10062905</v>
      </c>
      <c r="E33" s="375">
        <f>E10+E15+E29+E30+E31+E32</f>
        <v>0</v>
      </c>
      <c r="F33" s="375">
        <f>F10+F15+F29+F30+F31+F32</f>
        <v>0</v>
      </c>
      <c r="G33" s="375">
        <f>G10+G15+G29+G30+G31+G32</f>
        <v>10062905</v>
      </c>
      <c r="H33" s="375">
        <f t="shared" ref="H33:J33" si="9">H10+H15+H29+H30+H31+H32</f>
        <v>15552730</v>
      </c>
      <c r="I33" s="1009">
        <f t="shared" si="9"/>
        <v>25615635</v>
      </c>
      <c r="J33" s="375">
        <f t="shared" si="9"/>
        <v>19971475</v>
      </c>
      <c r="K33" s="381">
        <f t="shared" si="7"/>
        <v>0.77965957119548279</v>
      </c>
    </row>
    <row r="34" spans="1:11" s="76" customFormat="1" ht="20.25" customHeight="1" x14ac:dyDescent="0.3">
      <c r="A34" s="329" t="s">
        <v>80</v>
      </c>
      <c r="B34" s="217" t="s">
        <v>492</v>
      </c>
      <c r="C34" s="289" t="s">
        <v>189</v>
      </c>
      <c r="D34" s="972">
        <f>SUM(D35:D36)</f>
        <v>0</v>
      </c>
      <c r="E34" s="972">
        <f>SUM(E35:E36)</f>
        <v>0</v>
      </c>
      <c r="F34" s="972">
        <f>SUM(F35:F36)</f>
        <v>0</v>
      </c>
      <c r="G34" s="972">
        <v>0</v>
      </c>
      <c r="H34" s="374">
        <v>945875</v>
      </c>
      <c r="I34" s="1005">
        <v>945875</v>
      </c>
      <c r="J34" s="236">
        <v>945875</v>
      </c>
      <c r="K34" s="384">
        <f t="shared" si="7"/>
        <v>1</v>
      </c>
    </row>
    <row r="35" spans="1:11" s="76" customFormat="1" ht="20.25" customHeight="1" x14ac:dyDescent="0.3">
      <c r="A35" s="329" t="s">
        <v>82</v>
      </c>
      <c r="B35" s="214" t="s">
        <v>191</v>
      </c>
      <c r="C35" s="289" t="s">
        <v>192</v>
      </c>
      <c r="D35" s="972"/>
      <c r="E35" s="972"/>
      <c r="F35" s="972"/>
      <c r="G35" s="972"/>
      <c r="H35" s="374">
        <f>I35-G35</f>
        <v>945875</v>
      </c>
      <c r="I35" s="1005">
        <v>945875</v>
      </c>
      <c r="J35" s="236">
        <v>945875</v>
      </c>
      <c r="K35" s="384">
        <f t="shared" si="7"/>
        <v>1</v>
      </c>
    </row>
    <row r="36" spans="1:11" s="76" customFormat="1" ht="20.25" customHeight="1" x14ac:dyDescent="0.3">
      <c r="A36" s="329" t="s">
        <v>84</v>
      </c>
      <c r="B36" s="214" t="s">
        <v>194</v>
      </c>
      <c r="C36" s="289" t="s">
        <v>195</v>
      </c>
      <c r="D36" s="972"/>
      <c r="E36" s="972"/>
      <c r="F36" s="972"/>
      <c r="G36" s="972">
        <v>0</v>
      </c>
      <c r="H36" s="374">
        <f>I36-G36</f>
        <v>0</v>
      </c>
      <c r="I36" s="1005"/>
      <c r="J36" s="236"/>
      <c r="K36" s="384"/>
    </row>
    <row r="37" spans="1:11" s="76" customFormat="1" ht="20.25" customHeight="1" x14ac:dyDescent="0.3">
      <c r="A37" s="329" t="s">
        <v>86</v>
      </c>
      <c r="B37" s="217" t="s">
        <v>493</v>
      </c>
      <c r="C37" s="289" t="s">
        <v>494</v>
      </c>
      <c r="D37" s="972">
        <v>310673511</v>
      </c>
      <c r="E37" s="972">
        <f t="shared" ref="E37:G37" si="10">SUM(E38:E39)</f>
        <v>12952000</v>
      </c>
      <c r="F37" s="972">
        <f t="shared" si="10"/>
        <v>20479300</v>
      </c>
      <c r="G37" s="972">
        <f t="shared" si="10"/>
        <v>311673511</v>
      </c>
      <c r="H37" s="374">
        <f>I37-G37</f>
        <v>9275818</v>
      </c>
      <c r="I37" s="1005">
        <v>320949329</v>
      </c>
      <c r="J37" s="236">
        <v>303428833</v>
      </c>
      <c r="K37" s="384">
        <f t="shared" si="7"/>
        <v>0.94541039841214314</v>
      </c>
    </row>
    <row r="38" spans="1:11" s="76" customFormat="1" ht="20.25" customHeight="1" x14ac:dyDescent="0.3">
      <c r="A38" s="329"/>
      <c r="B38" s="340" t="s">
        <v>571</v>
      </c>
      <c r="C38" s="280" t="s">
        <v>494</v>
      </c>
      <c r="D38" s="972">
        <v>169966500</v>
      </c>
      <c r="E38" s="972">
        <v>12952000</v>
      </c>
      <c r="F38" s="972">
        <v>20479300</v>
      </c>
      <c r="G38" s="972">
        <f>SUM(D38:F38)</f>
        <v>203397800</v>
      </c>
      <c r="H38" s="374">
        <f t="shared" ref="H38:H39" si="11">I38-G38</f>
        <v>9275818</v>
      </c>
      <c r="I38" s="1005">
        <v>212673618</v>
      </c>
      <c r="J38" s="236"/>
      <c r="K38" s="384">
        <f t="shared" si="7"/>
        <v>0</v>
      </c>
    </row>
    <row r="39" spans="1:11" s="76" customFormat="1" ht="20.25" customHeight="1" x14ac:dyDescent="0.3">
      <c r="A39" s="329"/>
      <c r="B39" s="341" t="s">
        <v>572</v>
      </c>
      <c r="C39" s="280" t="s">
        <v>494</v>
      </c>
      <c r="D39" s="972">
        <v>108275711</v>
      </c>
      <c r="E39" s="972"/>
      <c r="F39" s="972"/>
      <c r="G39" s="972">
        <f>SUM(D39:F39)</f>
        <v>108275711</v>
      </c>
      <c r="H39" s="374">
        <f t="shared" si="11"/>
        <v>0</v>
      </c>
      <c r="I39" s="1005">
        <v>108275711</v>
      </c>
      <c r="J39" s="236"/>
      <c r="K39" s="384">
        <f t="shared" si="7"/>
        <v>0</v>
      </c>
    </row>
    <row r="40" spans="1:11" s="76" customFormat="1" ht="20.25" customHeight="1" x14ac:dyDescent="0.3">
      <c r="A40" s="329" t="s">
        <v>89</v>
      </c>
      <c r="B40" s="79" t="s">
        <v>495</v>
      </c>
      <c r="C40" s="82" t="s">
        <v>496</v>
      </c>
      <c r="D40" s="312">
        <f>SUM(D34+D37)</f>
        <v>310673511</v>
      </c>
      <c r="E40" s="312">
        <f t="shared" ref="E40:F40" si="12">SUM(E34+E37)</f>
        <v>12952000</v>
      </c>
      <c r="F40" s="312">
        <f t="shared" si="12"/>
        <v>20479300</v>
      </c>
      <c r="G40" s="312">
        <f>SUM(G34+G37)</f>
        <v>311673511</v>
      </c>
      <c r="H40" s="312">
        <f t="shared" ref="H40:J40" si="13">SUM(H34+H37)</f>
        <v>10221693</v>
      </c>
      <c r="I40" s="1011">
        <f t="shared" si="13"/>
        <v>321895204</v>
      </c>
      <c r="J40" s="312">
        <f t="shared" si="13"/>
        <v>304374708</v>
      </c>
      <c r="K40" s="381">
        <f t="shared" si="7"/>
        <v>0.94557080757251666</v>
      </c>
    </row>
    <row r="41" spans="1:11" s="76" customFormat="1" ht="20.25" customHeight="1" x14ac:dyDescent="0.3">
      <c r="A41" s="331" t="s">
        <v>93</v>
      </c>
      <c r="B41" s="79" t="s">
        <v>497</v>
      </c>
      <c r="C41" s="82" t="s">
        <v>198</v>
      </c>
      <c r="D41" s="312">
        <f>D40</f>
        <v>310673511</v>
      </c>
      <c r="E41" s="312">
        <f t="shared" ref="E41:G41" si="14">E40</f>
        <v>12952000</v>
      </c>
      <c r="F41" s="312">
        <f t="shared" si="14"/>
        <v>20479300</v>
      </c>
      <c r="G41" s="312">
        <f t="shared" si="14"/>
        <v>311673511</v>
      </c>
      <c r="H41" s="312">
        <f t="shared" ref="H41:J41" si="15">H40</f>
        <v>10221693</v>
      </c>
      <c r="I41" s="1011">
        <f t="shared" si="15"/>
        <v>321895204</v>
      </c>
      <c r="J41" s="312">
        <f t="shared" si="15"/>
        <v>304374708</v>
      </c>
      <c r="K41" s="381">
        <f t="shared" si="7"/>
        <v>0.94557080757251666</v>
      </c>
    </row>
    <row r="42" spans="1:11" s="76" customFormat="1" ht="27" customHeight="1" x14ac:dyDescent="0.3">
      <c r="A42" s="331" t="s">
        <v>96</v>
      </c>
      <c r="B42" s="79" t="s">
        <v>498</v>
      </c>
      <c r="C42" s="82"/>
      <c r="D42" s="312">
        <f>D33+D41</f>
        <v>320736416</v>
      </c>
      <c r="E42" s="312">
        <f>E33+E41</f>
        <v>12952000</v>
      </c>
      <c r="F42" s="312">
        <f>F33+F41</f>
        <v>20479300</v>
      </c>
      <c r="G42" s="312">
        <f>G33+G41</f>
        <v>321736416</v>
      </c>
      <c r="H42" s="312">
        <f t="shared" ref="H42:J42" si="16">H33+H41</f>
        <v>25774423</v>
      </c>
      <c r="I42" s="1011">
        <f t="shared" si="16"/>
        <v>347510839</v>
      </c>
      <c r="J42" s="312">
        <f t="shared" si="16"/>
        <v>324346183</v>
      </c>
      <c r="K42" s="381">
        <f t="shared" si="7"/>
        <v>0.93334119860359233</v>
      </c>
    </row>
    <row r="43" spans="1:11" s="76" customFormat="1" ht="15" customHeight="1" x14ac:dyDescent="0.3">
      <c r="A43" s="83"/>
      <c r="B43" s="84"/>
      <c r="C43" s="85"/>
      <c r="D43" s="748"/>
      <c r="E43" s="748"/>
      <c r="F43" s="748"/>
      <c r="G43" s="748"/>
      <c r="H43" s="377"/>
      <c r="I43" s="754"/>
      <c r="J43" s="240"/>
      <c r="K43" s="387" t="s">
        <v>729</v>
      </c>
    </row>
    <row r="44" spans="1:11" s="76" customFormat="1" ht="15" customHeight="1" x14ac:dyDescent="0.3">
      <c r="A44" s="1430" t="s">
        <v>499</v>
      </c>
      <c r="B44" s="1430"/>
      <c r="C44" s="1430"/>
      <c r="D44" s="1430"/>
      <c r="E44" s="1430"/>
      <c r="F44" s="1430"/>
      <c r="G44" s="1430"/>
      <c r="H44" s="1430"/>
      <c r="I44" s="1430"/>
      <c r="J44" s="240"/>
      <c r="K44" s="386"/>
    </row>
    <row r="45" spans="1:11" s="342" customFormat="1" ht="38.25" customHeight="1" x14ac:dyDescent="0.3">
      <c r="A45" s="82" t="s">
        <v>396</v>
      </c>
      <c r="B45" s="82" t="s">
        <v>266</v>
      </c>
      <c r="C45" s="82" t="s">
        <v>460</v>
      </c>
      <c r="D45" s="574" t="s">
        <v>461</v>
      </c>
      <c r="E45" s="574" t="s">
        <v>462</v>
      </c>
      <c r="F45" s="574" t="s">
        <v>723</v>
      </c>
      <c r="G45" s="574" t="s">
        <v>959</v>
      </c>
      <c r="H45" s="471" t="s">
        <v>808</v>
      </c>
      <c r="I45" s="753" t="s">
        <v>726</v>
      </c>
      <c r="J45" s="382" t="s">
        <v>745</v>
      </c>
      <c r="K45" s="463" t="s">
        <v>746</v>
      </c>
    </row>
    <row r="46" spans="1:11" s="364" customFormat="1" ht="15" customHeight="1" x14ac:dyDescent="0.3">
      <c r="A46" s="82" t="s">
        <v>5</v>
      </c>
      <c r="B46" s="82" t="s">
        <v>6</v>
      </c>
      <c r="C46" s="82"/>
      <c r="D46" s="574" t="s">
        <v>8</v>
      </c>
      <c r="E46" s="574" t="s">
        <v>267</v>
      </c>
      <c r="F46" s="574" t="s">
        <v>463</v>
      </c>
      <c r="G46" s="574" t="s">
        <v>724</v>
      </c>
      <c r="H46" s="471" t="s">
        <v>727</v>
      </c>
      <c r="I46" s="753" t="s">
        <v>728</v>
      </c>
      <c r="J46" s="382" t="s">
        <v>747</v>
      </c>
      <c r="K46" s="463" t="s">
        <v>748</v>
      </c>
    </row>
    <row r="47" spans="1:11" s="76" customFormat="1" ht="17.25" customHeight="1" x14ac:dyDescent="0.3">
      <c r="A47" s="467" t="s">
        <v>9</v>
      </c>
      <c r="B47" s="345" t="s">
        <v>203</v>
      </c>
      <c r="C47" s="330" t="s">
        <v>204</v>
      </c>
      <c r="D47" s="251">
        <v>196274311</v>
      </c>
      <c r="E47" s="251">
        <v>10806000</v>
      </c>
      <c r="F47" s="251">
        <v>17082000</v>
      </c>
      <c r="G47" s="251">
        <f>SUM(D47:F47)</f>
        <v>224162311</v>
      </c>
      <c r="H47" s="472">
        <f>I47-G47</f>
        <v>11522190</v>
      </c>
      <c r="I47" s="1005">
        <v>235684501</v>
      </c>
      <c r="J47" s="468">
        <v>219477121</v>
      </c>
      <c r="K47" s="384">
        <f>J47/I47</f>
        <v>0.93123272879110541</v>
      </c>
    </row>
    <row r="48" spans="1:11" s="76" customFormat="1" ht="17.25" customHeight="1" x14ac:dyDescent="0.3">
      <c r="A48" s="467" t="s">
        <v>12</v>
      </c>
      <c r="B48" s="345" t="s">
        <v>205</v>
      </c>
      <c r="C48" s="330" t="s">
        <v>206</v>
      </c>
      <c r="D48" s="251">
        <v>38951405</v>
      </c>
      <c r="E48" s="251">
        <v>2146000</v>
      </c>
      <c r="F48" s="251">
        <v>3397300</v>
      </c>
      <c r="G48" s="251">
        <f>SUM(D48:F48)</f>
        <v>44494705</v>
      </c>
      <c r="H48" s="472">
        <f t="shared" ref="H48:H50" si="17">I48-G48</f>
        <v>2266293</v>
      </c>
      <c r="I48" s="1005">
        <v>46760998</v>
      </c>
      <c r="J48" s="468">
        <v>44394380</v>
      </c>
      <c r="K48" s="384">
        <f t="shared" ref="K48:K60" si="18">J48/I48</f>
        <v>0.94938906137118806</v>
      </c>
    </row>
    <row r="49" spans="1:11" s="76" customFormat="1" ht="17.25" customHeight="1" x14ac:dyDescent="0.3">
      <c r="A49" s="467" t="s">
        <v>15</v>
      </c>
      <c r="B49" s="345" t="s">
        <v>207</v>
      </c>
      <c r="C49" s="330" t="s">
        <v>208</v>
      </c>
      <c r="D49" s="251">
        <v>44756000</v>
      </c>
      <c r="E49" s="251"/>
      <c r="F49" s="251"/>
      <c r="G49" s="251">
        <f t="shared" ref="G49:G51" si="19">SUM(D49:F49)</f>
        <v>44756000</v>
      </c>
      <c r="H49" s="472">
        <f t="shared" si="17"/>
        <v>4726440</v>
      </c>
      <c r="I49" s="1005">
        <v>49482440</v>
      </c>
      <c r="J49" s="468">
        <v>46570241</v>
      </c>
      <c r="K49" s="384">
        <f t="shared" si="18"/>
        <v>0.94114681895233943</v>
      </c>
    </row>
    <row r="50" spans="1:11" s="76" customFormat="1" ht="17.25" customHeight="1" x14ac:dyDescent="0.3">
      <c r="A50" s="467" t="s">
        <v>18</v>
      </c>
      <c r="B50" s="345" t="s">
        <v>209</v>
      </c>
      <c r="C50" s="330" t="s">
        <v>210</v>
      </c>
      <c r="D50" s="251">
        <v>828400</v>
      </c>
      <c r="E50" s="251"/>
      <c r="F50" s="251"/>
      <c r="G50" s="251">
        <f t="shared" si="19"/>
        <v>828400</v>
      </c>
      <c r="H50" s="472">
        <f t="shared" si="17"/>
        <v>9459500</v>
      </c>
      <c r="I50" s="1005">
        <v>10287900</v>
      </c>
      <c r="J50" s="468">
        <v>9792050</v>
      </c>
      <c r="K50" s="384">
        <f t="shared" si="18"/>
        <v>0.95180260305796127</v>
      </c>
    </row>
    <row r="51" spans="1:11" s="76" customFormat="1" ht="17.25" customHeight="1" x14ac:dyDescent="0.3">
      <c r="A51" s="467" t="s">
        <v>21</v>
      </c>
      <c r="B51" s="345" t="s">
        <v>211</v>
      </c>
      <c r="C51" s="330" t="s">
        <v>212</v>
      </c>
      <c r="D51" s="251"/>
      <c r="E51" s="251"/>
      <c r="F51" s="251"/>
      <c r="G51" s="251">
        <f t="shared" si="19"/>
        <v>0</v>
      </c>
      <c r="H51" s="472">
        <f>I51-G51</f>
        <v>0</v>
      </c>
      <c r="I51" s="1005"/>
      <c r="J51" s="468"/>
      <c r="K51" s="384" t="s">
        <v>729</v>
      </c>
    </row>
    <row r="52" spans="1:11" s="344" customFormat="1" ht="17.25" customHeight="1" x14ac:dyDescent="0.3">
      <c r="A52" s="88" t="s">
        <v>24</v>
      </c>
      <c r="B52" s="286" t="s">
        <v>500</v>
      </c>
      <c r="C52" s="82" t="s">
        <v>229</v>
      </c>
      <c r="D52" s="1012">
        <f>SUM(D47:D51)</f>
        <v>280810116</v>
      </c>
      <c r="E52" s="1012">
        <f>SUM(E47:E51)</f>
        <v>12952000</v>
      </c>
      <c r="F52" s="1012">
        <f>SUM(F47:F51)</f>
        <v>20479300</v>
      </c>
      <c r="G52" s="1012">
        <f>SUM(G47:G51)</f>
        <v>314241416</v>
      </c>
      <c r="H52" s="202">
        <f t="shared" ref="H52:J52" si="20">SUM(H47:H51)</f>
        <v>27974423</v>
      </c>
      <c r="I52" s="1013">
        <f t="shared" si="20"/>
        <v>342215839</v>
      </c>
      <c r="J52" s="202">
        <f t="shared" si="20"/>
        <v>320233792</v>
      </c>
      <c r="K52" s="381">
        <f t="shared" si="18"/>
        <v>0.93576554766069731</v>
      </c>
    </row>
    <row r="53" spans="1:11" s="87" customFormat="1" ht="17.25" customHeight="1" x14ac:dyDescent="0.3">
      <c r="A53" s="467" t="s">
        <v>27</v>
      </c>
      <c r="B53" s="345" t="s">
        <v>501</v>
      </c>
      <c r="C53" s="330" t="s">
        <v>231</v>
      </c>
      <c r="D53" s="251">
        <v>7495000</v>
      </c>
      <c r="E53" s="251">
        <v>0</v>
      </c>
      <c r="F53" s="251"/>
      <c r="G53" s="251">
        <f>SUM(D53:F53)</f>
        <v>7495000</v>
      </c>
      <c r="H53" s="238">
        <f>I53-G53</f>
        <v>-2200000</v>
      </c>
      <c r="I53" s="1008">
        <v>5295000</v>
      </c>
      <c r="J53" s="468">
        <v>3425805</v>
      </c>
      <c r="K53" s="384">
        <f t="shared" si="18"/>
        <v>0.64698866855524084</v>
      </c>
    </row>
    <row r="54" spans="1:11" ht="17.25" customHeight="1" x14ac:dyDescent="0.3">
      <c r="A54" s="467" t="s">
        <v>30</v>
      </c>
      <c r="B54" s="345" t="s">
        <v>232</v>
      </c>
      <c r="C54" s="330" t="s">
        <v>233</v>
      </c>
      <c r="D54" s="251"/>
      <c r="E54" s="251"/>
      <c r="F54" s="251"/>
      <c r="G54" s="251">
        <f t="shared" ref="G54:G55" si="21">SUM(D54:F54)</f>
        <v>0</v>
      </c>
      <c r="H54" s="473"/>
      <c r="I54" s="1005"/>
      <c r="J54" s="468"/>
      <c r="K54" s="384"/>
    </row>
    <row r="55" spans="1:11" ht="17.25" customHeight="1" x14ac:dyDescent="0.3">
      <c r="A55" s="467" t="s">
        <v>33</v>
      </c>
      <c r="B55" s="345" t="s">
        <v>502</v>
      </c>
      <c r="C55" s="330" t="s">
        <v>235</v>
      </c>
      <c r="D55" s="251"/>
      <c r="E55" s="251"/>
      <c r="F55" s="251"/>
      <c r="G55" s="251">
        <f t="shared" si="21"/>
        <v>0</v>
      </c>
      <c r="H55" s="473"/>
      <c r="I55" s="1005"/>
      <c r="J55" s="468"/>
      <c r="K55" s="384"/>
    </row>
    <row r="56" spans="1:11" ht="17.25" customHeight="1" x14ac:dyDescent="0.3">
      <c r="A56" s="88" t="s">
        <v>36</v>
      </c>
      <c r="B56" s="89" t="s">
        <v>503</v>
      </c>
      <c r="C56" s="82" t="s">
        <v>247</v>
      </c>
      <c r="D56" s="1012">
        <f>SUM(D53:D55)</f>
        <v>7495000</v>
      </c>
      <c r="E56" s="1012">
        <f>SUM(E53:E55)</f>
        <v>0</v>
      </c>
      <c r="F56" s="1012">
        <f>SUM(F53:F55)</f>
        <v>0</v>
      </c>
      <c r="G56" s="1012">
        <f>SUM(G53:G55)</f>
        <v>7495000</v>
      </c>
      <c r="H56" s="202">
        <f t="shared" ref="H56:J56" si="22">SUM(H53:H55)</f>
        <v>-2200000</v>
      </c>
      <c r="I56" s="1013">
        <f t="shared" si="22"/>
        <v>5295000</v>
      </c>
      <c r="J56" s="202">
        <f t="shared" si="22"/>
        <v>3425805</v>
      </c>
      <c r="K56" s="381">
        <f t="shared" si="18"/>
        <v>0.64698866855524084</v>
      </c>
    </row>
    <row r="57" spans="1:11" s="332" customFormat="1" ht="17.25" customHeight="1" x14ac:dyDescent="0.3">
      <c r="A57" s="88" t="s">
        <v>38</v>
      </c>
      <c r="B57" s="89" t="s">
        <v>504</v>
      </c>
      <c r="C57" s="82" t="s">
        <v>505</v>
      </c>
      <c r="D57" s="258">
        <f>D52+D56</f>
        <v>288305116</v>
      </c>
      <c r="E57" s="258">
        <f>E52+E56</f>
        <v>12952000</v>
      </c>
      <c r="F57" s="258">
        <f>F52+F56</f>
        <v>20479300</v>
      </c>
      <c r="G57" s="258">
        <f>G52+G56</f>
        <v>321736416</v>
      </c>
      <c r="H57" s="90">
        <f t="shared" ref="H57:J57" si="23">H52+H56</f>
        <v>25774423</v>
      </c>
      <c r="I57" s="1011">
        <f t="shared" si="23"/>
        <v>347510839</v>
      </c>
      <c r="J57" s="90">
        <f t="shared" si="23"/>
        <v>323659597</v>
      </c>
      <c r="K57" s="381">
        <f t="shared" si="18"/>
        <v>0.93136547317880924</v>
      </c>
    </row>
    <row r="58" spans="1:11" ht="22.5" customHeight="1" x14ac:dyDescent="0.3">
      <c r="A58" s="330" t="s">
        <v>40</v>
      </c>
      <c r="B58" s="89" t="s">
        <v>506</v>
      </c>
      <c r="C58" s="82" t="s">
        <v>507</v>
      </c>
      <c r="D58" s="258"/>
      <c r="E58" s="258"/>
      <c r="F58" s="258"/>
      <c r="G58" s="258">
        <v>0</v>
      </c>
      <c r="H58" s="473"/>
      <c r="I58" s="1011"/>
      <c r="J58" s="234"/>
      <c r="K58" s="384"/>
    </row>
    <row r="59" spans="1:11" s="332" customFormat="1" ht="20.25" customHeight="1" x14ac:dyDescent="0.3">
      <c r="A59" s="82" t="s">
        <v>44</v>
      </c>
      <c r="B59" s="89" t="s">
        <v>573</v>
      </c>
      <c r="C59" s="82" t="s">
        <v>259</v>
      </c>
      <c r="D59" s="258">
        <f>D58</f>
        <v>0</v>
      </c>
      <c r="E59" s="258">
        <f t="shared" ref="E59:G59" si="24">E58</f>
        <v>0</v>
      </c>
      <c r="F59" s="258">
        <f t="shared" si="24"/>
        <v>0</v>
      </c>
      <c r="G59" s="258">
        <f t="shared" si="24"/>
        <v>0</v>
      </c>
      <c r="H59" s="470"/>
      <c r="I59" s="1011"/>
      <c r="J59" s="234"/>
      <c r="K59" s="384"/>
    </row>
    <row r="60" spans="1:11" s="332" customFormat="1" ht="30.75" customHeight="1" x14ac:dyDescent="0.3">
      <c r="A60" s="82" t="s">
        <v>46</v>
      </c>
      <c r="B60" s="89" t="s">
        <v>508</v>
      </c>
      <c r="C60" s="82" t="s">
        <v>261</v>
      </c>
      <c r="D60" s="258">
        <f>SUM(D57+D59)</f>
        <v>288305116</v>
      </c>
      <c r="E60" s="258">
        <f>SUM(E57+E59)</f>
        <v>12952000</v>
      </c>
      <c r="F60" s="258">
        <f>SUM(F57+F59)</f>
        <v>20479300</v>
      </c>
      <c r="G60" s="258">
        <f>SUM(G57+G59)</f>
        <v>321736416</v>
      </c>
      <c r="H60" s="90">
        <f t="shared" ref="H60:J60" si="25">SUM(H57+H59)</f>
        <v>25774423</v>
      </c>
      <c r="I60" s="1011">
        <f t="shared" si="25"/>
        <v>347510839</v>
      </c>
      <c r="J60" s="90">
        <f t="shared" si="25"/>
        <v>323659597</v>
      </c>
      <c r="K60" s="381">
        <f t="shared" si="18"/>
        <v>0.93136547317880924</v>
      </c>
    </row>
    <row r="61" spans="1:11" ht="12" customHeight="1" x14ac:dyDescent="0.3">
      <c r="A61" s="91"/>
      <c r="B61" s="92"/>
      <c r="C61" s="93"/>
      <c r="D61" s="749"/>
      <c r="E61" s="749"/>
      <c r="F61" s="749"/>
      <c r="G61" s="749"/>
      <c r="H61" s="378"/>
      <c r="I61" s="755"/>
      <c r="J61" s="239"/>
      <c r="K61" s="387"/>
    </row>
    <row r="62" spans="1:11" ht="12" customHeight="1" x14ac:dyDescent="0.3">
      <c r="A62" s="91"/>
      <c r="B62" s="92"/>
      <c r="C62" s="93"/>
      <c r="D62" s="749"/>
      <c r="E62" s="749"/>
      <c r="F62" s="749"/>
      <c r="G62" s="749"/>
      <c r="H62" s="378"/>
      <c r="I62" s="755"/>
      <c r="J62" s="239"/>
      <c r="K62" s="387"/>
    </row>
    <row r="63" spans="1:11" x14ac:dyDescent="0.3">
      <c r="A63" s="94"/>
      <c r="B63" s="95"/>
      <c r="C63" s="95"/>
    </row>
    <row r="64" spans="1:11" x14ac:dyDescent="0.3">
      <c r="A64" s="94"/>
      <c r="B64" s="95"/>
      <c r="C64" s="95"/>
    </row>
    <row r="65" spans="1:3" x14ac:dyDescent="0.3">
      <c r="A65" s="94"/>
      <c r="B65" s="95"/>
      <c r="C65" s="95"/>
    </row>
  </sheetData>
  <sheetProtection formatCells="0"/>
  <mergeCells count="3">
    <mergeCell ref="A44:I44"/>
    <mergeCell ref="A1:K1"/>
    <mergeCell ref="A5:K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0" orientation="portrait" verticalDpi="300" r:id="rId1"/>
  <headerFooter alignWithMargins="0">
    <oddHeader>&amp;R&amp;"Times New Roman CE,Félkövér dőlt"&amp;11 10. melléklet a 13/2019. (V.30.)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L27"/>
  <sheetViews>
    <sheetView view="pageLayout" zoomScale="77" zoomScaleNormal="84" zoomScalePageLayoutView="77" workbookViewId="0">
      <selection activeCell="F5" sqref="F5"/>
    </sheetView>
  </sheetViews>
  <sheetFormatPr defaultRowHeight="13" x14ac:dyDescent="0.3"/>
  <cols>
    <col min="1" max="1" width="6.69921875" style="66" customWidth="1"/>
    <col min="2" max="2" width="24.69921875" style="46" customWidth="1"/>
    <col min="3" max="3" width="13" style="46" customWidth="1"/>
    <col min="4" max="4" width="12.5" style="67" customWidth="1"/>
    <col min="5" max="5" width="15.5" style="67" customWidth="1"/>
    <col min="6" max="6" width="11.5" style="67" customWidth="1"/>
    <col min="7" max="7" width="13" style="67" customWidth="1"/>
    <col min="8" max="9" width="14" style="67" customWidth="1"/>
    <col min="10" max="10" width="13.296875" style="46" customWidth="1"/>
    <col min="11" max="11" width="14.796875" style="46" customWidth="1"/>
    <col min="12" max="12" width="14.69921875" style="46" customWidth="1"/>
    <col min="13" max="257" width="9.296875" style="46"/>
    <col min="258" max="258" width="6.69921875" style="46" customWidth="1"/>
    <col min="259" max="259" width="24.69921875" style="46" customWidth="1"/>
    <col min="260" max="260" width="13" style="46" customWidth="1"/>
    <col min="261" max="262" width="15.5" style="46" customWidth="1"/>
    <col min="263" max="263" width="11.5" style="46" customWidth="1"/>
    <col min="264" max="264" width="13" style="46" customWidth="1"/>
    <col min="265" max="266" width="14" style="46" customWidth="1"/>
    <col min="267" max="267" width="13.296875" style="46" customWidth="1"/>
    <col min="268" max="268" width="14.69921875" style="46" customWidth="1"/>
    <col min="269" max="513" width="9.296875" style="46"/>
    <col min="514" max="514" width="6.69921875" style="46" customWidth="1"/>
    <col min="515" max="515" width="24.69921875" style="46" customWidth="1"/>
    <col min="516" max="516" width="13" style="46" customWidth="1"/>
    <col min="517" max="518" width="15.5" style="46" customWidth="1"/>
    <col min="519" max="519" width="11.5" style="46" customWidth="1"/>
    <col min="520" max="520" width="13" style="46" customWidth="1"/>
    <col min="521" max="522" width="14" style="46" customWidth="1"/>
    <col min="523" max="523" width="13.296875" style="46" customWidth="1"/>
    <col min="524" max="524" width="14.69921875" style="46" customWidth="1"/>
    <col min="525" max="769" width="9.296875" style="46"/>
    <col min="770" max="770" width="6.69921875" style="46" customWidth="1"/>
    <col min="771" max="771" width="24.69921875" style="46" customWidth="1"/>
    <col min="772" max="772" width="13" style="46" customWidth="1"/>
    <col min="773" max="774" width="15.5" style="46" customWidth="1"/>
    <col min="775" max="775" width="11.5" style="46" customWidth="1"/>
    <col min="776" max="776" width="13" style="46" customWidth="1"/>
    <col min="777" max="778" width="14" style="46" customWidth="1"/>
    <col min="779" max="779" width="13.296875" style="46" customWidth="1"/>
    <col min="780" max="780" width="14.69921875" style="46" customWidth="1"/>
    <col min="781" max="1025" width="9.296875" style="46"/>
    <col min="1026" max="1026" width="6.69921875" style="46" customWidth="1"/>
    <col min="1027" max="1027" width="24.69921875" style="46" customWidth="1"/>
    <col min="1028" max="1028" width="13" style="46" customWidth="1"/>
    <col min="1029" max="1030" width="15.5" style="46" customWidth="1"/>
    <col min="1031" max="1031" width="11.5" style="46" customWidth="1"/>
    <col min="1032" max="1032" width="13" style="46" customWidth="1"/>
    <col min="1033" max="1034" width="14" style="46" customWidth="1"/>
    <col min="1035" max="1035" width="13.296875" style="46" customWidth="1"/>
    <col min="1036" max="1036" width="14.69921875" style="46" customWidth="1"/>
    <col min="1037" max="1281" width="9.296875" style="46"/>
    <col min="1282" max="1282" width="6.69921875" style="46" customWidth="1"/>
    <col min="1283" max="1283" width="24.69921875" style="46" customWidth="1"/>
    <col min="1284" max="1284" width="13" style="46" customWidth="1"/>
    <col min="1285" max="1286" width="15.5" style="46" customWidth="1"/>
    <col min="1287" max="1287" width="11.5" style="46" customWidth="1"/>
    <col min="1288" max="1288" width="13" style="46" customWidth="1"/>
    <col min="1289" max="1290" width="14" style="46" customWidth="1"/>
    <col min="1291" max="1291" width="13.296875" style="46" customWidth="1"/>
    <col min="1292" max="1292" width="14.69921875" style="46" customWidth="1"/>
    <col min="1293" max="1537" width="9.296875" style="46"/>
    <col min="1538" max="1538" width="6.69921875" style="46" customWidth="1"/>
    <col min="1539" max="1539" width="24.69921875" style="46" customWidth="1"/>
    <col min="1540" max="1540" width="13" style="46" customWidth="1"/>
    <col min="1541" max="1542" width="15.5" style="46" customWidth="1"/>
    <col min="1543" max="1543" width="11.5" style="46" customWidth="1"/>
    <col min="1544" max="1544" width="13" style="46" customWidth="1"/>
    <col min="1545" max="1546" width="14" style="46" customWidth="1"/>
    <col min="1547" max="1547" width="13.296875" style="46" customWidth="1"/>
    <col min="1548" max="1548" width="14.69921875" style="46" customWidth="1"/>
    <col min="1549" max="1793" width="9.296875" style="46"/>
    <col min="1794" max="1794" width="6.69921875" style="46" customWidth="1"/>
    <col min="1795" max="1795" width="24.69921875" style="46" customWidth="1"/>
    <col min="1796" max="1796" width="13" style="46" customWidth="1"/>
    <col min="1797" max="1798" width="15.5" style="46" customWidth="1"/>
    <col min="1799" max="1799" width="11.5" style="46" customWidth="1"/>
    <col min="1800" max="1800" width="13" style="46" customWidth="1"/>
    <col min="1801" max="1802" width="14" style="46" customWidth="1"/>
    <col min="1803" max="1803" width="13.296875" style="46" customWidth="1"/>
    <col min="1804" max="1804" width="14.69921875" style="46" customWidth="1"/>
    <col min="1805" max="2049" width="9.296875" style="46"/>
    <col min="2050" max="2050" width="6.69921875" style="46" customWidth="1"/>
    <col min="2051" max="2051" width="24.69921875" style="46" customWidth="1"/>
    <col min="2052" max="2052" width="13" style="46" customWidth="1"/>
    <col min="2053" max="2054" width="15.5" style="46" customWidth="1"/>
    <col min="2055" max="2055" width="11.5" style="46" customWidth="1"/>
    <col min="2056" max="2056" width="13" style="46" customWidth="1"/>
    <col min="2057" max="2058" width="14" style="46" customWidth="1"/>
    <col min="2059" max="2059" width="13.296875" style="46" customWidth="1"/>
    <col min="2060" max="2060" width="14.69921875" style="46" customWidth="1"/>
    <col min="2061" max="2305" width="9.296875" style="46"/>
    <col min="2306" max="2306" width="6.69921875" style="46" customWidth="1"/>
    <col min="2307" max="2307" width="24.69921875" style="46" customWidth="1"/>
    <col min="2308" max="2308" width="13" style="46" customWidth="1"/>
    <col min="2309" max="2310" width="15.5" style="46" customWidth="1"/>
    <col min="2311" max="2311" width="11.5" style="46" customWidth="1"/>
    <col min="2312" max="2312" width="13" style="46" customWidth="1"/>
    <col min="2313" max="2314" width="14" style="46" customWidth="1"/>
    <col min="2315" max="2315" width="13.296875" style="46" customWidth="1"/>
    <col min="2316" max="2316" width="14.69921875" style="46" customWidth="1"/>
    <col min="2317" max="2561" width="9.296875" style="46"/>
    <col min="2562" max="2562" width="6.69921875" style="46" customWidth="1"/>
    <col min="2563" max="2563" width="24.69921875" style="46" customWidth="1"/>
    <col min="2564" max="2564" width="13" style="46" customWidth="1"/>
    <col min="2565" max="2566" width="15.5" style="46" customWidth="1"/>
    <col min="2567" max="2567" width="11.5" style="46" customWidth="1"/>
    <col min="2568" max="2568" width="13" style="46" customWidth="1"/>
    <col min="2569" max="2570" width="14" style="46" customWidth="1"/>
    <col min="2571" max="2571" width="13.296875" style="46" customWidth="1"/>
    <col min="2572" max="2572" width="14.69921875" style="46" customWidth="1"/>
    <col min="2573" max="2817" width="9.296875" style="46"/>
    <col min="2818" max="2818" width="6.69921875" style="46" customWidth="1"/>
    <col min="2819" max="2819" width="24.69921875" style="46" customWidth="1"/>
    <col min="2820" max="2820" width="13" style="46" customWidth="1"/>
    <col min="2821" max="2822" width="15.5" style="46" customWidth="1"/>
    <col min="2823" max="2823" width="11.5" style="46" customWidth="1"/>
    <col min="2824" max="2824" width="13" style="46" customWidth="1"/>
    <col min="2825" max="2826" width="14" style="46" customWidth="1"/>
    <col min="2827" max="2827" width="13.296875" style="46" customWidth="1"/>
    <col min="2828" max="2828" width="14.69921875" style="46" customWidth="1"/>
    <col min="2829" max="3073" width="9.296875" style="46"/>
    <col min="3074" max="3074" width="6.69921875" style="46" customWidth="1"/>
    <col min="3075" max="3075" width="24.69921875" style="46" customWidth="1"/>
    <col min="3076" max="3076" width="13" style="46" customWidth="1"/>
    <col min="3077" max="3078" width="15.5" style="46" customWidth="1"/>
    <col min="3079" max="3079" width="11.5" style="46" customWidth="1"/>
    <col min="3080" max="3080" width="13" style="46" customWidth="1"/>
    <col min="3081" max="3082" width="14" style="46" customWidth="1"/>
    <col min="3083" max="3083" width="13.296875" style="46" customWidth="1"/>
    <col min="3084" max="3084" width="14.69921875" style="46" customWidth="1"/>
    <col min="3085" max="3329" width="9.296875" style="46"/>
    <col min="3330" max="3330" width="6.69921875" style="46" customWidth="1"/>
    <col min="3331" max="3331" width="24.69921875" style="46" customWidth="1"/>
    <col min="3332" max="3332" width="13" style="46" customWidth="1"/>
    <col min="3333" max="3334" width="15.5" style="46" customWidth="1"/>
    <col min="3335" max="3335" width="11.5" style="46" customWidth="1"/>
    <col min="3336" max="3336" width="13" style="46" customWidth="1"/>
    <col min="3337" max="3338" width="14" style="46" customWidth="1"/>
    <col min="3339" max="3339" width="13.296875" style="46" customWidth="1"/>
    <col min="3340" max="3340" width="14.69921875" style="46" customWidth="1"/>
    <col min="3341" max="3585" width="9.296875" style="46"/>
    <col min="3586" max="3586" width="6.69921875" style="46" customWidth="1"/>
    <col min="3587" max="3587" width="24.69921875" style="46" customWidth="1"/>
    <col min="3588" max="3588" width="13" style="46" customWidth="1"/>
    <col min="3589" max="3590" width="15.5" style="46" customWidth="1"/>
    <col min="3591" max="3591" width="11.5" style="46" customWidth="1"/>
    <col min="3592" max="3592" width="13" style="46" customWidth="1"/>
    <col min="3593" max="3594" width="14" style="46" customWidth="1"/>
    <col min="3595" max="3595" width="13.296875" style="46" customWidth="1"/>
    <col min="3596" max="3596" width="14.69921875" style="46" customWidth="1"/>
    <col min="3597" max="3841" width="9.296875" style="46"/>
    <col min="3842" max="3842" width="6.69921875" style="46" customWidth="1"/>
    <col min="3843" max="3843" width="24.69921875" style="46" customWidth="1"/>
    <col min="3844" max="3844" width="13" style="46" customWidth="1"/>
    <col min="3845" max="3846" width="15.5" style="46" customWidth="1"/>
    <col min="3847" max="3847" width="11.5" style="46" customWidth="1"/>
    <col min="3848" max="3848" width="13" style="46" customWidth="1"/>
    <col min="3849" max="3850" width="14" style="46" customWidth="1"/>
    <col min="3851" max="3851" width="13.296875" style="46" customWidth="1"/>
    <col min="3852" max="3852" width="14.69921875" style="46" customWidth="1"/>
    <col min="3853" max="4097" width="9.296875" style="46"/>
    <col min="4098" max="4098" width="6.69921875" style="46" customWidth="1"/>
    <col min="4099" max="4099" width="24.69921875" style="46" customWidth="1"/>
    <col min="4100" max="4100" width="13" style="46" customWidth="1"/>
    <col min="4101" max="4102" width="15.5" style="46" customWidth="1"/>
    <col min="4103" max="4103" width="11.5" style="46" customWidth="1"/>
    <col min="4104" max="4104" width="13" style="46" customWidth="1"/>
    <col min="4105" max="4106" width="14" style="46" customWidth="1"/>
    <col min="4107" max="4107" width="13.296875" style="46" customWidth="1"/>
    <col min="4108" max="4108" width="14.69921875" style="46" customWidth="1"/>
    <col min="4109" max="4353" width="9.296875" style="46"/>
    <col min="4354" max="4354" width="6.69921875" style="46" customWidth="1"/>
    <col min="4355" max="4355" width="24.69921875" style="46" customWidth="1"/>
    <col min="4356" max="4356" width="13" style="46" customWidth="1"/>
    <col min="4357" max="4358" width="15.5" style="46" customWidth="1"/>
    <col min="4359" max="4359" width="11.5" style="46" customWidth="1"/>
    <col min="4360" max="4360" width="13" style="46" customWidth="1"/>
    <col min="4361" max="4362" width="14" style="46" customWidth="1"/>
    <col min="4363" max="4363" width="13.296875" style="46" customWidth="1"/>
    <col min="4364" max="4364" width="14.69921875" style="46" customWidth="1"/>
    <col min="4365" max="4609" width="9.296875" style="46"/>
    <col min="4610" max="4610" width="6.69921875" style="46" customWidth="1"/>
    <col min="4611" max="4611" width="24.69921875" style="46" customWidth="1"/>
    <col min="4612" max="4612" width="13" style="46" customWidth="1"/>
    <col min="4613" max="4614" width="15.5" style="46" customWidth="1"/>
    <col min="4615" max="4615" width="11.5" style="46" customWidth="1"/>
    <col min="4616" max="4616" width="13" style="46" customWidth="1"/>
    <col min="4617" max="4618" width="14" style="46" customWidth="1"/>
    <col min="4619" max="4619" width="13.296875" style="46" customWidth="1"/>
    <col min="4620" max="4620" width="14.69921875" style="46" customWidth="1"/>
    <col min="4621" max="4865" width="9.296875" style="46"/>
    <col min="4866" max="4866" width="6.69921875" style="46" customWidth="1"/>
    <col min="4867" max="4867" width="24.69921875" style="46" customWidth="1"/>
    <col min="4868" max="4868" width="13" style="46" customWidth="1"/>
    <col min="4869" max="4870" width="15.5" style="46" customWidth="1"/>
    <col min="4871" max="4871" width="11.5" style="46" customWidth="1"/>
    <col min="4872" max="4872" width="13" style="46" customWidth="1"/>
    <col min="4873" max="4874" width="14" style="46" customWidth="1"/>
    <col min="4875" max="4875" width="13.296875" style="46" customWidth="1"/>
    <col min="4876" max="4876" width="14.69921875" style="46" customWidth="1"/>
    <col min="4877" max="5121" width="9.296875" style="46"/>
    <col min="5122" max="5122" width="6.69921875" style="46" customWidth="1"/>
    <col min="5123" max="5123" width="24.69921875" style="46" customWidth="1"/>
    <col min="5124" max="5124" width="13" style="46" customWidth="1"/>
    <col min="5125" max="5126" width="15.5" style="46" customWidth="1"/>
    <col min="5127" max="5127" width="11.5" style="46" customWidth="1"/>
    <col min="5128" max="5128" width="13" style="46" customWidth="1"/>
    <col min="5129" max="5130" width="14" style="46" customWidth="1"/>
    <col min="5131" max="5131" width="13.296875" style="46" customWidth="1"/>
    <col min="5132" max="5132" width="14.69921875" style="46" customWidth="1"/>
    <col min="5133" max="5377" width="9.296875" style="46"/>
    <col min="5378" max="5378" width="6.69921875" style="46" customWidth="1"/>
    <col min="5379" max="5379" width="24.69921875" style="46" customWidth="1"/>
    <col min="5380" max="5380" width="13" style="46" customWidth="1"/>
    <col min="5381" max="5382" width="15.5" style="46" customWidth="1"/>
    <col min="5383" max="5383" width="11.5" style="46" customWidth="1"/>
    <col min="5384" max="5384" width="13" style="46" customWidth="1"/>
    <col min="5385" max="5386" width="14" style="46" customWidth="1"/>
    <col min="5387" max="5387" width="13.296875" style="46" customWidth="1"/>
    <col min="5388" max="5388" width="14.69921875" style="46" customWidth="1"/>
    <col min="5389" max="5633" width="9.296875" style="46"/>
    <col min="5634" max="5634" width="6.69921875" style="46" customWidth="1"/>
    <col min="5635" max="5635" width="24.69921875" style="46" customWidth="1"/>
    <col min="5636" max="5636" width="13" style="46" customWidth="1"/>
    <col min="5637" max="5638" width="15.5" style="46" customWidth="1"/>
    <col min="5639" max="5639" width="11.5" style="46" customWidth="1"/>
    <col min="5640" max="5640" width="13" style="46" customWidth="1"/>
    <col min="5641" max="5642" width="14" style="46" customWidth="1"/>
    <col min="5643" max="5643" width="13.296875" style="46" customWidth="1"/>
    <col min="5644" max="5644" width="14.69921875" style="46" customWidth="1"/>
    <col min="5645" max="5889" width="9.296875" style="46"/>
    <col min="5890" max="5890" width="6.69921875" style="46" customWidth="1"/>
    <col min="5891" max="5891" width="24.69921875" style="46" customWidth="1"/>
    <col min="5892" max="5892" width="13" style="46" customWidth="1"/>
    <col min="5893" max="5894" width="15.5" style="46" customWidth="1"/>
    <col min="5895" max="5895" width="11.5" style="46" customWidth="1"/>
    <col min="5896" max="5896" width="13" style="46" customWidth="1"/>
    <col min="5897" max="5898" width="14" style="46" customWidth="1"/>
    <col min="5899" max="5899" width="13.296875" style="46" customWidth="1"/>
    <col min="5900" max="5900" width="14.69921875" style="46" customWidth="1"/>
    <col min="5901" max="6145" width="9.296875" style="46"/>
    <col min="6146" max="6146" width="6.69921875" style="46" customWidth="1"/>
    <col min="6147" max="6147" width="24.69921875" style="46" customWidth="1"/>
    <col min="6148" max="6148" width="13" style="46" customWidth="1"/>
    <col min="6149" max="6150" width="15.5" style="46" customWidth="1"/>
    <col min="6151" max="6151" width="11.5" style="46" customWidth="1"/>
    <col min="6152" max="6152" width="13" style="46" customWidth="1"/>
    <col min="6153" max="6154" width="14" style="46" customWidth="1"/>
    <col min="6155" max="6155" width="13.296875" style="46" customWidth="1"/>
    <col min="6156" max="6156" width="14.69921875" style="46" customWidth="1"/>
    <col min="6157" max="6401" width="9.296875" style="46"/>
    <col min="6402" max="6402" width="6.69921875" style="46" customWidth="1"/>
    <col min="6403" max="6403" width="24.69921875" style="46" customWidth="1"/>
    <col min="6404" max="6404" width="13" style="46" customWidth="1"/>
    <col min="6405" max="6406" width="15.5" style="46" customWidth="1"/>
    <col min="6407" max="6407" width="11.5" style="46" customWidth="1"/>
    <col min="6408" max="6408" width="13" style="46" customWidth="1"/>
    <col min="6409" max="6410" width="14" style="46" customWidth="1"/>
    <col min="6411" max="6411" width="13.296875" style="46" customWidth="1"/>
    <col min="6412" max="6412" width="14.69921875" style="46" customWidth="1"/>
    <col min="6413" max="6657" width="9.296875" style="46"/>
    <col min="6658" max="6658" width="6.69921875" style="46" customWidth="1"/>
    <col min="6659" max="6659" width="24.69921875" style="46" customWidth="1"/>
    <col min="6660" max="6660" width="13" style="46" customWidth="1"/>
    <col min="6661" max="6662" width="15.5" style="46" customWidth="1"/>
    <col min="6663" max="6663" width="11.5" style="46" customWidth="1"/>
    <col min="6664" max="6664" width="13" style="46" customWidth="1"/>
    <col min="6665" max="6666" width="14" style="46" customWidth="1"/>
    <col min="6667" max="6667" width="13.296875" style="46" customWidth="1"/>
    <col min="6668" max="6668" width="14.69921875" style="46" customWidth="1"/>
    <col min="6669" max="6913" width="9.296875" style="46"/>
    <col min="6914" max="6914" width="6.69921875" style="46" customWidth="1"/>
    <col min="6915" max="6915" width="24.69921875" style="46" customWidth="1"/>
    <col min="6916" max="6916" width="13" style="46" customWidth="1"/>
    <col min="6917" max="6918" width="15.5" style="46" customWidth="1"/>
    <col min="6919" max="6919" width="11.5" style="46" customWidth="1"/>
    <col min="6920" max="6920" width="13" style="46" customWidth="1"/>
    <col min="6921" max="6922" width="14" style="46" customWidth="1"/>
    <col min="6923" max="6923" width="13.296875" style="46" customWidth="1"/>
    <col min="6924" max="6924" width="14.69921875" style="46" customWidth="1"/>
    <col min="6925" max="7169" width="9.296875" style="46"/>
    <col min="7170" max="7170" width="6.69921875" style="46" customWidth="1"/>
    <col min="7171" max="7171" width="24.69921875" style="46" customWidth="1"/>
    <col min="7172" max="7172" width="13" style="46" customWidth="1"/>
    <col min="7173" max="7174" width="15.5" style="46" customWidth="1"/>
    <col min="7175" max="7175" width="11.5" style="46" customWidth="1"/>
    <col min="7176" max="7176" width="13" style="46" customWidth="1"/>
    <col min="7177" max="7178" width="14" style="46" customWidth="1"/>
    <col min="7179" max="7179" width="13.296875" style="46" customWidth="1"/>
    <col min="7180" max="7180" width="14.69921875" style="46" customWidth="1"/>
    <col min="7181" max="7425" width="9.296875" style="46"/>
    <col min="7426" max="7426" width="6.69921875" style="46" customWidth="1"/>
    <col min="7427" max="7427" width="24.69921875" style="46" customWidth="1"/>
    <col min="7428" max="7428" width="13" style="46" customWidth="1"/>
    <col min="7429" max="7430" width="15.5" style="46" customWidth="1"/>
    <col min="7431" max="7431" width="11.5" style="46" customWidth="1"/>
    <col min="7432" max="7432" width="13" style="46" customWidth="1"/>
    <col min="7433" max="7434" width="14" style="46" customWidth="1"/>
    <col min="7435" max="7435" width="13.296875" style="46" customWidth="1"/>
    <col min="7436" max="7436" width="14.69921875" style="46" customWidth="1"/>
    <col min="7437" max="7681" width="9.296875" style="46"/>
    <col min="7682" max="7682" width="6.69921875" style="46" customWidth="1"/>
    <col min="7683" max="7683" width="24.69921875" style="46" customWidth="1"/>
    <col min="7684" max="7684" width="13" style="46" customWidth="1"/>
    <col min="7685" max="7686" width="15.5" style="46" customWidth="1"/>
    <col min="7687" max="7687" width="11.5" style="46" customWidth="1"/>
    <col min="7688" max="7688" width="13" style="46" customWidth="1"/>
    <col min="7689" max="7690" width="14" style="46" customWidth="1"/>
    <col min="7691" max="7691" width="13.296875" style="46" customWidth="1"/>
    <col min="7692" max="7692" width="14.69921875" style="46" customWidth="1"/>
    <col min="7693" max="7937" width="9.296875" style="46"/>
    <col min="7938" max="7938" width="6.69921875" style="46" customWidth="1"/>
    <col min="7939" max="7939" width="24.69921875" style="46" customWidth="1"/>
    <col min="7940" max="7940" width="13" style="46" customWidth="1"/>
    <col min="7941" max="7942" width="15.5" style="46" customWidth="1"/>
    <col min="7943" max="7943" width="11.5" style="46" customWidth="1"/>
    <col min="7944" max="7944" width="13" style="46" customWidth="1"/>
    <col min="7945" max="7946" width="14" style="46" customWidth="1"/>
    <col min="7947" max="7947" width="13.296875" style="46" customWidth="1"/>
    <col min="7948" max="7948" width="14.69921875" style="46" customWidth="1"/>
    <col min="7949" max="8193" width="9.296875" style="46"/>
    <col min="8194" max="8194" width="6.69921875" style="46" customWidth="1"/>
    <col min="8195" max="8195" width="24.69921875" style="46" customWidth="1"/>
    <col min="8196" max="8196" width="13" style="46" customWidth="1"/>
    <col min="8197" max="8198" width="15.5" style="46" customWidth="1"/>
    <col min="8199" max="8199" width="11.5" style="46" customWidth="1"/>
    <col min="8200" max="8200" width="13" style="46" customWidth="1"/>
    <col min="8201" max="8202" width="14" style="46" customWidth="1"/>
    <col min="8203" max="8203" width="13.296875" style="46" customWidth="1"/>
    <col min="8204" max="8204" width="14.69921875" style="46" customWidth="1"/>
    <col min="8205" max="8449" width="9.296875" style="46"/>
    <col min="8450" max="8450" width="6.69921875" style="46" customWidth="1"/>
    <col min="8451" max="8451" width="24.69921875" style="46" customWidth="1"/>
    <col min="8452" max="8452" width="13" style="46" customWidth="1"/>
    <col min="8453" max="8454" width="15.5" style="46" customWidth="1"/>
    <col min="8455" max="8455" width="11.5" style="46" customWidth="1"/>
    <col min="8456" max="8456" width="13" style="46" customWidth="1"/>
    <col min="8457" max="8458" width="14" style="46" customWidth="1"/>
    <col min="8459" max="8459" width="13.296875" style="46" customWidth="1"/>
    <col min="8460" max="8460" width="14.69921875" style="46" customWidth="1"/>
    <col min="8461" max="8705" width="9.296875" style="46"/>
    <col min="8706" max="8706" width="6.69921875" style="46" customWidth="1"/>
    <col min="8707" max="8707" width="24.69921875" style="46" customWidth="1"/>
    <col min="8708" max="8708" width="13" style="46" customWidth="1"/>
    <col min="8709" max="8710" width="15.5" style="46" customWidth="1"/>
    <col min="8711" max="8711" width="11.5" style="46" customWidth="1"/>
    <col min="8712" max="8712" width="13" style="46" customWidth="1"/>
    <col min="8713" max="8714" width="14" style="46" customWidth="1"/>
    <col min="8715" max="8715" width="13.296875" style="46" customWidth="1"/>
    <col min="8716" max="8716" width="14.69921875" style="46" customWidth="1"/>
    <col min="8717" max="8961" width="9.296875" style="46"/>
    <col min="8962" max="8962" width="6.69921875" style="46" customWidth="1"/>
    <col min="8963" max="8963" width="24.69921875" style="46" customWidth="1"/>
    <col min="8964" max="8964" width="13" style="46" customWidth="1"/>
    <col min="8965" max="8966" width="15.5" style="46" customWidth="1"/>
    <col min="8967" max="8967" width="11.5" style="46" customWidth="1"/>
    <col min="8968" max="8968" width="13" style="46" customWidth="1"/>
    <col min="8969" max="8970" width="14" style="46" customWidth="1"/>
    <col min="8971" max="8971" width="13.296875" style="46" customWidth="1"/>
    <col min="8972" max="8972" width="14.69921875" style="46" customWidth="1"/>
    <col min="8973" max="9217" width="9.296875" style="46"/>
    <col min="9218" max="9218" width="6.69921875" style="46" customWidth="1"/>
    <col min="9219" max="9219" width="24.69921875" style="46" customWidth="1"/>
    <col min="9220" max="9220" width="13" style="46" customWidth="1"/>
    <col min="9221" max="9222" width="15.5" style="46" customWidth="1"/>
    <col min="9223" max="9223" width="11.5" style="46" customWidth="1"/>
    <col min="9224" max="9224" width="13" style="46" customWidth="1"/>
    <col min="9225" max="9226" width="14" style="46" customWidth="1"/>
    <col min="9227" max="9227" width="13.296875" style="46" customWidth="1"/>
    <col min="9228" max="9228" width="14.69921875" style="46" customWidth="1"/>
    <col min="9229" max="9473" width="9.296875" style="46"/>
    <col min="9474" max="9474" width="6.69921875" style="46" customWidth="1"/>
    <col min="9475" max="9475" width="24.69921875" style="46" customWidth="1"/>
    <col min="9476" max="9476" width="13" style="46" customWidth="1"/>
    <col min="9477" max="9478" width="15.5" style="46" customWidth="1"/>
    <col min="9479" max="9479" width="11.5" style="46" customWidth="1"/>
    <col min="9480" max="9480" width="13" style="46" customWidth="1"/>
    <col min="9481" max="9482" width="14" style="46" customWidth="1"/>
    <col min="9483" max="9483" width="13.296875" style="46" customWidth="1"/>
    <col min="9484" max="9484" width="14.69921875" style="46" customWidth="1"/>
    <col min="9485" max="9729" width="9.296875" style="46"/>
    <col min="9730" max="9730" width="6.69921875" style="46" customWidth="1"/>
    <col min="9731" max="9731" width="24.69921875" style="46" customWidth="1"/>
    <col min="9732" max="9732" width="13" style="46" customWidth="1"/>
    <col min="9733" max="9734" width="15.5" style="46" customWidth="1"/>
    <col min="9735" max="9735" width="11.5" style="46" customWidth="1"/>
    <col min="9736" max="9736" width="13" style="46" customWidth="1"/>
    <col min="9737" max="9738" width="14" style="46" customWidth="1"/>
    <col min="9739" max="9739" width="13.296875" style="46" customWidth="1"/>
    <col min="9740" max="9740" width="14.69921875" style="46" customWidth="1"/>
    <col min="9741" max="9985" width="9.296875" style="46"/>
    <col min="9986" max="9986" width="6.69921875" style="46" customWidth="1"/>
    <col min="9987" max="9987" width="24.69921875" style="46" customWidth="1"/>
    <col min="9988" max="9988" width="13" style="46" customWidth="1"/>
    <col min="9989" max="9990" width="15.5" style="46" customWidth="1"/>
    <col min="9991" max="9991" width="11.5" style="46" customWidth="1"/>
    <col min="9992" max="9992" width="13" style="46" customWidth="1"/>
    <col min="9993" max="9994" width="14" style="46" customWidth="1"/>
    <col min="9995" max="9995" width="13.296875" style="46" customWidth="1"/>
    <col min="9996" max="9996" width="14.69921875" style="46" customWidth="1"/>
    <col min="9997" max="10241" width="9.296875" style="46"/>
    <col min="10242" max="10242" width="6.69921875" style="46" customWidth="1"/>
    <col min="10243" max="10243" width="24.69921875" style="46" customWidth="1"/>
    <col min="10244" max="10244" width="13" style="46" customWidth="1"/>
    <col min="10245" max="10246" width="15.5" style="46" customWidth="1"/>
    <col min="10247" max="10247" width="11.5" style="46" customWidth="1"/>
    <col min="10248" max="10248" width="13" style="46" customWidth="1"/>
    <col min="10249" max="10250" width="14" style="46" customWidth="1"/>
    <col min="10251" max="10251" width="13.296875" style="46" customWidth="1"/>
    <col min="10252" max="10252" width="14.69921875" style="46" customWidth="1"/>
    <col min="10253" max="10497" width="9.296875" style="46"/>
    <col min="10498" max="10498" width="6.69921875" style="46" customWidth="1"/>
    <col min="10499" max="10499" width="24.69921875" style="46" customWidth="1"/>
    <col min="10500" max="10500" width="13" style="46" customWidth="1"/>
    <col min="10501" max="10502" width="15.5" style="46" customWidth="1"/>
    <col min="10503" max="10503" width="11.5" style="46" customWidth="1"/>
    <col min="10504" max="10504" width="13" style="46" customWidth="1"/>
    <col min="10505" max="10506" width="14" style="46" customWidth="1"/>
    <col min="10507" max="10507" width="13.296875" style="46" customWidth="1"/>
    <col min="10508" max="10508" width="14.69921875" style="46" customWidth="1"/>
    <col min="10509" max="10753" width="9.296875" style="46"/>
    <col min="10754" max="10754" width="6.69921875" style="46" customWidth="1"/>
    <col min="10755" max="10755" width="24.69921875" style="46" customWidth="1"/>
    <col min="10756" max="10756" width="13" style="46" customWidth="1"/>
    <col min="10757" max="10758" width="15.5" style="46" customWidth="1"/>
    <col min="10759" max="10759" width="11.5" style="46" customWidth="1"/>
    <col min="10760" max="10760" width="13" style="46" customWidth="1"/>
    <col min="10761" max="10762" width="14" style="46" customWidth="1"/>
    <col min="10763" max="10763" width="13.296875" style="46" customWidth="1"/>
    <col min="10764" max="10764" width="14.69921875" style="46" customWidth="1"/>
    <col min="10765" max="11009" width="9.296875" style="46"/>
    <col min="11010" max="11010" width="6.69921875" style="46" customWidth="1"/>
    <col min="11011" max="11011" width="24.69921875" style="46" customWidth="1"/>
    <col min="11012" max="11012" width="13" style="46" customWidth="1"/>
    <col min="11013" max="11014" width="15.5" style="46" customWidth="1"/>
    <col min="11015" max="11015" width="11.5" style="46" customWidth="1"/>
    <col min="11016" max="11016" width="13" style="46" customWidth="1"/>
    <col min="11017" max="11018" width="14" style="46" customWidth="1"/>
    <col min="11019" max="11019" width="13.296875" style="46" customWidth="1"/>
    <col min="11020" max="11020" width="14.69921875" style="46" customWidth="1"/>
    <col min="11021" max="11265" width="9.296875" style="46"/>
    <col min="11266" max="11266" width="6.69921875" style="46" customWidth="1"/>
    <col min="11267" max="11267" width="24.69921875" style="46" customWidth="1"/>
    <col min="11268" max="11268" width="13" style="46" customWidth="1"/>
    <col min="11269" max="11270" width="15.5" style="46" customWidth="1"/>
    <col min="11271" max="11271" width="11.5" style="46" customWidth="1"/>
    <col min="11272" max="11272" width="13" style="46" customWidth="1"/>
    <col min="11273" max="11274" width="14" style="46" customWidth="1"/>
    <col min="11275" max="11275" width="13.296875" style="46" customWidth="1"/>
    <col min="11276" max="11276" width="14.69921875" style="46" customWidth="1"/>
    <col min="11277" max="11521" width="9.296875" style="46"/>
    <col min="11522" max="11522" width="6.69921875" style="46" customWidth="1"/>
    <col min="11523" max="11523" width="24.69921875" style="46" customWidth="1"/>
    <col min="11524" max="11524" width="13" style="46" customWidth="1"/>
    <col min="11525" max="11526" width="15.5" style="46" customWidth="1"/>
    <col min="11527" max="11527" width="11.5" style="46" customWidth="1"/>
    <col min="11528" max="11528" width="13" style="46" customWidth="1"/>
    <col min="11529" max="11530" width="14" style="46" customWidth="1"/>
    <col min="11531" max="11531" width="13.296875" style="46" customWidth="1"/>
    <col min="11532" max="11532" width="14.69921875" style="46" customWidth="1"/>
    <col min="11533" max="11777" width="9.296875" style="46"/>
    <col min="11778" max="11778" width="6.69921875" style="46" customWidth="1"/>
    <col min="11779" max="11779" width="24.69921875" style="46" customWidth="1"/>
    <col min="11780" max="11780" width="13" style="46" customWidth="1"/>
    <col min="11781" max="11782" width="15.5" style="46" customWidth="1"/>
    <col min="11783" max="11783" width="11.5" style="46" customWidth="1"/>
    <col min="11784" max="11784" width="13" style="46" customWidth="1"/>
    <col min="11785" max="11786" width="14" style="46" customWidth="1"/>
    <col min="11787" max="11787" width="13.296875" style="46" customWidth="1"/>
    <col min="11788" max="11788" width="14.69921875" style="46" customWidth="1"/>
    <col min="11789" max="12033" width="9.296875" style="46"/>
    <col min="12034" max="12034" width="6.69921875" style="46" customWidth="1"/>
    <col min="12035" max="12035" width="24.69921875" style="46" customWidth="1"/>
    <col min="12036" max="12036" width="13" style="46" customWidth="1"/>
    <col min="12037" max="12038" width="15.5" style="46" customWidth="1"/>
    <col min="12039" max="12039" width="11.5" style="46" customWidth="1"/>
    <col min="12040" max="12040" width="13" style="46" customWidth="1"/>
    <col min="12041" max="12042" width="14" style="46" customWidth="1"/>
    <col min="12043" max="12043" width="13.296875" style="46" customWidth="1"/>
    <col min="12044" max="12044" width="14.69921875" style="46" customWidth="1"/>
    <col min="12045" max="12289" width="9.296875" style="46"/>
    <col min="12290" max="12290" width="6.69921875" style="46" customWidth="1"/>
    <col min="12291" max="12291" width="24.69921875" style="46" customWidth="1"/>
    <col min="12292" max="12292" width="13" style="46" customWidth="1"/>
    <col min="12293" max="12294" width="15.5" style="46" customWidth="1"/>
    <col min="12295" max="12295" width="11.5" style="46" customWidth="1"/>
    <col min="12296" max="12296" width="13" style="46" customWidth="1"/>
    <col min="12297" max="12298" width="14" style="46" customWidth="1"/>
    <col min="12299" max="12299" width="13.296875" style="46" customWidth="1"/>
    <col min="12300" max="12300" width="14.69921875" style="46" customWidth="1"/>
    <col min="12301" max="12545" width="9.296875" style="46"/>
    <col min="12546" max="12546" width="6.69921875" style="46" customWidth="1"/>
    <col min="12547" max="12547" width="24.69921875" style="46" customWidth="1"/>
    <col min="12548" max="12548" width="13" style="46" customWidth="1"/>
    <col min="12549" max="12550" width="15.5" style="46" customWidth="1"/>
    <col min="12551" max="12551" width="11.5" style="46" customWidth="1"/>
    <col min="12552" max="12552" width="13" style="46" customWidth="1"/>
    <col min="12553" max="12554" width="14" style="46" customWidth="1"/>
    <col min="12555" max="12555" width="13.296875" style="46" customWidth="1"/>
    <col min="12556" max="12556" width="14.69921875" style="46" customWidth="1"/>
    <col min="12557" max="12801" width="9.296875" style="46"/>
    <col min="12802" max="12802" width="6.69921875" style="46" customWidth="1"/>
    <col min="12803" max="12803" width="24.69921875" style="46" customWidth="1"/>
    <col min="12804" max="12804" width="13" style="46" customWidth="1"/>
    <col min="12805" max="12806" width="15.5" style="46" customWidth="1"/>
    <col min="12807" max="12807" width="11.5" style="46" customWidth="1"/>
    <col min="12808" max="12808" width="13" style="46" customWidth="1"/>
    <col min="12809" max="12810" width="14" style="46" customWidth="1"/>
    <col min="12811" max="12811" width="13.296875" style="46" customWidth="1"/>
    <col min="12812" max="12812" width="14.69921875" style="46" customWidth="1"/>
    <col min="12813" max="13057" width="9.296875" style="46"/>
    <col min="13058" max="13058" width="6.69921875" style="46" customWidth="1"/>
    <col min="13059" max="13059" width="24.69921875" style="46" customWidth="1"/>
    <col min="13060" max="13060" width="13" style="46" customWidth="1"/>
    <col min="13061" max="13062" width="15.5" style="46" customWidth="1"/>
    <col min="13063" max="13063" width="11.5" style="46" customWidth="1"/>
    <col min="13064" max="13064" width="13" style="46" customWidth="1"/>
    <col min="13065" max="13066" width="14" style="46" customWidth="1"/>
    <col min="13067" max="13067" width="13.296875" style="46" customWidth="1"/>
    <col min="13068" max="13068" width="14.69921875" style="46" customWidth="1"/>
    <col min="13069" max="13313" width="9.296875" style="46"/>
    <col min="13314" max="13314" width="6.69921875" style="46" customWidth="1"/>
    <col min="13315" max="13315" width="24.69921875" style="46" customWidth="1"/>
    <col min="13316" max="13316" width="13" style="46" customWidth="1"/>
    <col min="13317" max="13318" width="15.5" style="46" customWidth="1"/>
    <col min="13319" max="13319" width="11.5" style="46" customWidth="1"/>
    <col min="13320" max="13320" width="13" style="46" customWidth="1"/>
    <col min="13321" max="13322" width="14" style="46" customWidth="1"/>
    <col min="13323" max="13323" width="13.296875" style="46" customWidth="1"/>
    <col min="13324" max="13324" width="14.69921875" style="46" customWidth="1"/>
    <col min="13325" max="13569" width="9.296875" style="46"/>
    <col min="13570" max="13570" width="6.69921875" style="46" customWidth="1"/>
    <col min="13571" max="13571" width="24.69921875" style="46" customWidth="1"/>
    <col min="13572" max="13572" width="13" style="46" customWidth="1"/>
    <col min="13573" max="13574" width="15.5" style="46" customWidth="1"/>
    <col min="13575" max="13575" width="11.5" style="46" customWidth="1"/>
    <col min="13576" max="13576" width="13" style="46" customWidth="1"/>
    <col min="13577" max="13578" width="14" style="46" customWidth="1"/>
    <col min="13579" max="13579" width="13.296875" style="46" customWidth="1"/>
    <col min="13580" max="13580" width="14.69921875" style="46" customWidth="1"/>
    <col min="13581" max="13825" width="9.296875" style="46"/>
    <col min="13826" max="13826" width="6.69921875" style="46" customWidth="1"/>
    <col min="13827" max="13827" width="24.69921875" style="46" customWidth="1"/>
    <col min="13828" max="13828" width="13" style="46" customWidth="1"/>
    <col min="13829" max="13830" width="15.5" style="46" customWidth="1"/>
    <col min="13831" max="13831" width="11.5" style="46" customWidth="1"/>
    <col min="13832" max="13832" width="13" style="46" customWidth="1"/>
    <col min="13833" max="13834" width="14" style="46" customWidth="1"/>
    <col min="13835" max="13835" width="13.296875" style="46" customWidth="1"/>
    <col min="13836" max="13836" width="14.69921875" style="46" customWidth="1"/>
    <col min="13837" max="14081" width="9.296875" style="46"/>
    <col min="14082" max="14082" width="6.69921875" style="46" customWidth="1"/>
    <col min="14083" max="14083" width="24.69921875" style="46" customWidth="1"/>
    <col min="14084" max="14084" width="13" style="46" customWidth="1"/>
    <col min="14085" max="14086" width="15.5" style="46" customWidth="1"/>
    <col min="14087" max="14087" width="11.5" style="46" customWidth="1"/>
    <col min="14088" max="14088" width="13" style="46" customWidth="1"/>
    <col min="14089" max="14090" width="14" style="46" customWidth="1"/>
    <col min="14091" max="14091" width="13.296875" style="46" customWidth="1"/>
    <col min="14092" max="14092" width="14.69921875" style="46" customWidth="1"/>
    <col min="14093" max="14337" width="9.296875" style="46"/>
    <col min="14338" max="14338" width="6.69921875" style="46" customWidth="1"/>
    <col min="14339" max="14339" width="24.69921875" style="46" customWidth="1"/>
    <col min="14340" max="14340" width="13" style="46" customWidth="1"/>
    <col min="14341" max="14342" width="15.5" style="46" customWidth="1"/>
    <col min="14343" max="14343" width="11.5" style="46" customWidth="1"/>
    <col min="14344" max="14344" width="13" style="46" customWidth="1"/>
    <col min="14345" max="14346" width="14" style="46" customWidth="1"/>
    <col min="14347" max="14347" width="13.296875" style="46" customWidth="1"/>
    <col min="14348" max="14348" width="14.69921875" style="46" customWidth="1"/>
    <col min="14349" max="14593" width="9.296875" style="46"/>
    <col min="14594" max="14594" width="6.69921875" style="46" customWidth="1"/>
    <col min="14595" max="14595" width="24.69921875" style="46" customWidth="1"/>
    <col min="14596" max="14596" width="13" style="46" customWidth="1"/>
    <col min="14597" max="14598" width="15.5" style="46" customWidth="1"/>
    <col min="14599" max="14599" width="11.5" style="46" customWidth="1"/>
    <col min="14600" max="14600" width="13" style="46" customWidth="1"/>
    <col min="14601" max="14602" width="14" style="46" customWidth="1"/>
    <col min="14603" max="14603" width="13.296875" style="46" customWidth="1"/>
    <col min="14604" max="14604" width="14.69921875" style="46" customWidth="1"/>
    <col min="14605" max="14849" width="9.296875" style="46"/>
    <col min="14850" max="14850" width="6.69921875" style="46" customWidth="1"/>
    <col min="14851" max="14851" width="24.69921875" style="46" customWidth="1"/>
    <col min="14852" max="14852" width="13" style="46" customWidth="1"/>
    <col min="14853" max="14854" width="15.5" style="46" customWidth="1"/>
    <col min="14855" max="14855" width="11.5" style="46" customWidth="1"/>
    <col min="14856" max="14856" width="13" style="46" customWidth="1"/>
    <col min="14857" max="14858" width="14" style="46" customWidth="1"/>
    <col min="14859" max="14859" width="13.296875" style="46" customWidth="1"/>
    <col min="14860" max="14860" width="14.69921875" style="46" customWidth="1"/>
    <col min="14861" max="15105" width="9.296875" style="46"/>
    <col min="15106" max="15106" width="6.69921875" style="46" customWidth="1"/>
    <col min="15107" max="15107" width="24.69921875" style="46" customWidth="1"/>
    <col min="15108" max="15108" width="13" style="46" customWidth="1"/>
    <col min="15109" max="15110" width="15.5" style="46" customWidth="1"/>
    <col min="15111" max="15111" width="11.5" style="46" customWidth="1"/>
    <col min="15112" max="15112" width="13" style="46" customWidth="1"/>
    <col min="15113" max="15114" width="14" style="46" customWidth="1"/>
    <col min="15115" max="15115" width="13.296875" style="46" customWidth="1"/>
    <col min="15116" max="15116" width="14.69921875" style="46" customWidth="1"/>
    <col min="15117" max="15361" width="9.296875" style="46"/>
    <col min="15362" max="15362" width="6.69921875" style="46" customWidth="1"/>
    <col min="15363" max="15363" width="24.69921875" style="46" customWidth="1"/>
    <col min="15364" max="15364" width="13" style="46" customWidth="1"/>
    <col min="15365" max="15366" width="15.5" style="46" customWidth="1"/>
    <col min="15367" max="15367" width="11.5" style="46" customWidth="1"/>
    <col min="15368" max="15368" width="13" style="46" customWidth="1"/>
    <col min="15369" max="15370" width="14" style="46" customWidth="1"/>
    <col min="15371" max="15371" width="13.296875" style="46" customWidth="1"/>
    <col min="15372" max="15372" width="14.69921875" style="46" customWidth="1"/>
    <col min="15373" max="15617" width="9.296875" style="46"/>
    <col min="15618" max="15618" width="6.69921875" style="46" customWidth="1"/>
    <col min="15619" max="15619" width="24.69921875" style="46" customWidth="1"/>
    <col min="15620" max="15620" width="13" style="46" customWidth="1"/>
    <col min="15621" max="15622" width="15.5" style="46" customWidth="1"/>
    <col min="15623" max="15623" width="11.5" style="46" customWidth="1"/>
    <col min="15624" max="15624" width="13" style="46" customWidth="1"/>
    <col min="15625" max="15626" width="14" style="46" customWidth="1"/>
    <col min="15627" max="15627" width="13.296875" style="46" customWidth="1"/>
    <col min="15628" max="15628" width="14.69921875" style="46" customWidth="1"/>
    <col min="15629" max="15873" width="9.296875" style="46"/>
    <col min="15874" max="15874" width="6.69921875" style="46" customWidth="1"/>
    <col min="15875" max="15875" width="24.69921875" style="46" customWidth="1"/>
    <col min="15876" max="15876" width="13" style="46" customWidth="1"/>
    <col min="15877" max="15878" width="15.5" style="46" customWidth="1"/>
    <col min="15879" max="15879" width="11.5" style="46" customWidth="1"/>
    <col min="15880" max="15880" width="13" style="46" customWidth="1"/>
    <col min="15881" max="15882" width="14" style="46" customWidth="1"/>
    <col min="15883" max="15883" width="13.296875" style="46" customWidth="1"/>
    <col min="15884" max="15884" width="14.69921875" style="46" customWidth="1"/>
    <col min="15885" max="16129" width="9.296875" style="46"/>
    <col min="16130" max="16130" width="6.69921875" style="46" customWidth="1"/>
    <col min="16131" max="16131" width="24.69921875" style="46" customWidth="1"/>
    <col min="16132" max="16132" width="13" style="46" customWidth="1"/>
    <col min="16133" max="16134" width="15.5" style="46" customWidth="1"/>
    <col min="16135" max="16135" width="11.5" style="46" customWidth="1"/>
    <col min="16136" max="16136" width="13" style="46" customWidth="1"/>
    <col min="16137" max="16138" width="14" style="46" customWidth="1"/>
    <col min="16139" max="16139" width="13.296875" style="46" customWidth="1"/>
    <col min="16140" max="16140" width="14.69921875" style="46" customWidth="1"/>
    <col min="16141" max="16384" width="9.296875" style="46"/>
  </cols>
  <sheetData>
    <row r="1" spans="1:12" ht="33" customHeight="1" x14ac:dyDescent="0.3">
      <c r="A1" s="1429" t="s">
        <v>1098</v>
      </c>
      <c r="B1" s="1435"/>
      <c r="C1" s="1435"/>
      <c r="D1" s="1435"/>
      <c r="E1" s="1435"/>
      <c r="F1" s="1435"/>
      <c r="G1" s="1435"/>
      <c r="H1" s="1435"/>
      <c r="I1" s="1435"/>
      <c r="J1" s="1435"/>
      <c r="K1" s="1435"/>
      <c r="L1" s="1435"/>
    </row>
    <row r="2" spans="1:12" ht="14" x14ac:dyDescent="0.3">
      <c r="A2" s="47"/>
      <c r="B2" s="48"/>
      <c r="C2" s="48"/>
      <c r="D2" s="194"/>
      <c r="E2" s="49"/>
      <c r="F2" s="49"/>
      <c r="G2" s="50"/>
      <c r="H2" s="50"/>
      <c r="I2" s="49"/>
    </row>
    <row r="3" spans="1:12" ht="14" x14ac:dyDescent="0.3">
      <c r="A3" s="47"/>
      <c r="B3" s="51"/>
      <c r="C3" s="51"/>
      <c r="D3" s="195"/>
      <c r="E3" s="194"/>
      <c r="F3" s="194"/>
      <c r="G3" s="194"/>
      <c r="H3" s="194"/>
      <c r="I3" s="194"/>
      <c r="L3" s="70" t="s">
        <v>1</v>
      </c>
    </row>
    <row r="4" spans="1:12" s="52" customFormat="1" ht="85.5" customHeight="1" x14ac:dyDescent="0.3">
      <c r="A4" s="315" t="s">
        <v>396</v>
      </c>
      <c r="B4" s="315" t="s">
        <v>440</v>
      </c>
      <c r="C4" s="315" t="s">
        <v>441</v>
      </c>
      <c r="D4" s="315" t="s">
        <v>667</v>
      </c>
      <c r="E4" s="315" t="s">
        <v>442</v>
      </c>
      <c r="F4" s="315" t="s">
        <v>443</v>
      </c>
      <c r="G4" s="316" t="s">
        <v>444</v>
      </c>
      <c r="H4" s="316" t="s">
        <v>415</v>
      </c>
      <c r="I4" s="196" t="s">
        <v>445</v>
      </c>
      <c r="J4" s="317" t="s">
        <v>188</v>
      </c>
      <c r="K4" s="317" t="s">
        <v>668</v>
      </c>
      <c r="L4" s="1032" t="s">
        <v>446</v>
      </c>
    </row>
    <row r="5" spans="1:12" ht="57" customHeight="1" x14ac:dyDescent="0.3">
      <c r="A5" s="1052" t="s">
        <v>9</v>
      </c>
      <c r="B5" s="1099" t="s">
        <v>447</v>
      </c>
      <c r="C5" s="1100" t="s">
        <v>448</v>
      </c>
      <c r="D5" s="1101">
        <v>17955611</v>
      </c>
      <c r="E5" s="1102"/>
      <c r="F5" s="1102">
        <v>7660024</v>
      </c>
      <c r="G5" s="1103"/>
      <c r="H5" s="1103"/>
      <c r="I5" s="1102"/>
      <c r="J5" s="1104">
        <v>945875</v>
      </c>
      <c r="K5" s="1104"/>
      <c r="L5" s="1041">
        <f>SUM(D5:K5)</f>
        <v>26561510</v>
      </c>
    </row>
    <row r="6" spans="1:12" ht="57" customHeight="1" x14ac:dyDescent="0.3">
      <c r="A6" s="1033" t="s">
        <v>12</v>
      </c>
      <c r="B6" s="1034" t="s">
        <v>745</v>
      </c>
      <c r="C6" s="1035" t="s">
        <v>448</v>
      </c>
      <c r="D6" s="1036">
        <v>2321341</v>
      </c>
      <c r="E6" s="1037"/>
      <c r="F6" s="1037">
        <v>2015864</v>
      </c>
      <c r="G6" s="1038"/>
      <c r="H6" s="1038"/>
      <c r="I6" s="1037"/>
      <c r="J6" s="1039"/>
      <c r="K6" s="1039"/>
      <c r="L6" s="1042">
        <f>SUM(D6:K6)</f>
        <v>4337205</v>
      </c>
    </row>
    <row r="7" spans="1:12" ht="57" customHeight="1" x14ac:dyDescent="0.3">
      <c r="A7" s="1033" t="s">
        <v>15</v>
      </c>
      <c r="B7" s="1034" t="s">
        <v>1152</v>
      </c>
      <c r="C7" s="1035" t="s">
        <v>1100</v>
      </c>
      <c r="D7" s="1036"/>
      <c r="E7" s="1037"/>
      <c r="F7" s="1037"/>
      <c r="G7" s="1038"/>
      <c r="H7" s="1038"/>
      <c r="I7" s="1037"/>
      <c r="J7" s="1039"/>
      <c r="K7" s="1039"/>
      <c r="L7" s="1042">
        <f t="shared" ref="L7:L8" si="0">SUM(D7:K7)</f>
        <v>0</v>
      </c>
    </row>
    <row r="8" spans="1:12" ht="57" customHeight="1" x14ac:dyDescent="0.3">
      <c r="A8" s="1033" t="s">
        <v>18</v>
      </c>
      <c r="B8" s="1034" t="s">
        <v>745</v>
      </c>
      <c r="C8" s="1035" t="s">
        <v>1100</v>
      </c>
      <c r="D8" s="1036">
        <v>6174770</v>
      </c>
      <c r="E8" s="1037"/>
      <c r="F8" s="1037"/>
      <c r="G8" s="1038"/>
      <c r="H8" s="1038"/>
      <c r="I8" s="1037"/>
      <c r="J8" s="1039"/>
      <c r="K8" s="1039"/>
      <c r="L8" s="1042">
        <f t="shared" si="0"/>
        <v>6174770</v>
      </c>
    </row>
    <row r="9" spans="1:12" ht="57" customHeight="1" x14ac:dyDescent="0.3">
      <c r="A9" s="1033" t="s">
        <v>21</v>
      </c>
      <c r="B9" s="1034" t="s">
        <v>449</v>
      </c>
      <c r="C9" s="1035" t="s">
        <v>450</v>
      </c>
      <c r="D9" s="1036"/>
      <c r="E9" s="1037"/>
      <c r="F9" s="1037"/>
      <c r="G9" s="1038"/>
      <c r="H9" s="1038"/>
      <c r="I9" s="1037"/>
      <c r="J9" s="1039"/>
      <c r="K9" s="1039">
        <v>320949329</v>
      </c>
      <c r="L9" s="1042">
        <f t="shared" ref="L9:L14" si="1">SUM(D9:K9)</f>
        <v>320949329</v>
      </c>
    </row>
    <row r="10" spans="1:12" ht="57" customHeight="1" x14ac:dyDescent="0.3">
      <c r="A10" s="1033" t="s">
        <v>24</v>
      </c>
      <c r="B10" s="1034" t="s">
        <v>745</v>
      </c>
      <c r="C10" s="1035" t="s">
        <v>450</v>
      </c>
      <c r="D10" s="1036"/>
      <c r="E10" s="1037"/>
      <c r="F10" s="1037"/>
      <c r="G10" s="1038"/>
      <c r="H10" s="1038"/>
      <c r="I10" s="1037"/>
      <c r="J10" s="1039">
        <v>945875</v>
      </c>
      <c r="K10" s="1039">
        <v>303428833</v>
      </c>
      <c r="L10" s="1042">
        <f t="shared" si="1"/>
        <v>304374708</v>
      </c>
    </row>
    <row r="11" spans="1:12" ht="57" customHeight="1" x14ac:dyDescent="0.3">
      <c r="A11" s="1033" t="s">
        <v>27</v>
      </c>
      <c r="B11" s="1034" t="s">
        <v>1153</v>
      </c>
      <c r="C11" s="1035" t="s">
        <v>688</v>
      </c>
      <c r="D11" s="1036"/>
      <c r="E11" s="1037"/>
      <c r="F11" s="1037"/>
      <c r="G11" s="1038"/>
      <c r="H11" s="1038"/>
      <c r="I11" s="1037"/>
      <c r="J11" s="1039"/>
      <c r="K11" s="1039"/>
      <c r="L11" s="1042">
        <f t="shared" si="1"/>
        <v>0</v>
      </c>
    </row>
    <row r="12" spans="1:12" ht="57" customHeight="1" x14ac:dyDescent="0.3">
      <c r="A12" s="1043" t="s">
        <v>30</v>
      </c>
      <c r="B12" s="1105" t="s">
        <v>745</v>
      </c>
      <c r="C12" s="1106" t="s">
        <v>688</v>
      </c>
      <c r="D12" s="1107">
        <v>9459500</v>
      </c>
      <c r="E12" s="1108"/>
      <c r="F12" s="1108"/>
      <c r="G12" s="1109"/>
      <c r="H12" s="1109"/>
      <c r="I12" s="1108"/>
      <c r="J12" s="1110"/>
      <c r="K12" s="1110"/>
      <c r="L12" s="1111">
        <f t="shared" si="1"/>
        <v>9459500</v>
      </c>
    </row>
    <row r="13" spans="1:12" s="53" customFormat="1" ht="57" customHeight="1" x14ac:dyDescent="0.35">
      <c r="A13" s="1112" t="s">
        <v>33</v>
      </c>
      <c r="B13" s="1121" t="s">
        <v>753</v>
      </c>
      <c r="C13" s="1067"/>
      <c r="D13" s="1127">
        <f>D5+D7+D9+D11</f>
        <v>17955611</v>
      </c>
      <c r="E13" s="1127">
        <f t="shared" ref="E13:K13" si="2">E5+E7+E9+E11</f>
        <v>0</v>
      </c>
      <c r="F13" s="1127">
        <f t="shared" si="2"/>
        <v>7660024</v>
      </c>
      <c r="G13" s="1127">
        <f t="shared" si="2"/>
        <v>0</v>
      </c>
      <c r="H13" s="1127">
        <f t="shared" si="2"/>
        <v>0</v>
      </c>
      <c r="I13" s="1127">
        <f t="shared" si="2"/>
        <v>0</v>
      </c>
      <c r="J13" s="1127">
        <f t="shared" si="2"/>
        <v>945875</v>
      </c>
      <c r="K13" s="1127">
        <f t="shared" si="2"/>
        <v>320949329</v>
      </c>
      <c r="L13" s="1163">
        <f t="shared" si="1"/>
        <v>347510839</v>
      </c>
    </row>
    <row r="14" spans="1:12" s="53" customFormat="1" ht="57" customHeight="1" x14ac:dyDescent="0.35">
      <c r="A14" s="1112" t="s">
        <v>36</v>
      </c>
      <c r="B14" s="1066" t="s">
        <v>752</v>
      </c>
      <c r="C14" s="1067"/>
      <c r="D14" s="1068">
        <f>D6+D8+D10+D12</f>
        <v>17955611</v>
      </c>
      <c r="E14" s="1068">
        <f t="shared" ref="E14:K14" si="3">E6+E8+E10+E12</f>
        <v>0</v>
      </c>
      <c r="F14" s="1068">
        <f t="shared" si="3"/>
        <v>2015864</v>
      </c>
      <c r="G14" s="1068">
        <f t="shared" si="3"/>
        <v>0</v>
      </c>
      <c r="H14" s="1068">
        <f t="shared" si="3"/>
        <v>0</v>
      </c>
      <c r="I14" s="1068">
        <f t="shared" si="3"/>
        <v>0</v>
      </c>
      <c r="J14" s="1068">
        <f t="shared" si="3"/>
        <v>945875</v>
      </c>
      <c r="K14" s="1068">
        <f t="shared" si="3"/>
        <v>303428833</v>
      </c>
      <c r="L14" s="1163">
        <f t="shared" si="1"/>
        <v>324346183</v>
      </c>
    </row>
    <row r="15" spans="1:12" ht="45.75" customHeight="1" x14ac:dyDescent="0.3">
      <c r="A15" s="54"/>
      <c r="B15" s="1044"/>
      <c r="C15" s="1044"/>
      <c r="D15" s="55"/>
      <c r="E15" s="56"/>
      <c r="F15" s="55"/>
      <c r="G15" s="55"/>
      <c r="H15" s="55"/>
      <c r="I15" s="1045"/>
    </row>
    <row r="16" spans="1:12" ht="45.75" customHeight="1" x14ac:dyDescent="0.3">
      <c r="A16" s="54"/>
      <c r="B16" s="57"/>
      <c r="C16" s="58"/>
      <c r="D16" s="59"/>
      <c r="E16" s="56"/>
      <c r="F16" s="56"/>
      <c r="G16" s="55"/>
      <c r="H16" s="55"/>
      <c r="I16" s="55"/>
    </row>
    <row r="17" spans="1:9" ht="45.75" customHeight="1" x14ac:dyDescent="0.3">
      <c r="A17" s="60"/>
      <c r="B17" s="61"/>
      <c r="C17" s="62"/>
      <c r="D17" s="63"/>
      <c r="E17" s="49"/>
      <c r="F17" s="49"/>
      <c r="G17" s="50"/>
      <c r="H17" s="50"/>
      <c r="I17" s="50"/>
    </row>
    <row r="18" spans="1:9" ht="45.75" customHeight="1" x14ac:dyDescent="0.3">
      <c r="A18" s="47"/>
      <c r="B18" s="48"/>
      <c r="C18" s="48"/>
      <c r="D18" s="194"/>
      <c r="E18" s="194"/>
      <c r="F18" s="194"/>
      <c r="G18" s="194"/>
      <c r="H18" s="194"/>
      <c r="I18" s="194"/>
    </row>
    <row r="19" spans="1:9" s="65" customFormat="1" ht="45.75" customHeight="1" x14ac:dyDescent="0.3">
      <c r="A19" s="47"/>
      <c r="B19" s="48"/>
      <c r="C19" s="48"/>
      <c r="D19" s="194"/>
      <c r="E19" s="49"/>
      <c r="F19" s="64"/>
      <c r="G19" s="64"/>
      <c r="H19" s="64"/>
      <c r="I19" s="64"/>
    </row>
    <row r="20" spans="1:9" ht="45.75" customHeight="1" x14ac:dyDescent="0.3"/>
    <row r="21" spans="1:9" ht="45.75" customHeight="1" x14ac:dyDescent="0.3"/>
    <row r="22" spans="1:9" ht="45.75" customHeight="1" x14ac:dyDescent="0.3"/>
    <row r="23" spans="1:9" ht="45.75" customHeight="1" x14ac:dyDescent="0.3"/>
    <row r="24" spans="1:9" ht="33" customHeight="1" x14ac:dyDescent="0.3"/>
    <row r="25" spans="1:9" ht="21" customHeight="1" x14ac:dyDescent="0.3"/>
    <row r="26" spans="1:9" ht="42" customHeight="1" x14ac:dyDescent="0.3"/>
    <row r="27" spans="1:9" ht="42" customHeight="1" x14ac:dyDescent="0.3"/>
  </sheetData>
  <mergeCells count="1">
    <mergeCell ref="A1:L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65" orientation="landscape" r:id="rId1"/>
  <headerFooter>
    <oddHeader>&amp;R&amp;"Times New Roman CE,Félkövér dőlt"&amp;11 10.1. melléklet a 13/2019. (V.30.)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M25"/>
  <sheetViews>
    <sheetView view="pageLayout" zoomScale="55" zoomScaleNormal="100" zoomScalePageLayoutView="55" workbookViewId="0">
      <selection activeCell="F5" sqref="F5"/>
    </sheetView>
  </sheetViews>
  <sheetFormatPr defaultRowHeight="13" x14ac:dyDescent="0.3"/>
  <cols>
    <col min="1" max="1" width="5.796875" style="66" customWidth="1"/>
    <col min="2" max="2" width="22.296875" style="46" customWidth="1"/>
    <col min="3" max="3" width="15.69921875" style="46" customWidth="1"/>
    <col min="4" max="4" width="13.19921875" style="67" customWidth="1"/>
    <col min="5" max="5" width="15.5" style="67" customWidth="1"/>
    <col min="6" max="6" width="12.296875" style="67" bestFit="1" customWidth="1"/>
    <col min="7" max="7" width="13.296875" style="67" customWidth="1"/>
    <col min="8" max="9" width="14" style="67" customWidth="1"/>
    <col min="10" max="10" width="13.296875" style="46" customWidth="1"/>
    <col min="11" max="11" width="12.296875" style="46" customWidth="1"/>
    <col min="12" max="12" width="14.296875" style="46" customWidth="1"/>
    <col min="13" max="13" width="15.19921875" style="46" customWidth="1"/>
    <col min="14" max="256" width="9.296875" style="46"/>
    <col min="257" max="257" width="5.796875" style="46" customWidth="1"/>
    <col min="258" max="258" width="22.296875" style="46" customWidth="1"/>
    <col min="259" max="259" width="13" style="46" customWidth="1"/>
    <col min="260" max="260" width="11" style="46" customWidth="1"/>
    <col min="261" max="261" width="15.5" style="46" customWidth="1"/>
    <col min="262" max="262" width="11.19921875" style="46" customWidth="1"/>
    <col min="263" max="263" width="13.296875" style="46" customWidth="1"/>
    <col min="264" max="265" width="14" style="46" customWidth="1"/>
    <col min="266" max="266" width="13.296875" style="46" customWidth="1"/>
    <col min="267" max="267" width="12.296875" style="46" customWidth="1"/>
    <col min="268" max="268" width="14.296875" style="46" customWidth="1"/>
    <col min="269" max="269" width="15.19921875" style="46" customWidth="1"/>
    <col min="270" max="512" width="9.296875" style="46"/>
    <col min="513" max="513" width="5.796875" style="46" customWidth="1"/>
    <col min="514" max="514" width="22.296875" style="46" customWidth="1"/>
    <col min="515" max="515" width="13" style="46" customWidth="1"/>
    <col min="516" max="516" width="11" style="46" customWidth="1"/>
    <col min="517" max="517" width="15.5" style="46" customWidth="1"/>
    <col min="518" max="518" width="11.19921875" style="46" customWidth="1"/>
    <col min="519" max="519" width="13.296875" style="46" customWidth="1"/>
    <col min="520" max="521" width="14" style="46" customWidth="1"/>
    <col min="522" max="522" width="13.296875" style="46" customWidth="1"/>
    <col min="523" max="523" width="12.296875" style="46" customWidth="1"/>
    <col min="524" max="524" width="14.296875" style="46" customWidth="1"/>
    <col min="525" max="525" width="15.19921875" style="46" customWidth="1"/>
    <col min="526" max="768" width="9.296875" style="46"/>
    <col min="769" max="769" width="5.796875" style="46" customWidth="1"/>
    <col min="770" max="770" width="22.296875" style="46" customWidth="1"/>
    <col min="771" max="771" width="13" style="46" customWidth="1"/>
    <col min="772" max="772" width="11" style="46" customWidth="1"/>
    <col min="773" max="773" width="15.5" style="46" customWidth="1"/>
    <col min="774" max="774" width="11.19921875" style="46" customWidth="1"/>
    <col min="775" max="775" width="13.296875" style="46" customWidth="1"/>
    <col min="776" max="777" width="14" style="46" customWidth="1"/>
    <col min="778" max="778" width="13.296875" style="46" customWidth="1"/>
    <col min="779" max="779" width="12.296875" style="46" customWidth="1"/>
    <col min="780" max="780" width="14.296875" style="46" customWidth="1"/>
    <col min="781" max="781" width="15.19921875" style="46" customWidth="1"/>
    <col min="782" max="1024" width="9.296875" style="46"/>
    <col min="1025" max="1025" width="5.796875" style="46" customWidth="1"/>
    <col min="1026" max="1026" width="22.296875" style="46" customWidth="1"/>
    <col min="1027" max="1027" width="13" style="46" customWidth="1"/>
    <col min="1028" max="1028" width="11" style="46" customWidth="1"/>
    <col min="1029" max="1029" width="15.5" style="46" customWidth="1"/>
    <col min="1030" max="1030" width="11.19921875" style="46" customWidth="1"/>
    <col min="1031" max="1031" width="13.296875" style="46" customWidth="1"/>
    <col min="1032" max="1033" width="14" style="46" customWidth="1"/>
    <col min="1034" max="1034" width="13.296875" style="46" customWidth="1"/>
    <col min="1035" max="1035" width="12.296875" style="46" customWidth="1"/>
    <col min="1036" max="1036" width="14.296875" style="46" customWidth="1"/>
    <col min="1037" max="1037" width="15.19921875" style="46" customWidth="1"/>
    <col min="1038" max="1280" width="9.296875" style="46"/>
    <col min="1281" max="1281" width="5.796875" style="46" customWidth="1"/>
    <col min="1282" max="1282" width="22.296875" style="46" customWidth="1"/>
    <col min="1283" max="1283" width="13" style="46" customWidth="1"/>
    <col min="1284" max="1284" width="11" style="46" customWidth="1"/>
    <col min="1285" max="1285" width="15.5" style="46" customWidth="1"/>
    <col min="1286" max="1286" width="11.19921875" style="46" customWidth="1"/>
    <col min="1287" max="1287" width="13.296875" style="46" customWidth="1"/>
    <col min="1288" max="1289" width="14" style="46" customWidth="1"/>
    <col min="1290" max="1290" width="13.296875" style="46" customWidth="1"/>
    <col min="1291" max="1291" width="12.296875" style="46" customWidth="1"/>
    <col min="1292" max="1292" width="14.296875" style="46" customWidth="1"/>
    <col min="1293" max="1293" width="15.19921875" style="46" customWidth="1"/>
    <col min="1294" max="1536" width="9.296875" style="46"/>
    <col min="1537" max="1537" width="5.796875" style="46" customWidth="1"/>
    <col min="1538" max="1538" width="22.296875" style="46" customWidth="1"/>
    <col min="1539" max="1539" width="13" style="46" customWidth="1"/>
    <col min="1540" max="1540" width="11" style="46" customWidth="1"/>
    <col min="1541" max="1541" width="15.5" style="46" customWidth="1"/>
    <col min="1542" max="1542" width="11.19921875" style="46" customWidth="1"/>
    <col min="1543" max="1543" width="13.296875" style="46" customWidth="1"/>
    <col min="1544" max="1545" width="14" style="46" customWidth="1"/>
    <col min="1546" max="1546" width="13.296875" style="46" customWidth="1"/>
    <col min="1547" max="1547" width="12.296875" style="46" customWidth="1"/>
    <col min="1548" max="1548" width="14.296875" style="46" customWidth="1"/>
    <col min="1549" max="1549" width="15.19921875" style="46" customWidth="1"/>
    <col min="1550" max="1792" width="9.296875" style="46"/>
    <col min="1793" max="1793" width="5.796875" style="46" customWidth="1"/>
    <col min="1794" max="1794" width="22.296875" style="46" customWidth="1"/>
    <col min="1795" max="1795" width="13" style="46" customWidth="1"/>
    <col min="1796" max="1796" width="11" style="46" customWidth="1"/>
    <col min="1797" max="1797" width="15.5" style="46" customWidth="1"/>
    <col min="1798" max="1798" width="11.19921875" style="46" customWidth="1"/>
    <col min="1799" max="1799" width="13.296875" style="46" customWidth="1"/>
    <col min="1800" max="1801" width="14" style="46" customWidth="1"/>
    <col min="1802" max="1802" width="13.296875" style="46" customWidth="1"/>
    <col min="1803" max="1803" width="12.296875" style="46" customWidth="1"/>
    <col min="1804" max="1804" width="14.296875" style="46" customWidth="1"/>
    <col min="1805" max="1805" width="15.19921875" style="46" customWidth="1"/>
    <col min="1806" max="2048" width="9.296875" style="46"/>
    <col min="2049" max="2049" width="5.796875" style="46" customWidth="1"/>
    <col min="2050" max="2050" width="22.296875" style="46" customWidth="1"/>
    <col min="2051" max="2051" width="13" style="46" customWidth="1"/>
    <col min="2052" max="2052" width="11" style="46" customWidth="1"/>
    <col min="2053" max="2053" width="15.5" style="46" customWidth="1"/>
    <col min="2054" max="2054" width="11.19921875" style="46" customWidth="1"/>
    <col min="2055" max="2055" width="13.296875" style="46" customWidth="1"/>
    <col min="2056" max="2057" width="14" style="46" customWidth="1"/>
    <col min="2058" max="2058" width="13.296875" style="46" customWidth="1"/>
    <col min="2059" max="2059" width="12.296875" style="46" customWidth="1"/>
    <col min="2060" max="2060" width="14.296875" style="46" customWidth="1"/>
    <col min="2061" max="2061" width="15.19921875" style="46" customWidth="1"/>
    <col min="2062" max="2304" width="9.296875" style="46"/>
    <col min="2305" max="2305" width="5.796875" style="46" customWidth="1"/>
    <col min="2306" max="2306" width="22.296875" style="46" customWidth="1"/>
    <col min="2307" max="2307" width="13" style="46" customWidth="1"/>
    <col min="2308" max="2308" width="11" style="46" customWidth="1"/>
    <col min="2309" max="2309" width="15.5" style="46" customWidth="1"/>
    <col min="2310" max="2310" width="11.19921875" style="46" customWidth="1"/>
    <col min="2311" max="2311" width="13.296875" style="46" customWidth="1"/>
    <col min="2312" max="2313" width="14" style="46" customWidth="1"/>
    <col min="2314" max="2314" width="13.296875" style="46" customWidth="1"/>
    <col min="2315" max="2315" width="12.296875" style="46" customWidth="1"/>
    <col min="2316" max="2316" width="14.296875" style="46" customWidth="1"/>
    <col min="2317" max="2317" width="15.19921875" style="46" customWidth="1"/>
    <col min="2318" max="2560" width="9.296875" style="46"/>
    <col min="2561" max="2561" width="5.796875" style="46" customWidth="1"/>
    <col min="2562" max="2562" width="22.296875" style="46" customWidth="1"/>
    <col min="2563" max="2563" width="13" style="46" customWidth="1"/>
    <col min="2564" max="2564" width="11" style="46" customWidth="1"/>
    <col min="2565" max="2565" width="15.5" style="46" customWidth="1"/>
    <col min="2566" max="2566" width="11.19921875" style="46" customWidth="1"/>
    <col min="2567" max="2567" width="13.296875" style="46" customWidth="1"/>
    <col min="2568" max="2569" width="14" style="46" customWidth="1"/>
    <col min="2570" max="2570" width="13.296875" style="46" customWidth="1"/>
    <col min="2571" max="2571" width="12.296875" style="46" customWidth="1"/>
    <col min="2572" max="2572" width="14.296875" style="46" customWidth="1"/>
    <col min="2573" max="2573" width="15.19921875" style="46" customWidth="1"/>
    <col min="2574" max="2816" width="9.296875" style="46"/>
    <col min="2817" max="2817" width="5.796875" style="46" customWidth="1"/>
    <col min="2818" max="2818" width="22.296875" style="46" customWidth="1"/>
    <col min="2819" max="2819" width="13" style="46" customWidth="1"/>
    <col min="2820" max="2820" width="11" style="46" customWidth="1"/>
    <col min="2821" max="2821" width="15.5" style="46" customWidth="1"/>
    <col min="2822" max="2822" width="11.19921875" style="46" customWidth="1"/>
    <col min="2823" max="2823" width="13.296875" style="46" customWidth="1"/>
    <col min="2824" max="2825" width="14" style="46" customWidth="1"/>
    <col min="2826" max="2826" width="13.296875" style="46" customWidth="1"/>
    <col min="2827" max="2827" width="12.296875" style="46" customWidth="1"/>
    <col min="2828" max="2828" width="14.296875" style="46" customWidth="1"/>
    <col min="2829" max="2829" width="15.19921875" style="46" customWidth="1"/>
    <col min="2830" max="3072" width="9.296875" style="46"/>
    <col min="3073" max="3073" width="5.796875" style="46" customWidth="1"/>
    <col min="3074" max="3074" width="22.296875" style="46" customWidth="1"/>
    <col min="3075" max="3075" width="13" style="46" customWidth="1"/>
    <col min="3076" max="3076" width="11" style="46" customWidth="1"/>
    <col min="3077" max="3077" width="15.5" style="46" customWidth="1"/>
    <col min="3078" max="3078" width="11.19921875" style="46" customWidth="1"/>
    <col min="3079" max="3079" width="13.296875" style="46" customWidth="1"/>
    <col min="3080" max="3081" width="14" style="46" customWidth="1"/>
    <col min="3082" max="3082" width="13.296875" style="46" customWidth="1"/>
    <col min="3083" max="3083" width="12.296875" style="46" customWidth="1"/>
    <col min="3084" max="3084" width="14.296875" style="46" customWidth="1"/>
    <col min="3085" max="3085" width="15.19921875" style="46" customWidth="1"/>
    <col min="3086" max="3328" width="9.296875" style="46"/>
    <col min="3329" max="3329" width="5.796875" style="46" customWidth="1"/>
    <col min="3330" max="3330" width="22.296875" style="46" customWidth="1"/>
    <col min="3331" max="3331" width="13" style="46" customWidth="1"/>
    <col min="3332" max="3332" width="11" style="46" customWidth="1"/>
    <col min="3333" max="3333" width="15.5" style="46" customWidth="1"/>
    <col min="3334" max="3334" width="11.19921875" style="46" customWidth="1"/>
    <col min="3335" max="3335" width="13.296875" style="46" customWidth="1"/>
    <col min="3336" max="3337" width="14" style="46" customWidth="1"/>
    <col min="3338" max="3338" width="13.296875" style="46" customWidth="1"/>
    <col min="3339" max="3339" width="12.296875" style="46" customWidth="1"/>
    <col min="3340" max="3340" width="14.296875" style="46" customWidth="1"/>
    <col min="3341" max="3341" width="15.19921875" style="46" customWidth="1"/>
    <col min="3342" max="3584" width="9.296875" style="46"/>
    <col min="3585" max="3585" width="5.796875" style="46" customWidth="1"/>
    <col min="3586" max="3586" width="22.296875" style="46" customWidth="1"/>
    <col min="3587" max="3587" width="13" style="46" customWidth="1"/>
    <col min="3588" max="3588" width="11" style="46" customWidth="1"/>
    <col min="3589" max="3589" width="15.5" style="46" customWidth="1"/>
    <col min="3590" max="3590" width="11.19921875" style="46" customWidth="1"/>
    <col min="3591" max="3591" width="13.296875" style="46" customWidth="1"/>
    <col min="3592" max="3593" width="14" style="46" customWidth="1"/>
    <col min="3594" max="3594" width="13.296875" style="46" customWidth="1"/>
    <col min="3595" max="3595" width="12.296875" style="46" customWidth="1"/>
    <col min="3596" max="3596" width="14.296875" style="46" customWidth="1"/>
    <col min="3597" max="3597" width="15.19921875" style="46" customWidth="1"/>
    <col min="3598" max="3840" width="9.296875" style="46"/>
    <col min="3841" max="3841" width="5.796875" style="46" customWidth="1"/>
    <col min="3842" max="3842" width="22.296875" style="46" customWidth="1"/>
    <col min="3843" max="3843" width="13" style="46" customWidth="1"/>
    <col min="3844" max="3844" width="11" style="46" customWidth="1"/>
    <col min="3845" max="3845" width="15.5" style="46" customWidth="1"/>
    <col min="3846" max="3846" width="11.19921875" style="46" customWidth="1"/>
    <col min="3847" max="3847" width="13.296875" style="46" customWidth="1"/>
    <col min="3848" max="3849" width="14" style="46" customWidth="1"/>
    <col min="3850" max="3850" width="13.296875" style="46" customWidth="1"/>
    <col min="3851" max="3851" width="12.296875" style="46" customWidth="1"/>
    <col min="3852" max="3852" width="14.296875" style="46" customWidth="1"/>
    <col min="3853" max="3853" width="15.19921875" style="46" customWidth="1"/>
    <col min="3854" max="4096" width="9.296875" style="46"/>
    <col min="4097" max="4097" width="5.796875" style="46" customWidth="1"/>
    <col min="4098" max="4098" width="22.296875" style="46" customWidth="1"/>
    <col min="4099" max="4099" width="13" style="46" customWidth="1"/>
    <col min="4100" max="4100" width="11" style="46" customWidth="1"/>
    <col min="4101" max="4101" width="15.5" style="46" customWidth="1"/>
    <col min="4102" max="4102" width="11.19921875" style="46" customWidth="1"/>
    <col min="4103" max="4103" width="13.296875" style="46" customWidth="1"/>
    <col min="4104" max="4105" width="14" style="46" customWidth="1"/>
    <col min="4106" max="4106" width="13.296875" style="46" customWidth="1"/>
    <col min="4107" max="4107" width="12.296875" style="46" customWidth="1"/>
    <col min="4108" max="4108" width="14.296875" style="46" customWidth="1"/>
    <col min="4109" max="4109" width="15.19921875" style="46" customWidth="1"/>
    <col min="4110" max="4352" width="9.296875" style="46"/>
    <col min="4353" max="4353" width="5.796875" style="46" customWidth="1"/>
    <col min="4354" max="4354" width="22.296875" style="46" customWidth="1"/>
    <col min="4355" max="4355" width="13" style="46" customWidth="1"/>
    <col min="4356" max="4356" width="11" style="46" customWidth="1"/>
    <col min="4357" max="4357" width="15.5" style="46" customWidth="1"/>
    <col min="4358" max="4358" width="11.19921875" style="46" customWidth="1"/>
    <col min="4359" max="4359" width="13.296875" style="46" customWidth="1"/>
    <col min="4360" max="4361" width="14" style="46" customWidth="1"/>
    <col min="4362" max="4362" width="13.296875" style="46" customWidth="1"/>
    <col min="4363" max="4363" width="12.296875" style="46" customWidth="1"/>
    <col min="4364" max="4364" width="14.296875" style="46" customWidth="1"/>
    <col min="4365" max="4365" width="15.19921875" style="46" customWidth="1"/>
    <col min="4366" max="4608" width="9.296875" style="46"/>
    <col min="4609" max="4609" width="5.796875" style="46" customWidth="1"/>
    <col min="4610" max="4610" width="22.296875" style="46" customWidth="1"/>
    <col min="4611" max="4611" width="13" style="46" customWidth="1"/>
    <col min="4612" max="4612" width="11" style="46" customWidth="1"/>
    <col min="4613" max="4613" width="15.5" style="46" customWidth="1"/>
    <col min="4614" max="4614" width="11.19921875" style="46" customWidth="1"/>
    <col min="4615" max="4615" width="13.296875" style="46" customWidth="1"/>
    <col min="4616" max="4617" width="14" style="46" customWidth="1"/>
    <col min="4618" max="4618" width="13.296875" style="46" customWidth="1"/>
    <col min="4619" max="4619" width="12.296875" style="46" customWidth="1"/>
    <col min="4620" max="4620" width="14.296875" style="46" customWidth="1"/>
    <col min="4621" max="4621" width="15.19921875" style="46" customWidth="1"/>
    <col min="4622" max="4864" width="9.296875" style="46"/>
    <col min="4865" max="4865" width="5.796875" style="46" customWidth="1"/>
    <col min="4866" max="4866" width="22.296875" style="46" customWidth="1"/>
    <col min="4867" max="4867" width="13" style="46" customWidth="1"/>
    <col min="4868" max="4868" width="11" style="46" customWidth="1"/>
    <col min="4869" max="4869" width="15.5" style="46" customWidth="1"/>
    <col min="4870" max="4870" width="11.19921875" style="46" customWidth="1"/>
    <col min="4871" max="4871" width="13.296875" style="46" customWidth="1"/>
    <col min="4872" max="4873" width="14" style="46" customWidth="1"/>
    <col min="4874" max="4874" width="13.296875" style="46" customWidth="1"/>
    <col min="4875" max="4875" width="12.296875" style="46" customWidth="1"/>
    <col min="4876" max="4876" width="14.296875" style="46" customWidth="1"/>
    <col min="4877" max="4877" width="15.19921875" style="46" customWidth="1"/>
    <col min="4878" max="5120" width="9.296875" style="46"/>
    <col min="5121" max="5121" width="5.796875" style="46" customWidth="1"/>
    <col min="5122" max="5122" width="22.296875" style="46" customWidth="1"/>
    <col min="5123" max="5123" width="13" style="46" customWidth="1"/>
    <col min="5124" max="5124" width="11" style="46" customWidth="1"/>
    <col min="5125" max="5125" width="15.5" style="46" customWidth="1"/>
    <col min="5126" max="5126" width="11.19921875" style="46" customWidth="1"/>
    <col min="5127" max="5127" width="13.296875" style="46" customWidth="1"/>
    <col min="5128" max="5129" width="14" style="46" customWidth="1"/>
    <col min="5130" max="5130" width="13.296875" style="46" customWidth="1"/>
    <col min="5131" max="5131" width="12.296875" style="46" customWidth="1"/>
    <col min="5132" max="5132" width="14.296875" style="46" customWidth="1"/>
    <col min="5133" max="5133" width="15.19921875" style="46" customWidth="1"/>
    <col min="5134" max="5376" width="9.296875" style="46"/>
    <col min="5377" max="5377" width="5.796875" style="46" customWidth="1"/>
    <col min="5378" max="5378" width="22.296875" style="46" customWidth="1"/>
    <col min="5379" max="5379" width="13" style="46" customWidth="1"/>
    <col min="5380" max="5380" width="11" style="46" customWidth="1"/>
    <col min="5381" max="5381" width="15.5" style="46" customWidth="1"/>
    <col min="5382" max="5382" width="11.19921875" style="46" customWidth="1"/>
    <col min="5383" max="5383" width="13.296875" style="46" customWidth="1"/>
    <col min="5384" max="5385" width="14" style="46" customWidth="1"/>
    <col min="5386" max="5386" width="13.296875" style="46" customWidth="1"/>
    <col min="5387" max="5387" width="12.296875" style="46" customWidth="1"/>
    <col min="5388" max="5388" width="14.296875" style="46" customWidth="1"/>
    <col min="5389" max="5389" width="15.19921875" style="46" customWidth="1"/>
    <col min="5390" max="5632" width="9.296875" style="46"/>
    <col min="5633" max="5633" width="5.796875" style="46" customWidth="1"/>
    <col min="5634" max="5634" width="22.296875" style="46" customWidth="1"/>
    <col min="5635" max="5635" width="13" style="46" customWidth="1"/>
    <col min="5636" max="5636" width="11" style="46" customWidth="1"/>
    <col min="5637" max="5637" width="15.5" style="46" customWidth="1"/>
    <col min="5638" max="5638" width="11.19921875" style="46" customWidth="1"/>
    <col min="5639" max="5639" width="13.296875" style="46" customWidth="1"/>
    <col min="5640" max="5641" width="14" style="46" customWidth="1"/>
    <col min="5642" max="5642" width="13.296875" style="46" customWidth="1"/>
    <col min="5643" max="5643" width="12.296875" style="46" customWidth="1"/>
    <col min="5644" max="5644" width="14.296875" style="46" customWidth="1"/>
    <col min="5645" max="5645" width="15.19921875" style="46" customWidth="1"/>
    <col min="5646" max="5888" width="9.296875" style="46"/>
    <col min="5889" max="5889" width="5.796875" style="46" customWidth="1"/>
    <col min="5890" max="5890" width="22.296875" style="46" customWidth="1"/>
    <col min="5891" max="5891" width="13" style="46" customWidth="1"/>
    <col min="5892" max="5892" width="11" style="46" customWidth="1"/>
    <col min="5893" max="5893" width="15.5" style="46" customWidth="1"/>
    <col min="5894" max="5894" width="11.19921875" style="46" customWidth="1"/>
    <col min="5895" max="5895" width="13.296875" style="46" customWidth="1"/>
    <col min="5896" max="5897" width="14" style="46" customWidth="1"/>
    <col min="5898" max="5898" width="13.296875" style="46" customWidth="1"/>
    <col min="5899" max="5899" width="12.296875" style="46" customWidth="1"/>
    <col min="5900" max="5900" width="14.296875" style="46" customWidth="1"/>
    <col min="5901" max="5901" width="15.19921875" style="46" customWidth="1"/>
    <col min="5902" max="6144" width="9.296875" style="46"/>
    <col min="6145" max="6145" width="5.796875" style="46" customWidth="1"/>
    <col min="6146" max="6146" width="22.296875" style="46" customWidth="1"/>
    <col min="6147" max="6147" width="13" style="46" customWidth="1"/>
    <col min="6148" max="6148" width="11" style="46" customWidth="1"/>
    <col min="6149" max="6149" width="15.5" style="46" customWidth="1"/>
    <col min="6150" max="6150" width="11.19921875" style="46" customWidth="1"/>
    <col min="6151" max="6151" width="13.296875" style="46" customWidth="1"/>
    <col min="6152" max="6153" width="14" style="46" customWidth="1"/>
    <col min="6154" max="6154" width="13.296875" style="46" customWidth="1"/>
    <col min="6155" max="6155" width="12.296875" style="46" customWidth="1"/>
    <col min="6156" max="6156" width="14.296875" style="46" customWidth="1"/>
    <col min="6157" max="6157" width="15.19921875" style="46" customWidth="1"/>
    <col min="6158" max="6400" width="9.296875" style="46"/>
    <col min="6401" max="6401" width="5.796875" style="46" customWidth="1"/>
    <col min="6402" max="6402" width="22.296875" style="46" customWidth="1"/>
    <col min="6403" max="6403" width="13" style="46" customWidth="1"/>
    <col min="6404" max="6404" width="11" style="46" customWidth="1"/>
    <col min="6405" max="6405" width="15.5" style="46" customWidth="1"/>
    <col min="6406" max="6406" width="11.19921875" style="46" customWidth="1"/>
    <col min="6407" max="6407" width="13.296875" style="46" customWidth="1"/>
    <col min="6408" max="6409" width="14" style="46" customWidth="1"/>
    <col min="6410" max="6410" width="13.296875" style="46" customWidth="1"/>
    <col min="6411" max="6411" width="12.296875" style="46" customWidth="1"/>
    <col min="6412" max="6412" width="14.296875" style="46" customWidth="1"/>
    <col min="6413" max="6413" width="15.19921875" style="46" customWidth="1"/>
    <col min="6414" max="6656" width="9.296875" style="46"/>
    <col min="6657" max="6657" width="5.796875" style="46" customWidth="1"/>
    <col min="6658" max="6658" width="22.296875" style="46" customWidth="1"/>
    <col min="6659" max="6659" width="13" style="46" customWidth="1"/>
    <col min="6660" max="6660" width="11" style="46" customWidth="1"/>
    <col min="6661" max="6661" width="15.5" style="46" customWidth="1"/>
    <col min="6662" max="6662" width="11.19921875" style="46" customWidth="1"/>
    <col min="6663" max="6663" width="13.296875" style="46" customWidth="1"/>
    <col min="6664" max="6665" width="14" style="46" customWidth="1"/>
    <col min="6666" max="6666" width="13.296875" style="46" customWidth="1"/>
    <col min="6667" max="6667" width="12.296875" style="46" customWidth="1"/>
    <col min="6668" max="6668" width="14.296875" style="46" customWidth="1"/>
    <col min="6669" max="6669" width="15.19921875" style="46" customWidth="1"/>
    <col min="6670" max="6912" width="9.296875" style="46"/>
    <col min="6913" max="6913" width="5.796875" style="46" customWidth="1"/>
    <col min="6914" max="6914" width="22.296875" style="46" customWidth="1"/>
    <col min="6915" max="6915" width="13" style="46" customWidth="1"/>
    <col min="6916" max="6916" width="11" style="46" customWidth="1"/>
    <col min="6917" max="6917" width="15.5" style="46" customWidth="1"/>
    <col min="6918" max="6918" width="11.19921875" style="46" customWidth="1"/>
    <col min="6919" max="6919" width="13.296875" style="46" customWidth="1"/>
    <col min="6920" max="6921" width="14" style="46" customWidth="1"/>
    <col min="6922" max="6922" width="13.296875" style="46" customWidth="1"/>
    <col min="6923" max="6923" width="12.296875" style="46" customWidth="1"/>
    <col min="6924" max="6924" width="14.296875" style="46" customWidth="1"/>
    <col min="6925" max="6925" width="15.19921875" style="46" customWidth="1"/>
    <col min="6926" max="7168" width="9.296875" style="46"/>
    <col min="7169" max="7169" width="5.796875" style="46" customWidth="1"/>
    <col min="7170" max="7170" width="22.296875" style="46" customWidth="1"/>
    <col min="7171" max="7171" width="13" style="46" customWidth="1"/>
    <col min="7172" max="7172" width="11" style="46" customWidth="1"/>
    <col min="7173" max="7173" width="15.5" style="46" customWidth="1"/>
    <col min="7174" max="7174" width="11.19921875" style="46" customWidth="1"/>
    <col min="7175" max="7175" width="13.296875" style="46" customWidth="1"/>
    <col min="7176" max="7177" width="14" style="46" customWidth="1"/>
    <col min="7178" max="7178" width="13.296875" style="46" customWidth="1"/>
    <col min="7179" max="7179" width="12.296875" style="46" customWidth="1"/>
    <col min="7180" max="7180" width="14.296875" style="46" customWidth="1"/>
    <col min="7181" max="7181" width="15.19921875" style="46" customWidth="1"/>
    <col min="7182" max="7424" width="9.296875" style="46"/>
    <col min="7425" max="7425" width="5.796875" style="46" customWidth="1"/>
    <col min="7426" max="7426" width="22.296875" style="46" customWidth="1"/>
    <col min="7427" max="7427" width="13" style="46" customWidth="1"/>
    <col min="7428" max="7428" width="11" style="46" customWidth="1"/>
    <col min="7429" max="7429" width="15.5" style="46" customWidth="1"/>
    <col min="7430" max="7430" width="11.19921875" style="46" customWidth="1"/>
    <col min="7431" max="7431" width="13.296875" style="46" customWidth="1"/>
    <col min="7432" max="7433" width="14" style="46" customWidth="1"/>
    <col min="7434" max="7434" width="13.296875" style="46" customWidth="1"/>
    <col min="7435" max="7435" width="12.296875" style="46" customWidth="1"/>
    <col min="7436" max="7436" width="14.296875" style="46" customWidth="1"/>
    <col min="7437" max="7437" width="15.19921875" style="46" customWidth="1"/>
    <col min="7438" max="7680" width="9.296875" style="46"/>
    <col min="7681" max="7681" width="5.796875" style="46" customWidth="1"/>
    <col min="7682" max="7682" width="22.296875" style="46" customWidth="1"/>
    <col min="7683" max="7683" width="13" style="46" customWidth="1"/>
    <col min="7684" max="7684" width="11" style="46" customWidth="1"/>
    <col min="7685" max="7685" width="15.5" style="46" customWidth="1"/>
    <col min="7686" max="7686" width="11.19921875" style="46" customWidth="1"/>
    <col min="7687" max="7687" width="13.296875" style="46" customWidth="1"/>
    <col min="7688" max="7689" width="14" style="46" customWidth="1"/>
    <col min="7690" max="7690" width="13.296875" style="46" customWidth="1"/>
    <col min="7691" max="7691" width="12.296875" style="46" customWidth="1"/>
    <col min="7692" max="7692" width="14.296875" style="46" customWidth="1"/>
    <col min="7693" max="7693" width="15.19921875" style="46" customWidth="1"/>
    <col min="7694" max="7936" width="9.296875" style="46"/>
    <col min="7937" max="7937" width="5.796875" style="46" customWidth="1"/>
    <col min="7938" max="7938" width="22.296875" style="46" customWidth="1"/>
    <col min="7939" max="7939" width="13" style="46" customWidth="1"/>
    <col min="7940" max="7940" width="11" style="46" customWidth="1"/>
    <col min="7941" max="7941" width="15.5" style="46" customWidth="1"/>
    <col min="7942" max="7942" width="11.19921875" style="46" customWidth="1"/>
    <col min="7943" max="7943" width="13.296875" style="46" customWidth="1"/>
    <col min="7944" max="7945" width="14" style="46" customWidth="1"/>
    <col min="7946" max="7946" width="13.296875" style="46" customWidth="1"/>
    <col min="7947" max="7947" width="12.296875" style="46" customWidth="1"/>
    <col min="7948" max="7948" width="14.296875" style="46" customWidth="1"/>
    <col min="7949" max="7949" width="15.19921875" style="46" customWidth="1"/>
    <col min="7950" max="8192" width="9.296875" style="46"/>
    <col min="8193" max="8193" width="5.796875" style="46" customWidth="1"/>
    <col min="8194" max="8194" width="22.296875" style="46" customWidth="1"/>
    <col min="8195" max="8195" width="13" style="46" customWidth="1"/>
    <col min="8196" max="8196" width="11" style="46" customWidth="1"/>
    <col min="8197" max="8197" width="15.5" style="46" customWidth="1"/>
    <col min="8198" max="8198" width="11.19921875" style="46" customWidth="1"/>
    <col min="8199" max="8199" width="13.296875" style="46" customWidth="1"/>
    <col min="8200" max="8201" width="14" style="46" customWidth="1"/>
    <col min="8202" max="8202" width="13.296875" style="46" customWidth="1"/>
    <col min="8203" max="8203" width="12.296875" style="46" customWidth="1"/>
    <col min="8204" max="8204" width="14.296875" style="46" customWidth="1"/>
    <col min="8205" max="8205" width="15.19921875" style="46" customWidth="1"/>
    <col min="8206" max="8448" width="9.296875" style="46"/>
    <col min="8449" max="8449" width="5.796875" style="46" customWidth="1"/>
    <col min="8450" max="8450" width="22.296875" style="46" customWidth="1"/>
    <col min="8451" max="8451" width="13" style="46" customWidth="1"/>
    <col min="8452" max="8452" width="11" style="46" customWidth="1"/>
    <col min="8453" max="8453" width="15.5" style="46" customWidth="1"/>
    <col min="8454" max="8454" width="11.19921875" style="46" customWidth="1"/>
    <col min="8455" max="8455" width="13.296875" style="46" customWidth="1"/>
    <col min="8456" max="8457" width="14" style="46" customWidth="1"/>
    <col min="8458" max="8458" width="13.296875" style="46" customWidth="1"/>
    <col min="8459" max="8459" width="12.296875" style="46" customWidth="1"/>
    <col min="8460" max="8460" width="14.296875" style="46" customWidth="1"/>
    <col min="8461" max="8461" width="15.19921875" style="46" customWidth="1"/>
    <col min="8462" max="8704" width="9.296875" style="46"/>
    <col min="8705" max="8705" width="5.796875" style="46" customWidth="1"/>
    <col min="8706" max="8706" width="22.296875" style="46" customWidth="1"/>
    <col min="8707" max="8707" width="13" style="46" customWidth="1"/>
    <col min="8708" max="8708" width="11" style="46" customWidth="1"/>
    <col min="8709" max="8709" width="15.5" style="46" customWidth="1"/>
    <col min="8710" max="8710" width="11.19921875" style="46" customWidth="1"/>
    <col min="8711" max="8711" width="13.296875" style="46" customWidth="1"/>
    <col min="8712" max="8713" width="14" style="46" customWidth="1"/>
    <col min="8714" max="8714" width="13.296875" style="46" customWidth="1"/>
    <col min="8715" max="8715" width="12.296875" style="46" customWidth="1"/>
    <col min="8716" max="8716" width="14.296875" style="46" customWidth="1"/>
    <col min="8717" max="8717" width="15.19921875" style="46" customWidth="1"/>
    <col min="8718" max="8960" width="9.296875" style="46"/>
    <col min="8961" max="8961" width="5.796875" style="46" customWidth="1"/>
    <col min="8962" max="8962" width="22.296875" style="46" customWidth="1"/>
    <col min="8963" max="8963" width="13" style="46" customWidth="1"/>
    <col min="8964" max="8964" width="11" style="46" customWidth="1"/>
    <col min="8965" max="8965" width="15.5" style="46" customWidth="1"/>
    <col min="8966" max="8966" width="11.19921875" style="46" customWidth="1"/>
    <col min="8967" max="8967" width="13.296875" style="46" customWidth="1"/>
    <col min="8968" max="8969" width="14" style="46" customWidth="1"/>
    <col min="8970" max="8970" width="13.296875" style="46" customWidth="1"/>
    <col min="8971" max="8971" width="12.296875" style="46" customWidth="1"/>
    <col min="8972" max="8972" width="14.296875" style="46" customWidth="1"/>
    <col min="8973" max="8973" width="15.19921875" style="46" customWidth="1"/>
    <col min="8974" max="9216" width="9.296875" style="46"/>
    <col min="9217" max="9217" width="5.796875" style="46" customWidth="1"/>
    <col min="9218" max="9218" width="22.296875" style="46" customWidth="1"/>
    <col min="9219" max="9219" width="13" style="46" customWidth="1"/>
    <col min="9220" max="9220" width="11" style="46" customWidth="1"/>
    <col min="9221" max="9221" width="15.5" style="46" customWidth="1"/>
    <col min="9222" max="9222" width="11.19921875" style="46" customWidth="1"/>
    <col min="9223" max="9223" width="13.296875" style="46" customWidth="1"/>
    <col min="9224" max="9225" width="14" style="46" customWidth="1"/>
    <col min="9226" max="9226" width="13.296875" style="46" customWidth="1"/>
    <col min="9227" max="9227" width="12.296875" style="46" customWidth="1"/>
    <col min="9228" max="9228" width="14.296875" style="46" customWidth="1"/>
    <col min="9229" max="9229" width="15.19921875" style="46" customWidth="1"/>
    <col min="9230" max="9472" width="9.296875" style="46"/>
    <col min="9473" max="9473" width="5.796875" style="46" customWidth="1"/>
    <col min="9474" max="9474" width="22.296875" style="46" customWidth="1"/>
    <col min="9475" max="9475" width="13" style="46" customWidth="1"/>
    <col min="9476" max="9476" width="11" style="46" customWidth="1"/>
    <col min="9477" max="9477" width="15.5" style="46" customWidth="1"/>
    <col min="9478" max="9478" width="11.19921875" style="46" customWidth="1"/>
    <col min="9479" max="9479" width="13.296875" style="46" customWidth="1"/>
    <col min="9480" max="9481" width="14" style="46" customWidth="1"/>
    <col min="9482" max="9482" width="13.296875" style="46" customWidth="1"/>
    <col min="9483" max="9483" width="12.296875" style="46" customWidth="1"/>
    <col min="9484" max="9484" width="14.296875" style="46" customWidth="1"/>
    <col min="9485" max="9485" width="15.19921875" style="46" customWidth="1"/>
    <col min="9486" max="9728" width="9.296875" style="46"/>
    <col min="9729" max="9729" width="5.796875" style="46" customWidth="1"/>
    <col min="9730" max="9730" width="22.296875" style="46" customWidth="1"/>
    <col min="9731" max="9731" width="13" style="46" customWidth="1"/>
    <col min="9732" max="9732" width="11" style="46" customWidth="1"/>
    <col min="9733" max="9733" width="15.5" style="46" customWidth="1"/>
    <col min="9734" max="9734" width="11.19921875" style="46" customWidth="1"/>
    <col min="9735" max="9735" width="13.296875" style="46" customWidth="1"/>
    <col min="9736" max="9737" width="14" style="46" customWidth="1"/>
    <col min="9738" max="9738" width="13.296875" style="46" customWidth="1"/>
    <col min="9739" max="9739" width="12.296875" style="46" customWidth="1"/>
    <col min="9740" max="9740" width="14.296875" style="46" customWidth="1"/>
    <col min="9741" max="9741" width="15.19921875" style="46" customWidth="1"/>
    <col min="9742" max="9984" width="9.296875" style="46"/>
    <col min="9985" max="9985" width="5.796875" style="46" customWidth="1"/>
    <col min="9986" max="9986" width="22.296875" style="46" customWidth="1"/>
    <col min="9987" max="9987" width="13" style="46" customWidth="1"/>
    <col min="9988" max="9988" width="11" style="46" customWidth="1"/>
    <col min="9989" max="9989" width="15.5" style="46" customWidth="1"/>
    <col min="9990" max="9990" width="11.19921875" style="46" customWidth="1"/>
    <col min="9991" max="9991" width="13.296875" style="46" customWidth="1"/>
    <col min="9992" max="9993" width="14" style="46" customWidth="1"/>
    <col min="9994" max="9994" width="13.296875" style="46" customWidth="1"/>
    <col min="9995" max="9995" width="12.296875" style="46" customWidth="1"/>
    <col min="9996" max="9996" width="14.296875" style="46" customWidth="1"/>
    <col min="9997" max="9997" width="15.19921875" style="46" customWidth="1"/>
    <col min="9998" max="10240" width="9.296875" style="46"/>
    <col min="10241" max="10241" width="5.796875" style="46" customWidth="1"/>
    <col min="10242" max="10242" width="22.296875" style="46" customWidth="1"/>
    <col min="10243" max="10243" width="13" style="46" customWidth="1"/>
    <col min="10244" max="10244" width="11" style="46" customWidth="1"/>
    <col min="10245" max="10245" width="15.5" style="46" customWidth="1"/>
    <col min="10246" max="10246" width="11.19921875" style="46" customWidth="1"/>
    <col min="10247" max="10247" width="13.296875" style="46" customWidth="1"/>
    <col min="10248" max="10249" width="14" style="46" customWidth="1"/>
    <col min="10250" max="10250" width="13.296875" style="46" customWidth="1"/>
    <col min="10251" max="10251" width="12.296875" style="46" customWidth="1"/>
    <col min="10252" max="10252" width="14.296875" style="46" customWidth="1"/>
    <col min="10253" max="10253" width="15.19921875" style="46" customWidth="1"/>
    <col min="10254" max="10496" width="9.296875" style="46"/>
    <col min="10497" max="10497" width="5.796875" style="46" customWidth="1"/>
    <col min="10498" max="10498" width="22.296875" style="46" customWidth="1"/>
    <col min="10499" max="10499" width="13" style="46" customWidth="1"/>
    <col min="10500" max="10500" width="11" style="46" customWidth="1"/>
    <col min="10501" max="10501" width="15.5" style="46" customWidth="1"/>
    <col min="10502" max="10502" width="11.19921875" style="46" customWidth="1"/>
    <col min="10503" max="10503" width="13.296875" style="46" customWidth="1"/>
    <col min="10504" max="10505" width="14" style="46" customWidth="1"/>
    <col min="10506" max="10506" width="13.296875" style="46" customWidth="1"/>
    <col min="10507" max="10507" width="12.296875" style="46" customWidth="1"/>
    <col min="10508" max="10508" width="14.296875" style="46" customWidth="1"/>
    <col min="10509" max="10509" width="15.19921875" style="46" customWidth="1"/>
    <col min="10510" max="10752" width="9.296875" style="46"/>
    <col min="10753" max="10753" width="5.796875" style="46" customWidth="1"/>
    <col min="10754" max="10754" width="22.296875" style="46" customWidth="1"/>
    <col min="10755" max="10755" width="13" style="46" customWidth="1"/>
    <col min="10756" max="10756" width="11" style="46" customWidth="1"/>
    <col min="10757" max="10757" width="15.5" style="46" customWidth="1"/>
    <col min="10758" max="10758" width="11.19921875" style="46" customWidth="1"/>
    <col min="10759" max="10759" width="13.296875" style="46" customWidth="1"/>
    <col min="10760" max="10761" width="14" style="46" customWidth="1"/>
    <col min="10762" max="10762" width="13.296875" style="46" customWidth="1"/>
    <col min="10763" max="10763" width="12.296875" style="46" customWidth="1"/>
    <col min="10764" max="10764" width="14.296875" style="46" customWidth="1"/>
    <col min="10765" max="10765" width="15.19921875" style="46" customWidth="1"/>
    <col min="10766" max="11008" width="9.296875" style="46"/>
    <col min="11009" max="11009" width="5.796875" style="46" customWidth="1"/>
    <col min="11010" max="11010" width="22.296875" style="46" customWidth="1"/>
    <col min="11011" max="11011" width="13" style="46" customWidth="1"/>
    <col min="11012" max="11012" width="11" style="46" customWidth="1"/>
    <col min="11013" max="11013" width="15.5" style="46" customWidth="1"/>
    <col min="11014" max="11014" width="11.19921875" style="46" customWidth="1"/>
    <col min="11015" max="11015" width="13.296875" style="46" customWidth="1"/>
    <col min="11016" max="11017" width="14" style="46" customWidth="1"/>
    <col min="11018" max="11018" width="13.296875" style="46" customWidth="1"/>
    <col min="11019" max="11019" width="12.296875" style="46" customWidth="1"/>
    <col min="11020" max="11020" width="14.296875" style="46" customWidth="1"/>
    <col min="11021" max="11021" width="15.19921875" style="46" customWidth="1"/>
    <col min="11022" max="11264" width="9.296875" style="46"/>
    <col min="11265" max="11265" width="5.796875" style="46" customWidth="1"/>
    <col min="11266" max="11266" width="22.296875" style="46" customWidth="1"/>
    <col min="11267" max="11267" width="13" style="46" customWidth="1"/>
    <col min="11268" max="11268" width="11" style="46" customWidth="1"/>
    <col min="11269" max="11269" width="15.5" style="46" customWidth="1"/>
    <col min="11270" max="11270" width="11.19921875" style="46" customWidth="1"/>
    <col min="11271" max="11271" width="13.296875" style="46" customWidth="1"/>
    <col min="11272" max="11273" width="14" style="46" customWidth="1"/>
    <col min="11274" max="11274" width="13.296875" style="46" customWidth="1"/>
    <col min="11275" max="11275" width="12.296875" style="46" customWidth="1"/>
    <col min="11276" max="11276" width="14.296875" style="46" customWidth="1"/>
    <col min="11277" max="11277" width="15.19921875" style="46" customWidth="1"/>
    <col min="11278" max="11520" width="9.296875" style="46"/>
    <col min="11521" max="11521" width="5.796875" style="46" customWidth="1"/>
    <col min="11522" max="11522" width="22.296875" style="46" customWidth="1"/>
    <col min="11523" max="11523" width="13" style="46" customWidth="1"/>
    <col min="11524" max="11524" width="11" style="46" customWidth="1"/>
    <col min="11525" max="11525" width="15.5" style="46" customWidth="1"/>
    <col min="11526" max="11526" width="11.19921875" style="46" customWidth="1"/>
    <col min="11527" max="11527" width="13.296875" style="46" customWidth="1"/>
    <col min="11528" max="11529" width="14" style="46" customWidth="1"/>
    <col min="11530" max="11530" width="13.296875" style="46" customWidth="1"/>
    <col min="11531" max="11531" width="12.296875" style="46" customWidth="1"/>
    <col min="11532" max="11532" width="14.296875" style="46" customWidth="1"/>
    <col min="11533" max="11533" width="15.19921875" style="46" customWidth="1"/>
    <col min="11534" max="11776" width="9.296875" style="46"/>
    <col min="11777" max="11777" width="5.796875" style="46" customWidth="1"/>
    <col min="11778" max="11778" width="22.296875" style="46" customWidth="1"/>
    <col min="11779" max="11779" width="13" style="46" customWidth="1"/>
    <col min="11780" max="11780" width="11" style="46" customWidth="1"/>
    <col min="11781" max="11781" width="15.5" style="46" customWidth="1"/>
    <col min="11782" max="11782" width="11.19921875" style="46" customWidth="1"/>
    <col min="11783" max="11783" width="13.296875" style="46" customWidth="1"/>
    <col min="11784" max="11785" width="14" style="46" customWidth="1"/>
    <col min="11786" max="11786" width="13.296875" style="46" customWidth="1"/>
    <col min="11787" max="11787" width="12.296875" style="46" customWidth="1"/>
    <col min="11788" max="11788" width="14.296875" style="46" customWidth="1"/>
    <col min="11789" max="11789" width="15.19921875" style="46" customWidth="1"/>
    <col min="11790" max="12032" width="9.296875" style="46"/>
    <col min="12033" max="12033" width="5.796875" style="46" customWidth="1"/>
    <col min="12034" max="12034" width="22.296875" style="46" customWidth="1"/>
    <col min="12035" max="12035" width="13" style="46" customWidth="1"/>
    <col min="12036" max="12036" width="11" style="46" customWidth="1"/>
    <col min="12037" max="12037" width="15.5" style="46" customWidth="1"/>
    <col min="12038" max="12038" width="11.19921875" style="46" customWidth="1"/>
    <col min="12039" max="12039" width="13.296875" style="46" customWidth="1"/>
    <col min="12040" max="12041" width="14" style="46" customWidth="1"/>
    <col min="12042" max="12042" width="13.296875" style="46" customWidth="1"/>
    <col min="12043" max="12043" width="12.296875" style="46" customWidth="1"/>
    <col min="12044" max="12044" width="14.296875" style="46" customWidth="1"/>
    <col min="12045" max="12045" width="15.19921875" style="46" customWidth="1"/>
    <col min="12046" max="12288" width="9.296875" style="46"/>
    <col min="12289" max="12289" width="5.796875" style="46" customWidth="1"/>
    <col min="12290" max="12290" width="22.296875" style="46" customWidth="1"/>
    <col min="12291" max="12291" width="13" style="46" customWidth="1"/>
    <col min="12292" max="12292" width="11" style="46" customWidth="1"/>
    <col min="12293" max="12293" width="15.5" style="46" customWidth="1"/>
    <col min="12294" max="12294" width="11.19921875" style="46" customWidth="1"/>
    <col min="12295" max="12295" width="13.296875" style="46" customWidth="1"/>
    <col min="12296" max="12297" width="14" style="46" customWidth="1"/>
    <col min="12298" max="12298" width="13.296875" style="46" customWidth="1"/>
    <col min="12299" max="12299" width="12.296875" style="46" customWidth="1"/>
    <col min="12300" max="12300" width="14.296875" style="46" customWidth="1"/>
    <col min="12301" max="12301" width="15.19921875" style="46" customWidth="1"/>
    <col min="12302" max="12544" width="9.296875" style="46"/>
    <col min="12545" max="12545" width="5.796875" style="46" customWidth="1"/>
    <col min="12546" max="12546" width="22.296875" style="46" customWidth="1"/>
    <col min="12547" max="12547" width="13" style="46" customWidth="1"/>
    <col min="12548" max="12548" width="11" style="46" customWidth="1"/>
    <col min="12549" max="12549" width="15.5" style="46" customWidth="1"/>
    <col min="12550" max="12550" width="11.19921875" style="46" customWidth="1"/>
    <col min="12551" max="12551" width="13.296875" style="46" customWidth="1"/>
    <col min="12552" max="12553" width="14" style="46" customWidth="1"/>
    <col min="12554" max="12554" width="13.296875" style="46" customWidth="1"/>
    <col min="12555" max="12555" width="12.296875" style="46" customWidth="1"/>
    <col min="12556" max="12556" width="14.296875" style="46" customWidth="1"/>
    <col min="12557" max="12557" width="15.19921875" style="46" customWidth="1"/>
    <col min="12558" max="12800" width="9.296875" style="46"/>
    <col min="12801" max="12801" width="5.796875" style="46" customWidth="1"/>
    <col min="12802" max="12802" width="22.296875" style="46" customWidth="1"/>
    <col min="12803" max="12803" width="13" style="46" customWidth="1"/>
    <col min="12804" max="12804" width="11" style="46" customWidth="1"/>
    <col min="12805" max="12805" width="15.5" style="46" customWidth="1"/>
    <col min="12806" max="12806" width="11.19921875" style="46" customWidth="1"/>
    <col min="12807" max="12807" width="13.296875" style="46" customWidth="1"/>
    <col min="12808" max="12809" width="14" style="46" customWidth="1"/>
    <col min="12810" max="12810" width="13.296875" style="46" customWidth="1"/>
    <col min="12811" max="12811" width="12.296875" style="46" customWidth="1"/>
    <col min="12812" max="12812" width="14.296875" style="46" customWidth="1"/>
    <col min="12813" max="12813" width="15.19921875" style="46" customWidth="1"/>
    <col min="12814" max="13056" width="9.296875" style="46"/>
    <col min="13057" max="13057" width="5.796875" style="46" customWidth="1"/>
    <col min="13058" max="13058" width="22.296875" style="46" customWidth="1"/>
    <col min="13059" max="13059" width="13" style="46" customWidth="1"/>
    <col min="13060" max="13060" width="11" style="46" customWidth="1"/>
    <col min="13061" max="13061" width="15.5" style="46" customWidth="1"/>
    <col min="13062" max="13062" width="11.19921875" style="46" customWidth="1"/>
    <col min="13063" max="13063" width="13.296875" style="46" customWidth="1"/>
    <col min="13064" max="13065" width="14" style="46" customWidth="1"/>
    <col min="13066" max="13066" width="13.296875" style="46" customWidth="1"/>
    <col min="13067" max="13067" width="12.296875" style="46" customWidth="1"/>
    <col min="13068" max="13068" width="14.296875" style="46" customWidth="1"/>
    <col min="13069" max="13069" width="15.19921875" style="46" customWidth="1"/>
    <col min="13070" max="13312" width="9.296875" style="46"/>
    <col min="13313" max="13313" width="5.796875" style="46" customWidth="1"/>
    <col min="13314" max="13314" width="22.296875" style="46" customWidth="1"/>
    <col min="13315" max="13315" width="13" style="46" customWidth="1"/>
    <col min="13316" max="13316" width="11" style="46" customWidth="1"/>
    <col min="13317" max="13317" width="15.5" style="46" customWidth="1"/>
    <col min="13318" max="13318" width="11.19921875" style="46" customWidth="1"/>
    <col min="13319" max="13319" width="13.296875" style="46" customWidth="1"/>
    <col min="13320" max="13321" width="14" style="46" customWidth="1"/>
    <col min="13322" max="13322" width="13.296875" style="46" customWidth="1"/>
    <col min="13323" max="13323" width="12.296875" style="46" customWidth="1"/>
    <col min="13324" max="13324" width="14.296875" style="46" customWidth="1"/>
    <col min="13325" max="13325" width="15.19921875" style="46" customWidth="1"/>
    <col min="13326" max="13568" width="9.296875" style="46"/>
    <col min="13569" max="13569" width="5.796875" style="46" customWidth="1"/>
    <col min="13570" max="13570" width="22.296875" style="46" customWidth="1"/>
    <col min="13571" max="13571" width="13" style="46" customWidth="1"/>
    <col min="13572" max="13572" width="11" style="46" customWidth="1"/>
    <col min="13573" max="13573" width="15.5" style="46" customWidth="1"/>
    <col min="13574" max="13574" width="11.19921875" style="46" customWidth="1"/>
    <col min="13575" max="13575" width="13.296875" style="46" customWidth="1"/>
    <col min="13576" max="13577" width="14" style="46" customWidth="1"/>
    <col min="13578" max="13578" width="13.296875" style="46" customWidth="1"/>
    <col min="13579" max="13579" width="12.296875" style="46" customWidth="1"/>
    <col min="13580" max="13580" width="14.296875" style="46" customWidth="1"/>
    <col min="13581" max="13581" width="15.19921875" style="46" customWidth="1"/>
    <col min="13582" max="13824" width="9.296875" style="46"/>
    <col min="13825" max="13825" width="5.796875" style="46" customWidth="1"/>
    <col min="13826" max="13826" width="22.296875" style="46" customWidth="1"/>
    <col min="13827" max="13827" width="13" style="46" customWidth="1"/>
    <col min="13828" max="13828" width="11" style="46" customWidth="1"/>
    <col min="13829" max="13829" width="15.5" style="46" customWidth="1"/>
    <col min="13830" max="13830" width="11.19921875" style="46" customWidth="1"/>
    <col min="13831" max="13831" width="13.296875" style="46" customWidth="1"/>
    <col min="13832" max="13833" width="14" style="46" customWidth="1"/>
    <col min="13834" max="13834" width="13.296875" style="46" customWidth="1"/>
    <col min="13835" max="13835" width="12.296875" style="46" customWidth="1"/>
    <col min="13836" max="13836" width="14.296875" style="46" customWidth="1"/>
    <col min="13837" max="13837" width="15.19921875" style="46" customWidth="1"/>
    <col min="13838" max="14080" width="9.296875" style="46"/>
    <col min="14081" max="14081" width="5.796875" style="46" customWidth="1"/>
    <col min="14082" max="14082" width="22.296875" style="46" customWidth="1"/>
    <col min="14083" max="14083" width="13" style="46" customWidth="1"/>
    <col min="14084" max="14084" width="11" style="46" customWidth="1"/>
    <col min="14085" max="14085" width="15.5" style="46" customWidth="1"/>
    <col min="14086" max="14086" width="11.19921875" style="46" customWidth="1"/>
    <col min="14087" max="14087" width="13.296875" style="46" customWidth="1"/>
    <col min="14088" max="14089" width="14" style="46" customWidth="1"/>
    <col min="14090" max="14090" width="13.296875" style="46" customWidth="1"/>
    <col min="14091" max="14091" width="12.296875" style="46" customWidth="1"/>
    <col min="14092" max="14092" width="14.296875" style="46" customWidth="1"/>
    <col min="14093" max="14093" width="15.19921875" style="46" customWidth="1"/>
    <col min="14094" max="14336" width="9.296875" style="46"/>
    <col min="14337" max="14337" width="5.796875" style="46" customWidth="1"/>
    <col min="14338" max="14338" width="22.296875" style="46" customWidth="1"/>
    <col min="14339" max="14339" width="13" style="46" customWidth="1"/>
    <col min="14340" max="14340" width="11" style="46" customWidth="1"/>
    <col min="14341" max="14341" width="15.5" style="46" customWidth="1"/>
    <col min="14342" max="14342" width="11.19921875" style="46" customWidth="1"/>
    <col min="14343" max="14343" width="13.296875" style="46" customWidth="1"/>
    <col min="14344" max="14345" width="14" style="46" customWidth="1"/>
    <col min="14346" max="14346" width="13.296875" style="46" customWidth="1"/>
    <col min="14347" max="14347" width="12.296875" style="46" customWidth="1"/>
    <col min="14348" max="14348" width="14.296875" style="46" customWidth="1"/>
    <col min="14349" max="14349" width="15.19921875" style="46" customWidth="1"/>
    <col min="14350" max="14592" width="9.296875" style="46"/>
    <col min="14593" max="14593" width="5.796875" style="46" customWidth="1"/>
    <col min="14594" max="14594" width="22.296875" style="46" customWidth="1"/>
    <col min="14595" max="14595" width="13" style="46" customWidth="1"/>
    <col min="14596" max="14596" width="11" style="46" customWidth="1"/>
    <col min="14597" max="14597" width="15.5" style="46" customWidth="1"/>
    <col min="14598" max="14598" width="11.19921875" style="46" customWidth="1"/>
    <col min="14599" max="14599" width="13.296875" style="46" customWidth="1"/>
    <col min="14600" max="14601" width="14" style="46" customWidth="1"/>
    <col min="14602" max="14602" width="13.296875" style="46" customWidth="1"/>
    <col min="14603" max="14603" width="12.296875" style="46" customWidth="1"/>
    <col min="14604" max="14604" width="14.296875" style="46" customWidth="1"/>
    <col min="14605" max="14605" width="15.19921875" style="46" customWidth="1"/>
    <col min="14606" max="14848" width="9.296875" style="46"/>
    <col min="14849" max="14849" width="5.796875" style="46" customWidth="1"/>
    <col min="14850" max="14850" width="22.296875" style="46" customWidth="1"/>
    <col min="14851" max="14851" width="13" style="46" customWidth="1"/>
    <col min="14852" max="14852" width="11" style="46" customWidth="1"/>
    <col min="14853" max="14853" width="15.5" style="46" customWidth="1"/>
    <col min="14854" max="14854" width="11.19921875" style="46" customWidth="1"/>
    <col min="14855" max="14855" width="13.296875" style="46" customWidth="1"/>
    <col min="14856" max="14857" width="14" style="46" customWidth="1"/>
    <col min="14858" max="14858" width="13.296875" style="46" customWidth="1"/>
    <col min="14859" max="14859" width="12.296875" style="46" customWidth="1"/>
    <col min="14860" max="14860" width="14.296875" style="46" customWidth="1"/>
    <col min="14861" max="14861" width="15.19921875" style="46" customWidth="1"/>
    <col min="14862" max="15104" width="9.296875" style="46"/>
    <col min="15105" max="15105" width="5.796875" style="46" customWidth="1"/>
    <col min="15106" max="15106" width="22.296875" style="46" customWidth="1"/>
    <col min="15107" max="15107" width="13" style="46" customWidth="1"/>
    <col min="15108" max="15108" width="11" style="46" customWidth="1"/>
    <col min="15109" max="15109" width="15.5" style="46" customWidth="1"/>
    <col min="15110" max="15110" width="11.19921875" style="46" customWidth="1"/>
    <col min="15111" max="15111" width="13.296875" style="46" customWidth="1"/>
    <col min="15112" max="15113" width="14" style="46" customWidth="1"/>
    <col min="15114" max="15114" width="13.296875" style="46" customWidth="1"/>
    <col min="15115" max="15115" width="12.296875" style="46" customWidth="1"/>
    <col min="15116" max="15116" width="14.296875" style="46" customWidth="1"/>
    <col min="15117" max="15117" width="15.19921875" style="46" customWidth="1"/>
    <col min="15118" max="15360" width="9.296875" style="46"/>
    <col min="15361" max="15361" width="5.796875" style="46" customWidth="1"/>
    <col min="15362" max="15362" width="22.296875" style="46" customWidth="1"/>
    <col min="15363" max="15363" width="13" style="46" customWidth="1"/>
    <col min="15364" max="15364" width="11" style="46" customWidth="1"/>
    <col min="15365" max="15365" width="15.5" style="46" customWidth="1"/>
    <col min="15366" max="15366" width="11.19921875" style="46" customWidth="1"/>
    <col min="15367" max="15367" width="13.296875" style="46" customWidth="1"/>
    <col min="15368" max="15369" width="14" style="46" customWidth="1"/>
    <col min="15370" max="15370" width="13.296875" style="46" customWidth="1"/>
    <col min="15371" max="15371" width="12.296875" style="46" customWidth="1"/>
    <col min="15372" max="15372" width="14.296875" style="46" customWidth="1"/>
    <col min="15373" max="15373" width="15.19921875" style="46" customWidth="1"/>
    <col min="15374" max="15616" width="9.296875" style="46"/>
    <col min="15617" max="15617" width="5.796875" style="46" customWidth="1"/>
    <col min="15618" max="15618" width="22.296875" style="46" customWidth="1"/>
    <col min="15619" max="15619" width="13" style="46" customWidth="1"/>
    <col min="15620" max="15620" width="11" style="46" customWidth="1"/>
    <col min="15621" max="15621" width="15.5" style="46" customWidth="1"/>
    <col min="15622" max="15622" width="11.19921875" style="46" customWidth="1"/>
    <col min="15623" max="15623" width="13.296875" style="46" customWidth="1"/>
    <col min="15624" max="15625" width="14" style="46" customWidth="1"/>
    <col min="15626" max="15626" width="13.296875" style="46" customWidth="1"/>
    <col min="15627" max="15627" width="12.296875" style="46" customWidth="1"/>
    <col min="15628" max="15628" width="14.296875" style="46" customWidth="1"/>
    <col min="15629" max="15629" width="15.19921875" style="46" customWidth="1"/>
    <col min="15630" max="15872" width="9.296875" style="46"/>
    <col min="15873" max="15873" width="5.796875" style="46" customWidth="1"/>
    <col min="15874" max="15874" width="22.296875" style="46" customWidth="1"/>
    <col min="15875" max="15875" width="13" style="46" customWidth="1"/>
    <col min="15876" max="15876" width="11" style="46" customWidth="1"/>
    <col min="15877" max="15877" width="15.5" style="46" customWidth="1"/>
    <col min="15878" max="15878" width="11.19921875" style="46" customWidth="1"/>
    <col min="15879" max="15879" width="13.296875" style="46" customWidth="1"/>
    <col min="15880" max="15881" width="14" style="46" customWidth="1"/>
    <col min="15882" max="15882" width="13.296875" style="46" customWidth="1"/>
    <col min="15883" max="15883" width="12.296875" style="46" customWidth="1"/>
    <col min="15884" max="15884" width="14.296875" style="46" customWidth="1"/>
    <col min="15885" max="15885" width="15.19921875" style="46" customWidth="1"/>
    <col min="15886" max="16128" width="9.296875" style="46"/>
    <col min="16129" max="16129" width="5.796875" style="46" customWidth="1"/>
    <col min="16130" max="16130" width="22.296875" style="46" customWidth="1"/>
    <col min="16131" max="16131" width="13" style="46" customWidth="1"/>
    <col min="16132" max="16132" width="11" style="46" customWidth="1"/>
    <col min="16133" max="16133" width="15.5" style="46" customWidth="1"/>
    <col min="16134" max="16134" width="11.19921875" style="46" customWidth="1"/>
    <col min="16135" max="16135" width="13.296875" style="46" customWidth="1"/>
    <col min="16136" max="16137" width="14" style="46" customWidth="1"/>
    <col min="16138" max="16138" width="13.296875" style="46" customWidth="1"/>
    <col min="16139" max="16139" width="12.296875" style="46" customWidth="1"/>
    <col min="16140" max="16140" width="14.296875" style="46" customWidth="1"/>
    <col min="16141" max="16141" width="15.19921875" style="46" customWidth="1"/>
    <col min="16142" max="16384" width="9.296875" style="46"/>
  </cols>
  <sheetData>
    <row r="1" spans="1:13" ht="33" customHeight="1" x14ac:dyDescent="0.3">
      <c r="A1" s="1429" t="s">
        <v>960</v>
      </c>
      <c r="B1" s="1435"/>
      <c r="C1" s="1435"/>
      <c r="D1" s="1435"/>
      <c r="E1" s="1435"/>
      <c r="F1" s="1435"/>
      <c r="G1" s="1435"/>
      <c r="H1" s="1435"/>
      <c r="I1" s="1435"/>
      <c r="J1" s="1435"/>
      <c r="K1" s="1435"/>
      <c r="L1" s="1435"/>
      <c r="M1" s="1435"/>
    </row>
    <row r="2" spans="1:13" ht="14" x14ac:dyDescent="0.3">
      <c r="A2" s="47"/>
      <c r="B2" s="48"/>
      <c r="C2" s="48"/>
      <c r="D2" s="194"/>
      <c r="E2" s="49"/>
      <c r="F2" s="49"/>
      <c r="G2" s="50"/>
      <c r="H2" s="50"/>
      <c r="I2" s="49"/>
    </row>
    <row r="3" spans="1:13" ht="14" x14ac:dyDescent="0.3">
      <c r="A3" s="47"/>
      <c r="B3" s="51"/>
      <c r="C3" s="51"/>
      <c r="D3" s="195"/>
      <c r="E3" s="194"/>
      <c r="F3" s="194"/>
      <c r="G3" s="194"/>
      <c r="H3" s="194"/>
      <c r="I3" s="194"/>
      <c r="K3" s="1436" t="s">
        <v>1</v>
      </c>
      <c r="L3" s="1436"/>
      <c r="M3" s="1436"/>
    </row>
    <row r="4" spans="1:13" s="52" customFormat="1" ht="75.75" customHeight="1" x14ac:dyDescent="0.3">
      <c r="A4" s="1046" t="s">
        <v>396</v>
      </c>
      <c r="B4" s="1047" t="s">
        <v>440</v>
      </c>
      <c r="C4" s="1047" t="s">
        <v>441</v>
      </c>
      <c r="D4" s="1047" t="s">
        <v>451</v>
      </c>
      <c r="E4" s="1047" t="s">
        <v>205</v>
      </c>
      <c r="F4" s="1047" t="s">
        <v>452</v>
      </c>
      <c r="G4" s="1048" t="s">
        <v>209</v>
      </c>
      <c r="H4" s="1048" t="s">
        <v>453</v>
      </c>
      <c r="I4" s="1048" t="s">
        <v>230</v>
      </c>
      <c r="J4" s="1049" t="s">
        <v>232</v>
      </c>
      <c r="K4" s="1050" t="s">
        <v>234</v>
      </c>
      <c r="L4" s="1051" t="s">
        <v>454</v>
      </c>
      <c r="M4" s="196" t="s">
        <v>455</v>
      </c>
    </row>
    <row r="5" spans="1:13" ht="65.25" customHeight="1" x14ac:dyDescent="0.3">
      <c r="A5" s="1052" t="s">
        <v>9</v>
      </c>
      <c r="B5" s="1034" t="s">
        <v>447</v>
      </c>
      <c r="C5" s="1035" t="s">
        <v>448</v>
      </c>
      <c r="D5" s="1053">
        <v>213385412</v>
      </c>
      <c r="E5" s="1054">
        <v>42820051</v>
      </c>
      <c r="F5" s="1054">
        <v>49125042</v>
      </c>
      <c r="G5" s="1055"/>
      <c r="H5" s="1055"/>
      <c r="I5" s="1054">
        <v>5295000</v>
      </c>
      <c r="J5" s="1056"/>
      <c r="K5" s="1057"/>
      <c r="L5" s="1057"/>
      <c r="M5" s="1058">
        <f>SUM(D5:L5)</f>
        <v>310625505</v>
      </c>
    </row>
    <row r="6" spans="1:13" ht="65.25" customHeight="1" x14ac:dyDescent="0.3">
      <c r="A6" s="1033" t="s">
        <v>12</v>
      </c>
      <c r="B6" s="1059" t="s">
        <v>745</v>
      </c>
      <c r="C6" s="1060" t="s">
        <v>448</v>
      </c>
      <c r="D6" s="1061">
        <v>191962360</v>
      </c>
      <c r="E6" s="1062">
        <v>38927530</v>
      </c>
      <c r="F6" s="1062">
        <v>43355753</v>
      </c>
      <c r="G6" s="1063"/>
      <c r="H6" s="1063"/>
      <c r="I6" s="1062">
        <v>3425805</v>
      </c>
      <c r="J6" s="1064"/>
      <c r="K6" s="1065"/>
      <c r="L6" s="1065"/>
      <c r="M6" s="1058">
        <f t="shared" ref="M6:M16" si="0">SUM(D6:L6)</f>
        <v>277671448</v>
      </c>
    </row>
    <row r="7" spans="1:13" ht="65.25" customHeight="1" x14ac:dyDescent="0.3">
      <c r="A7" s="1033" t="s">
        <v>15</v>
      </c>
      <c r="B7" s="1059" t="s">
        <v>686</v>
      </c>
      <c r="C7" s="1060" t="s">
        <v>685</v>
      </c>
      <c r="D7" s="1061">
        <v>10010400</v>
      </c>
      <c r="E7" s="1062">
        <v>1991000</v>
      </c>
      <c r="F7" s="1062"/>
      <c r="G7" s="1063"/>
      <c r="H7" s="1063"/>
      <c r="I7" s="1062"/>
      <c r="J7" s="1064"/>
      <c r="K7" s="1065"/>
      <c r="L7" s="1065"/>
      <c r="M7" s="1058">
        <f t="shared" si="0"/>
        <v>12001400</v>
      </c>
    </row>
    <row r="8" spans="1:13" ht="65.25" customHeight="1" x14ac:dyDescent="0.3">
      <c r="A8" s="1033" t="s">
        <v>18</v>
      </c>
      <c r="B8" s="1059" t="s">
        <v>745</v>
      </c>
      <c r="C8" s="1060" t="s">
        <v>685</v>
      </c>
      <c r="D8" s="1061">
        <v>14186434</v>
      </c>
      <c r="E8" s="1062">
        <v>2701576</v>
      </c>
      <c r="F8" s="1062">
        <v>2066097</v>
      </c>
      <c r="G8" s="1063"/>
      <c r="H8" s="1063"/>
      <c r="I8" s="1062"/>
      <c r="J8" s="1064"/>
      <c r="K8" s="1065"/>
      <c r="L8" s="1065"/>
      <c r="M8" s="1058">
        <f t="shared" si="0"/>
        <v>18954107</v>
      </c>
    </row>
    <row r="9" spans="1:13" ht="65.25" customHeight="1" x14ac:dyDescent="0.3">
      <c r="A9" s="1033" t="s">
        <v>21</v>
      </c>
      <c r="B9" s="1059" t="s">
        <v>1099</v>
      </c>
      <c r="C9" s="1060" t="s">
        <v>1100</v>
      </c>
      <c r="D9" s="1061">
        <v>5217089</v>
      </c>
      <c r="E9" s="1062">
        <v>543647</v>
      </c>
      <c r="F9" s="1062">
        <v>357398</v>
      </c>
      <c r="G9" s="1063"/>
      <c r="H9" s="1063"/>
      <c r="I9" s="1062"/>
      <c r="J9" s="1064"/>
      <c r="K9" s="1065"/>
      <c r="L9" s="1065"/>
      <c r="M9" s="1058">
        <f t="shared" si="0"/>
        <v>6118134</v>
      </c>
    </row>
    <row r="10" spans="1:13" ht="65.25" customHeight="1" x14ac:dyDescent="0.3">
      <c r="A10" s="1033" t="s">
        <v>24</v>
      </c>
      <c r="B10" s="1059" t="s">
        <v>745</v>
      </c>
      <c r="C10" s="1060" t="s">
        <v>1100</v>
      </c>
      <c r="D10" s="1061">
        <v>4617604</v>
      </c>
      <c r="E10" s="1062">
        <v>508021</v>
      </c>
      <c r="F10" s="1062">
        <v>547017</v>
      </c>
      <c r="G10" s="1063"/>
      <c r="H10" s="1063"/>
      <c r="I10" s="1062"/>
      <c r="J10" s="1064"/>
      <c r="K10" s="1065"/>
      <c r="L10" s="1065"/>
      <c r="M10" s="1058">
        <f t="shared" si="0"/>
        <v>5672642</v>
      </c>
    </row>
    <row r="11" spans="1:13" ht="65.25" customHeight="1" x14ac:dyDescent="0.3">
      <c r="A11" s="1033" t="s">
        <v>27</v>
      </c>
      <c r="B11" s="1034" t="s">
        <v>689</v>
      </c>
      <c r="C11" s="1035" t="s">
        <v>687</v>
      </c>
      <c r="D11" s="1053">
        <v>7071600</v>
      </c>
      <c r="E11" s="1054">
        <v>1406300</v>
      </c>
      <c r="F11" s="1054"/>
      <c r="G11" s="1055"/>
      <c r="H11" s="1055"/>
      <c r="I11" s="1054"/>
      <c r="J11" s="1056"/>
      <c r="K11" s="1056"/>
      <c r="L11" s="1057"/>
      <c r="M11" s="1058">
        <f t="shared" si="0"/>
        <v>8477900</v>
      </c>
    </row>
    <row r="12" spans="1:13" ht="65.25" customHeight="1" x14ac:dyDescent="0.3">
      <c r="A12" s="1033" t="s">
        <v>30</v>
      </c>
      <c r="B12" s="1034" t="s">
        <v>745</v>
      </c>
      <c r="C12" s="1035" t="s">
        <v>687</v>
      </c>
      <c r="D12" s="1053">
        <v>8710723</v>
      </c>
      <c r="E12" s="1054">
        <v>2257253</v>
      </c>
      <c r="F12" s="1054">
        <v>601374</v>
      </c>
      <c r="G12" s="1055"/>
      <c r="H12" s="1055"/>
      <c r="I12" s="1054"/>
      <c r="J12" s="1056"/>
      <c r="K12" s="1056"/>
      <c r="L12" s="1057"/>
      <c r="M12" s="1058">
        <f t="shared" si="0"/>
        <v>11569350</v>
      </c>
    </row>
    <row r="13" spans="1:13" ht="65.25" customHeight="1" x14ac:dyDescent="0.3">
      <c r="A13" s="1033" t="s">
        <v>33</v>
      </c>
      <c r="B13" s="1034" t="s">
        <v>690</v>
      </c>
      <c r="C13" s="1035" t="s">
        <v>688</v>
      </c>
      <c r="D13" s="1053"/>
      <c r="E13" s="1054"/>
      <c r="F13" s="1054"/>
      <c r="G13" s="1055">
        <v>10287900</v>
      </c>
      <c r="H13" s="1055"/>
      <c r="I13" s="1054"/>
      <c r="J13" s="1056"/>
      <c r="K13" s="1056"/>
      <c r="L13" s="1040"/>
      <c r="M13" s="1058">
        <f t="shared" si="0"/>
        <v>10287900</v>
      </c>
    </row>
    <row r="14" spans="1:13" ht="65.25" customHeight="1" x14ac:dyDescent="0.3">
      <c r="A14" s="1043" t="s">
        <v>36</v>
      </c>
      <c r="B14" s="1113" t="s">
        <v>745</v>
      </c>
      <c r="C14" s="1114" t="s">
        <v>688</v>
      </c>
      <c r="D14" s="1115"/>
      <c r="E14" s="1116"/>
      <c r="F14" s="1116"/>
      <c r="G14" s="1117">
        <v>9792050</v>
      </c>
      <c r="H14" s="1117"/>
      <c r="I14" s="1116"/>
      <c r="J14" s="1118"/>
      <c r="K14" s="1118"/>
      <c r="L14" s="1119"/>
      <c r="M14" s="1120">
        <f t="shared" si="0"/>
        <v>9792050</v>
      </c>
    </row>
    <row r="15" spans="1:13" s="53" customFormat="1" ht="65.25" customHeight="1" x14ac:dyDescent="0.35">
      <c r="A15" s="1112" t="s">
        <v>38</v>
      </c>
      <c r="B15" s="1121" t="s">
        <v>753</v>
      </c>
      <c r="C15" s="1067"/>
      <c r="D15" s="1068">
        <f>D5+D7+D9+D11+D13</f>
        <v>235684501</v>
      </c>
      <c r="E15" s="1068">
        <f t="shared" ref="E15:L15" si="1">E5+E7+E9+E11+E13</f>
        <v>46760998</v>
      </c>
      <c r="F15" s="1068">
        <f t="shared" si="1"/>
        <v>49482440</v>
      </c>
      <c r="G15" s="1068">
        <f t="shared" si="1"/>
        <v>10287900</v>
      </c>
      <c r="H15" s="1068">
        <f t="shared" si="1"/>
        <v>0</v>
      </c>
      <c r="I15" s="1068">
        <f t="shared" si="1"/>
        <v>5295000</v>
      </c>
      <c r="J15" s="1068">
        <f t="shared" si="1"/>
        <v>0</v>
      </c>
      <c r="K15" s="1068">
        <f t="shared" si="1"/>
        <v>0</v>
      </c>
      <c r="L15" s="1068">
        <f t="shared" si="1"/>
        <v>0</v>
      </c>
      <c r="M15" s="1122">
        <f t="shared" si="0"/>
        <v>347510839</v>
      </c>
    </row>
    <row r="16" spans="1:13" s="53" customFormat="1" ht="46.5" customHeight="1" x14ac:dyDescent="0.35">
      <c r="A16" s="1112" t="s">
        <v>40</v>
      </c>
      <c r="B16" s="1066" t="s">
        <v>752</v>
      </c>
      <c r="C16" s="1067"/>
      <c r="D16" s="1068">
        <f>D6+D8+D10+D12+D14</f>
        <v>219477121</v>
      </c>
      <c r="E16" s="1068">
        <f t="shared" ref="E16:L16" si="2">E6+E8+E10+E12+E14</f>
        <v>44394380</v>
      </c>
      <c r="F16" s="1068">
        <f t="shared" si="2"/>
        <v>46570241</v>
      </c>
      <c r="G16" s="1068">
        <f t="shared" si="2"/>
        <v>9792050</v>
      </c>
      <c r="H16" s="1068">
        <f t="shared" si="2"/>
        <v>0</v>
      </c>
      <c r="I16" s="1068">
        <f t="shared" si="2"/>
        <v>3425805</v>
      </c>
      <c r="J16" s="1068">
        <f t="shared" si="2"/>
        <v>0</v>
      </c>
      <c r="K16" s="1068">
        <f t="shared" si="2"/>
        <v>0</v>
      </c>
      <c r="L16" s="1068">
        <f t="shared" si="2"/>
        <v>0</v>
      </c>
      <c r="M16" s="1122">
        <f t="shared" si="0"/>
        <v>323659597</v>
      </c>
    </row>
    <row r="17" spans="1:13" ht="65.25" customHeight="1" x14ac:dyDescent="0.3">
      <c r="A17" s="1164"/>
      <c r="B17" s="1165"/>
      <c r="C17" s="1165"/>
      <c r="D17" s="1166"/>
      <c r="E17" s="1167"/>
      <c r="F17" s="1166"/>
      <c r="G17" s="1166"/>
      <c r="H17" s="1166"/>
      <c r="I17" s="1168"/>
      <c r="J17" s="1169"/>
      <c r="K17" s="1169"/>
      <c r="L17" s="1169"/>
      <c r="M17" s="1169"/>
    </row>
    <row r="18" spans="1:13" ht="65.25" customHeight="1" x14ac:dyDescent="0.3">
      <c r="A18" s="54"/>
      <c r="B18" s="57"/>
      <c r="C18" s="58"/>
      <c r="D18" s="59"/>
      <c r="E18" s="56"/>
      <c r="F18" s="56"/>
      <c r="G18" s="55"/>
      <c r="H18" s="55"/>
      <c r="I18" s="55"/>
    </row>
    <row r="19" spans="1:13" ht="43.5" customHeight="1" x14ac:dyDescent="0.3">
      <c r="A19" s="60"/>
      <c r="B19" s="61"/>
      <c r="C19" s="62"/>
      <c r="D19" s="63"/>
      <c r="E19" s="49"/>
      <c r="F19" s="49"/>
      <c r="G19" s="50"/>
      <c r="H19" s="50"/>
      <c r="I19" s="50"/>
    </row>
    <row r="20" spans="1:13" ht="65.25" customHeight="1" x14ac:dyDescent="0.3">
      <c r="A20" s="47"/>
      <c r="B20" s="48"/>
      <c r="C20" s="48"/>
      <c r="D20" s="194"/>
      <c r="E20" s="194"/>
      <c r="F20" s="194"/>
      <c r="G20" s="194"/>
      <c r="H20" s="194"/>
      <c r="I20" s="194"/>
    </row>
    <row r="21" spans="1:13" s="65" customFormat="1" ht="65.25" customHeight="1" x14ac:dyDescent="0.3">
      <c r="A21" s="47"/>
      <c r="B21" s="48"/>
      <c r="C21" s="48"/>
      <c r="D21" s="194"/>
      <c r="E21" s="49"/>
      <c r="F21" s="64"/>
      <c r="G21" s="64"/>
      <c r="H21" s="64"/>
      <c r="I21" s="64"/>
    </row>
    <row r="22" spans="1:13" ht="33" customHeight="1" x14ac:dyDescent="0.3"/>
    <row r="23" spans="1:13" ht="21" customHeight="1" x14ac:dyDescent="0.3"/>
    <row r="24" spans="1:13" ht="42" customHeight="1" x14ac:dyDescent="0.3"/>
    <row r="25" spans="1:13" ht="42" customHeight="1" x14ac:dyDescent="0.3"/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50" orientation="portrait" r:id="rId1"/>
  <headerFooter>
    <oddHeader>&amp;R &amp;"Times New Roman CE,Félkövér dőlt"&amp;11 10.2.  melléklet a 13/2019. (V.30.)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J65"/>
  <sheetViews>
    <sheetView view="pageLayout" zoomScale="69" zoomScaleNormal="100" zoomScaleSheetLayoutView="100" zoomScalePageLayoutView="69" workbookViewId="0">
      <selection activeCell="A5" sqref="A5:J5"/>
    </sheetView>
  </sheetViews>
  <sheetFormatPr defaultRowHeight="13" x14ac:dyDescent="0.3"/>
  <cols>
    <col min="1" max="1" width="6.796875" style="96" customWidth="1"/>
    <col min="2" max="2" width="66.796875" style="97" customWidth="1"/>
    <col min="3" max="3" width="8.19921875" style="97" customWidth="1"/>
    <col min="4" max="6" width="16.296875" style="759" customWidth="1"/>
    <col min="7" max="7" width="13.796875" style="240" customWidth="1"/>
    <col min="8" max="8" width="17.19921875" style="766" bestFit="1" customWidth="1"/>
    <col min="9" max="9" width="13.796875" style="240" customWidth="1"/>
    <col min="10" max="10" width="13.796875" style="386" customWidth="1"/>
    <col min="11" max="11" width="9.296875" style="74"/>
    <col min="12" max="12" width="10.5" style="74" bestFit="1" customWidth="1"/>
    <col min="13" max="256" width="9.296875" style="74"/>
    <col min="257" max="257" width="6.796875" style="74" customWidth="1"/>
    <col min="258" max="258" width="60.19921875" style="74" customWidth="1"/>
    <col min="259" max="259" width="8.19921875" style="74" customWidth="1"/>
    <col min="260" max="262" width="14.5" style="74" customWidth="1"/>
    <col min="263" max="512" width="9.296875" style="74"/>
    <col min="513" max="513" width="6.796875" style="74" customWidth="1"/>
    <col min="514" max="514" width="60.19921875" style="74" customWidth="1"/>
    <col min="515" max="515" width="8.19921875" style="74" customWidth="1"/>
    <col min="516" max="518" width="14.5" style="74" customWidth="1"/>
    <col min="519" max="768" width="9.296875" style="74"/>
    <col min="769" max="769" width="6.796875" style="74" customWidth="1"/>
    <col min="770" max="770" width="60.19921875" style="74" customWidth="1"/>
    <col min="771" max="771" width="8.19921875" style="74" customWidth="1"/>
    <col min="772" max="774" width="14.5" style="74" customWidth="1"/>
    <col min="775" max="1024" width="9.296875" style="74"/>
    <col min="1025" max="1025" width="6.796875" style="74" customWidth="1"/>
    <col min="1026" max="1026" width="60.19921875" style="74" customWidth="1"/>
    <col min="1027" max="1027" width="8.19921875" style="74" customWidth="1"/>
    <col min="1028" max="1030" width="14.5" style="74" customWidth="1"/>
    <col min="1031" max="1280" width="9.296875" style="74"/>
    <col min="1281" max="1281" width="6.796875" style="74" customWidth="1"/>
    <col min="1282" max="1282" width="60.19921875" style="74" customWidth="1"/>
    <col min="1283" max="1283" width="8.19921875" style="74" customWidth="1"/>
    <col min="1284" max="1286" width="14.5" style="74" customWidth="1"/>
    <col min="1287" max="1536" width="9.296875" style="74"/>
    <col min="1537" max="1537" width="6.796875" style="74" customWidth="1"/>
    <col min="1538" max="1538" width="60.19921875" style="74" customWidth="1"/>
    <col min="1539" max="1539" width="8.19921875" style="74" customWidth="1"/>
    <col min="1540" max="1542" width="14.5" style="74" customWidth="1"/>
    <col min="1543" max="1792" width="9.296875" style="74"/>
    <col min="1793" max="1793" width="6.796875" style="74" customWidth="1"/>
    <col min="1794" max="1794" width="60.19921875" style="74" customWidth="1"/>
    <col min="1795" max="1795" width="8.19921875" style="74" customWidth="1"/>
    <col min="1796" max="1798" width="14.5" style="74" customWidth="1"/>
    <col min="1799" max="2048" width="9.296875" style="74"/>
    <col min="2049" max="2049" width="6.796875" style="74" customWidth="1"/>
    <col min="2050" max="2050" width="60.19921875" style="74" customWidth="1"/>
    <col min="2051" max="2051" width="8.19921875" style="74" customWidth="1"/>
    <col min="2052" max="2054" width="14.5" style="74" customWidth="1"/>
    <col min="2055" max="2304" width="9.296875" style="74"/>
    <col min="2305" max="2305" width="6.796875" style="74" customWidth="1"/>
    <col min="2306" max="2306" width="60.19921875" style="74" customWidth="1"/>
    <col min="2307" max="2307" width="8.19921875" style="74" customWidth="1"/>
    <col min="2308" max="2310" width="14.5" style="74" customWidth="1"/>
    <col min="2311" max="2560" width="9.296875" style="74"/>
    <col min="2561" max="2561" width="6.796875" style="74" customWidth="1"/>
    <col min="2562" max="2562" width="60.19921875" style="74" customWidth="1"/>
    <col min="2563" max="2563" width="8.19921875" style="74" customWidth="1"/>
    <col min="2564" max="2566" width="14.5" style="74" customWidth="1"/>
    <col min="2567" max="2816" width="9.296875" style="74"/>
    <col min="2817" max="2817" width="6.796875" style="74" customWidth="1"/>
    <col min="2818" max="2818" width="60.19921875" style="74" customWidth="1"/>
    <col min="2819" max="2819" width="8.19921875" style="74" customWidth="1"/>
    <col min="2820" max="2822" width="14.5" style="74" customWidth="1"/>
    <col min="2823" max="3072" width="9.296875" style="74"/>
    <col min="3073" max="3073" width="6.796875" style="74" customWidth="1"/>
    <col min="3074" max="3074" width="60.19921875" style="74" customWidth="1"/>
    <col min="3075" max="3075" width="8.19921875" style="74" customWidth="1"/>
    <col min="3076" max="3078" width="14.5" style="74" customWidth="1"/>
    <col min="3079" max="3328" width="9.296875" style="74"/>
    <col min="3329" max="3329" width="6.796875" style="74" customWidth="1"/>
    <col min="3330" max="3330" width="60.19921875" style="74" customWidth="1"/>
    <col min="3331" max="3331" width="8.19921875" style="74" customWidth="1"/>
    <col min="3332" max="3334" width="14.5" style="74" customWidth="1"/>
    <col min="3335" max="3584" width="9.296875" style="74"/>
    <col min="3585" max="3585" width="6.796875" style="74" customWidth="1"/>
    <col min="3586" max="3586" width="60.19921875" style="74" customWidth="1"/>
    <col min="3587" max="3587" width="8.19921875" style="74" customWidth="1"/>
    <col min="3588" max="3590" width="14.5" style="74" customWidth="1"/>
    <col min="3591" max="3840" width="9.296875" style="74"/>
    <col min="3841" max="3841" width="6.796875" style="74" customWidth="1"/>
    <col min="3842" max="3842" width="60.19921875" style="74" customWidth="1"/>
    <col min="3843" max="3843" width="8.19921875" style="74" customWidth="1"/>
    <col min="3844" max="3846" width="14.5" style="74" customWidth="1"/>
    <col min="3847" max="4096" width="9.296875" style="74"/>
    <col min="4097" max="4097" width="6.796875" style="74" customWidth="1"/>
    <col min="4098" max="4098" width="60.19921875" style="74" customWidth="1"/>
    <col min="4099" max="4099" width="8.19921875" style="74" customWidth="1"/>
    <col min="4100" max="4102" width="14.5" style="74" customWidth="1"/>
    <col min="4103" max="4352" width="9.296875" style="74"/>
    <col min="4353" max="4353" width="6.796875" style="74" customWidth="1"/>
    <col min="4354" max="4354" width="60.19921875" style="74" customWidth="1"/>
    <col min="4355" max="4355" width="8.19921875" style="74" customWidth="1"/>
    <col min="4356" max="4358" width="14.5" style="74" customWidth="1"/>
    <col min="4359" max="4608" width="9.296875" style="74"/>
    <col min="4609" max="4609" width="6.796875" style="74" customWidth="1"/>
    <col min="4610" max="4610" width="60.19921875" style="74" customWidth="1"/>
    <col min="4611" max="4611" width="8.19921875" style="74" customWidth="1"/>
    <col min="4612" max="4614" width="14.5" style="74" customWidth="1"/>
    <col min="4615" max="4864" width="9.296875" style="74"/>
    <col min="4865" max="4865" width="6.796875" style="74" customWidth="1"/>
    <col min="4866" max="4866" width="60.19921875" style="74" customWidth="1"/>
    <col min="4867" max="4867" width="8.19921875" style="74" customWidth="1"/>
    <col min="4868" max="4870" width="14.5" style="74" customWidth="1"/>
    <col min="4871" max="5120" width="9.296875" style="74"/>
    <col min="5121" max="5121" width="6.796875" style="74" customWidth="1"/>
    <col min="5122" max="5122" width="60.19921875" style="74" customWidth="1"/>
    <col min="5123" max="5123" width="8.19921875" style="74" customWidth="1"/>
    <col min="5124" max="5126" width="14.5" style="74" customWidth="1"/>
    <col min="5127" max="5376" width="9.296875" style="74"/>
    <col min="5377" max="5377" width="6.796875" style="74" customWidth="1"/>
    <col min="5378" max="5378" width="60.19921875" style="74" customWidth="1"/>
    <col min="5379" max="5379" width="8.19921875" style="74" customWidth="1"/>
    <col min="5380" max="5382" width="14.5" style="74" customWidth="1"/>
    <col min="5383" max="5632" width="9.296875" style="74"/>
    <col min="5633" max="5633" width="6.796875" style="74" customWidth="1"/>
    <col min="5634" max="5634" width="60.19921875" style="74" customWidth="1"/>
    <col min="5635" max="5635" width="8.19921875" style="74" customWidth="1"/>
    <col min="5636" max="5638" width="14.5" style="74" customWidth="1"/>
    <col min="5639" max="5888" width="9.296875" style="74"/>
    <col min="5889" max="5889" width="6.796875" style="74" customWidth="1"/>
    <col min="5890" max="5890" width="60.19921875" style="74" customWidth="1"/>
    <col min="5891" max="5891" width="8.19921875" style="74" customWidth="1"/>
    <col min="5892" max="5894" width="14.5" style="74" customWidth="1"/>
    <col min="5895" max="6144" width="9.296875" style="74"/>
    <col min="6145" max="6145" width="6.796875" style="74" customWidth="1"/>
    <col min="6146" max="6146" width="60.19921875" style="74" customWidth="1"/>
    <col min="6147" max="6147" width="8.19921875" style="74" customWidth="1"/>
    <col min="6148" max="6150" width="14.5" style="74" customWidth="1"/>
    <col min="6151" max="6400" width="9.296875" style="74"/>
    <col min="6401" max="6401" width="6.796875" style="74" customWidth="1"/>
    <col min="6402" max="6402" width="60.19921875" style="74" customWidth="1"/>
    <col min="6403" max="6403" width="8.19921875" style="74" customWidth="1"/>
    <col min="6404" max="6406" width="14.5" style="74" customWidth="1"/>
    <col min="6407" max="6656" width="9.296875" style="74"/>
    <col min="6657" max="6657" width="6.796875" style="74" customWidth="1"/>
    <col min="6658" max="6658" width="60.19921875" style="74" customWidth="1"/>
    <col min="6659" max="6659" width="8.19921875" style="74" customWidth="1"/>
    <col min="6660" max="6662" width="14.5" style="74" customWidth="1"/>
    <col min="6663" max="6912" width="9.296875" style="74"/>
    <col min="6913" max="6913" width="6.796875" style="74" customWidth="1"/>
    <col min="6914" max="6914" width="60.19921875" style="74" customWidth="1"/>
    <col min="6915" max="6915" width="8.19921875" style="74" customWidth="1"/>
    <col min="6916" max="6918" width="14.5" style="74" customWidth="1"/>
    <col min="6919" max="7168" width="9.296875" style="74"/>
    <col min="7169" max="7169" width="6.796875" style="74" customWidth="1"/>
    <col min="7170" max="7170" width="60.19921875" style="74" customWidth="1"/>
    <col min="7171" max="7171" width="8.19921875" style="74" customWidth="1"/>
    <col min="7172" max="7174" width="14.5" style="74" customWidth="1"/>
    <col min="7175" max="7424" width="9.296875" style="74"/>
    <col min="7425" max="7425" width="6.796875" style="74" customWidth="1"/>
    <col min="7426" max="7426" width="60.19921875" style="74" customWidth="1"/>
    <col min="7427" max="7427" width="8.19921875" style="74" customWidth="1"/>
    <col min="7428" max="7430" width="14.5" style="74" customWidth="1"/>
    <col min="7431" max="7680" width="9.296875" style="74"/>
    <col min="7681" max="7681" width="6.796875" style="74" customWidth="1"/>
    <col min="7682" max="7682" width="60.19921875" style="74" customWidth="1"/>
    <col min="7683" max="7683" width="8.19921875" style="74" customWidth="1"/>
    <col min="7684" max="7686" width="14.5" style="74" customWidth="1"/>
    <col min="7687" max="7936" width="9.296875" style="74"/>
    <col min="7937" max="7937" width="6.796875" style="74" customWidth="1"/>
    <col min="7938" max="7938" width="60.19921875" style="74" customWidth="1"/>
    <col min="7939" max="7939" width="8.19921875" style="74" customWidth="1"/>
    <col min="7940" max="7942" width="14.5" style="74" customWidth="1"/>
    <col min="7943" max="8192" width="9.296875" style="74"/>
    <col min="8193" max="8193" width="6.796875" style="74" customWidth="1"/>
    <col min="8194" max="8194" width="60.19921875" style="74" customWidth="1"/>
    <col min="8195" max="8195" width="8.19921875" style="74" customWidth="1"/>
    <col min="8196" max="8198" width="14.5" style="74" customWidth="1"/>
    <col min="8199" max="8448" width="9.296875" style="74"/>
    <col min="8449" max="8449" width="6.796875" style="74" customWidth="1"/>
    <col min="8450" max="8450" width="60.19921875" style="74" customWidth="1"/>
    <col min="8451" max="8451" width="8.19921875" style="74" customWidth="1"/>
    <col min="8452" max="8454" width="14.5" style="74" customWidth="1"/>
    <col min="8455" max="8704" width="9.296875" style="74"/>
    <col min="8705" max="8705" width="6.796875" style="74" customWidth="1"/>
    <col min="8706" max="8706" width="60.19921875" style="74" customWidth="1"/>
    <col min="8707" max="8707" width="8.19921875" style="74" customWidth="1"/>
    <col min="8708" max="8710" width="14.5" style="74" customWidth="1"/>
    <col min="8711" max="8960" width="9.296875" style="74"/>
    <col min="8961" max="8961" width="6.796875" style="74" customWidth="1"/>
    <col min="8962" max="8962" width="60.19921875" style="74" customWidth="1"/>
    <col min="8963" max="8963" width="8.19921875" style="74" customWidth="1"/>
    <col min="8964" max="8966" width="14.5" style="74" customWidth="1"/>
    <col min="8967" max="9216" width="9.296875" style="74"/>
    <col min="9217" max="9217" width="6.796875" style="74" customWidth="1"/>
    <col min="9218" max="9218" width="60.19921875" style="74" customWidth="1"/>
    <col min="9219" max="9219" width="8.19921875" style="74" customWidth="1"/>
    <col min="9220" max="9222" width="14.5" style="74" customWidth="1"/>
    <col min="9223" max="9472" width="9.296875" style="74"/>
    <col min="9473" max="9473" width="6.796875" style="74" customWidth="1"/>
    <col min="9474" max="9474" width="60.19921875" style="74" customWidth="1"/>
    <col min="9475" max="9475" width="8.19921875" style="74" customWidth="1"/>
    <col min="9476" max="9478" width="14.5" style="74" customWidth="1"/>
    <col min="9479" max="9728" width="9.296875" style="74"/>
    <col min="9729" max="9729" width="6.796875" style="74" customWidth="1"/>
    <col min="9730" max="9730" width="60.19921875" style="74" customWidth="1"/>
    <col min="9731" max="9731" width="8.19921875" style="74" customWidth="1"/>
    <col min="9732" max="9734" width="14.5" style="74" customWidth="1"/>
    <col min="9735" max="9984" width="9.296875" style="74"/>
    <col min="9985" max="9985" width="6.796875" style="74" customWidth="1"/>
    <col min="9986" max="9986" width="60.19921875" style="74" customWidth="1"/>
    <col min="9987" max="9987" width="8.19921875" style="74" customWidth="1"/>
    <col min="9988" max="9990" width="14.5" style="74" customWidth="1"/>
    <col min="9991" max="10240" width="9.296875" style="74"/>
    <col min="10241" max="10241" width="6.796875" style="74" customWidth="1"/>
    <col min="10242" max="10242" width="60.19921875" style="74" customWidth="1"/>
    <col min="10243" max="10243" width="8.19921875" style="74" customWidth="1"/>
    <col min="10244" max="10246" width="14.5" style="74" customWidth="1"/>
    <col min="10247" max="10496" width="9.296875" style="74"/>
    <col min="10497" max="10497" width="6.796875" style="74" customWidth="1"/>
    <col min="10498" max="10498" width="60.19921875" style="74" customWidth="1"/>
    <col min="10499" max="10499" width="8.19921875" style="74" customWidth="1"/>
    <col min="10500" max="10502" width="14.5" style="74" customWidth="1"/>
    <col min="10503" max="10752" width="9.296875" style="74"/>
    <col min="10753" max="10753" width="6.796875" style="74" customWidth="1"/>
    <col min="10754" max="10754" width="60.19921875" style="74" customWidth="1"/>
    <col min="10755" max="10755" width="8.19921875" style="74" customWidth="1"/>
    <col min="10756" max="10758" width="14.5" style="74" customWidth="1"/>
    <col min="10759" max="11008" width="9.296875" style="74"/>
    <col min="11009" max="11009" width="6.796875" style="74" customWidth="1"/>
    <col min="11010" max="11010" width="60.19921875" style="74" customWidth="1"/>
    <col min="11011" max="11011" width="8.19921875" style="74" customWidth="1"/>
    <col min="11012" max="11014" width="14.5" style="74" customWidth="1"/>
    <col min="11015" max="11264" width="9.296875" style="74"/>
    <col min="11265" max="11265" width="6.796875" style="74" customWidth="1"/>
    <col min="11266" max="11266" width="60.19921875" style="74" customWidth="1"/>
    <col min="11267" max="11267" width="8.19921875" style="74" customWidth="1"/>
    <col min="11268" max="11270" width="14.5" style="74" customWidth="1"/>
    <col min="11271" max="11520" width="9.296875" style="74"/>
    <col min="11521" max="11521" width="6.796875" style="74" customWidth="1"/>
    <col min="11522" max="11522" width="60.19921875" style="74" customWidth="1"/>
    <col min="11523" max="11523" width="8.19921875" style="74" customWidth="1"/>
    <col min="11524" max="11526" width="14.5" style="74" customWidth="1"/>
    <col min="11527" max="11776" width="9.296875" style="74"/>
    <col min="11777" max="11777" width="6.796875" style="74" customWidth="1"/>
    <col min="11778" max="11778" width="60.19921875" style="74" customWidth="1"/>
    <col min="11779" max="11779" width="8.19921875" style="74" customWidth="1"/>
    <col min="11780" max="11782" width="14.5" style="74" customWidth="1"/>
    <col min="11783" max="12032" width="9.296875" style="74"/>
    <col min="12033" max="12033" width="6.796875" style="74" customWidth="1"/>
    <col min="12034" max="12034" width="60.19921875" style="74" customWidth="1"/>
    <col min="12035" max="12035" width="8.19921875" style="74" customWidth="1"/>
    <col min="12036" max="12038" width="14.5" style="74" customWidth="1"/>
    <col min="12039" max="12288" width="9.296875" style="74"/>
    <col min="12289" max="12289" width="6.796875" style="74" customWidth="1"/>
    <col min="12290" max="12290" width="60.19921875" style="74" customWidth="1"/>
    <col min="12291" max="12291" width="8.19921875" style="74" customWidth="1"/>
    <col min="12292" max="12294" width="14.5" style="74" customWidth="1"/>
    <col min="12295" max="12544" width="9.296875" style="74"/>
    <col min="12545" max="12545" width="6.796875" style="74" customWidth="1"/>
    <col min="12546" max="12546" width="60.19921875" style="74" customWidth="1"/>
    <col min="12547" max="12547" width="8.19921875" style="74" customWidth="1"/>
    <col min="12548" max="12550" width="14.5" style="74" customWidth="1"/>
    <col min="12551" max="12800" width="9.296875" style="74"/>
    <col min="12801" max="12801" width="6.796875" style="74" customWidth="1"/>
    <col min="12802" max="12802" width="60.19921875" style="74" customWidth="1"/>
    <col min="12803" max="12803" width="8.19921875" style="74" customWidth="1"/>
    <col min="12804" max="12806" width="14.5" style="74" customWidth="1"/>
    <col min="12807" max="13056" width="9.296875" style="74"/>
    <col min="13057" max="13057" width="6.796875" style="74" customWidth="1"/>
    <col min="13058" max="13058" width="60.19921875" style="74" customWidth="1"/>
    <col min="13059" max="13059" width="8.19921875" style="74" customWidth="1"/>
    <col min="13060" max="13062" width="14.5" style="74" customWidth="1"/>
    <col min="13063" max="13312" width="9.296875" style="74"/>
    <col min="13313" max="13313" width="6.796875" style="74" customWidth="1"/>
    <col min="13314" max="13314" width="60.19921875" style="74" customWidth="1"/>
    <col min="13315" max="13315" width="8.19921875" style="74" customWidth="1"/>
    <col min="13316" max="13318" width="14.5" style="74" customWidth="1"/>
    <col min="13319" max="13568" width="9.296875" style="74"/>
    <col min="13569" max="13569" width="6.796875" style="74" customWidth="1"/>
    <col min="13570" max="13570" width="60.19921875" style="74" customWidth="1"/>
    <col min="13571" max="13571" width="8.19921875" style="74" customWidth="1"/>
    <col min="13572" max="13574" width="14.5" style="74" customWidth="1"/>
    <col min="13575" max="13824" width="9.296875" style="74"/>
    <col min="13825" max="13825" width="6.796875" style="74" customWidth="1"/>
    <col min="13826" max="13826" width="60.19921875" style="74" customWidth="1"/>
    <col min="13827" max="13827" width="8.19921875" style="74" customWidth="1"/>
    <col min="13828" max="13830" width="14.5" style="74" customWidth="1"/>
    <col min="13831" max="14080" width="9.296875" style="74"/>
    <col min="14081" max="14081" width="6.796875" style="74" customWidth="1"/>
    <col min="14082" max="14082" width="60.19921875" style="74" customWidth="1"/>
    <col min="14083" max="14083" width="8.19921875" style="74" customWidth="1"/>
    <col min="14084" max="14086" width="14.5" style="74" customWidth="1"/>
    <col min="14087" max="14336" width="9.296875" style="74"/>
    <col min="14337" max="14337" width="6.796875" style="74" customWidth="1"/>
    <col min="14338" max="14338" width="60.19921875" style="74" customWidth="1"/>
    <col min="14339" max="14339" width="8.19921875" style="74" customWidth="1"/>
    <col min="14340" max="14342" width="14.5" style="74" customWidth="1"/>
    <col min="14343" max="14592" width="9.296875" style="74"/>
    <col min="14593" max="14593" width="6.796875" style="74" customWidth="1"/>
    <col min="14594" max="14594" width="60.19921875" style="74" customWidth="1"/>
    <col min="14595" max="14595" width="8.19921875" style="74" customWidth="1"/>
    <col min="14596" max="14598" width="14.5" style="74" customWidth="1"/>
    <col min="14599" max="14848" width="9.296875" style="74"/>
    <col min="14849" max="14849" width="6.796875" style="74" customWidth="1"/>
    <col min="14850" max="14850" width="60.19921875" style="74" customWidth="1"/>
    <col min="14851" max="14851" width="8.19921875" style="74" customWidth="1"/>
    <col min="14852" max="14854" width="14.5" style="74" customWidth="1"/>
    <col min="14855" max="15104" width="9.296875" style="74"/>
    <col min="15105" max="15105" width="6.796875" style="74" customWidth="1"/>
    <col min="15106" max="15106" width="60.19921875" style="74" customWidth="1"/>
    <col min="15107" max="15107" width="8.19921875" style="74" customWidth="1"/>
    <col min="15108" max="15110" width="14.5" style="74" customWidth="1"/>
    <col min="15111" max="15360" width="9.296875" style="74"/>
    <col min="15361" max="15361" width="6.796875" style="74" customWidth="1"/>
    <col min="15362" max="15362" width="60.19921875" style="74" customWidth="1"/>
    <col min="15363" max="15363" width="8.19921875" style="74" customWidth="1"/>
    <col min="15364" max="15366" width="14.5" style="74" customWidth="1"/>
    <col min="15367" max="15616" width="9.296875" style="74"/>
    <col min="15617" max="15617" width="6.796875" style="74" customWidth="1"/>
    <col min="15618" max="15618" width="60.19921875" style="74" customWidth="1"/>
    <col min="15619" max="15619" width="8.19921875" style="74" customWidth="1"/>
    <col min="15620" max="15622" width="14.5" style="74" customWidth="1"/>
    <col min="15623" max="15872" width="9.296875" style="74"/>
    <col min="15873" max="15873" width="6.796875" style="74" customWidth="1"/>
    <col min="15874" max="15874" width="60.19921875" style="74" customWidth="1"/>
    <col min="15875" max="15875" width="8.19921875" style="74" customWidth="1"/>
    <col min="15876" max="15878" width="14.5" style="74" customWidth="1"/>
    <col min="15879" max="16128" width="9.296875" style="74"/>
    <col min="16129" max="16129" width="6.796875" style="74" customWidth="1"/>
    <col min="16130" max="16130" width="60.19921875" style="74" customWidth="1"/>
    <col min="16131" max="16131" width="8.19921875" style="74" customWidth="1"/>
    <col min="16132" max="16134" width="14.5" style="74" customWidth="1"/>
    <col min="16135" max="16384" width="9.296875" style="74"/>
  </cols>
  <sheetData>
    <row r="1" spans="1:10" s="68" customFormat="1" ht="40.5" customHeight="1" x14ac:dyDescent="0.3">
      <c r="A1" s="1437" t="s">
        <v>961</v>
      </c>
      <c r="B1" s="1437"/>
      <c r="C1" s="1437"/>
      <c r="D1" s="1437"/>
      <c r="E1" s="1437"/>
      <c r="F1" s="1437"/>
      <c r="G1" s="1437"/>
      <c r="H1" s="1437"/>
      <c r="I1" s="1437"/>
      <c r="J1" s="1437"/>
    </row>
    <row r="2" spans="1:10" s="71" customFormat="1" ht="16" customHeight="1" x14ac:dyDescent="0.3">
      <c r="A2" s="69"/>
      <c r="B2" s="69"/>
      <c r="C2" s="70"/>
      <c r="D2" s="756"/>
      <c r="E2" s="756"/>
      <c r="F2" s="756"/>
      <c r="G2" s="235"/>
      <c r="H2" s="760"/>
      <c r="I2" s="235"/>
      <c r="J2" s="389" t="s">
        <v>1</v>
      </c>
    </row>
    <row r="3" spans="1:10" ht="38.25" customHeight="1" x14ac:dyDescent="0.3">
      <c r="A3" s="72" t="s">
        <v>396</v>
      </c>
      <c r="B3" s="72" t="s">
        <v>459</v>
      </c>
      <c r="C3" s="459" t="s">
        <v>460</v>
      </c>
      <c r="D3" s="574" t="s">
        <v>461</v>
      </c>
      <c r="E3" s="574" t="s">
        <v>462</v>
      </c>
      <c r="F3" s="574" t="s">
        <v>944</v>
      </c>
      <c r="G3" s="382" t="s">
        <v>808</v>
      </c>
      <c r="H3" s="761" t="s">
        <v>726</v>
      </c>
      <c r="I3" s="382" t="s">
        <v>745</v>
      </c>
      <c r="J3" s="383" t="s">
        <v>746</v>
      </c>
    </row>
    <row r="4" spans="1:10" s="363" customFormat="1" ht="13" customHeight="1" x14ac:dyDescent="0.3">
      <c r="A4" s="72" t="s">
        <v>5</v>
      </c>
      <c r="B4" s="72" t="s">
        <v>6</v>
      </c>
      <c r="C4" s="72" t="s">
        <v>7</v>
      </c>
      <c r="D4" s="72" t="s">
        <v>8</v>
      </c>
      <c r="E4" s="72" t="s">
        <v>267</v>
      </c>
      <c r="F4" s="72" t="s">
        <v>463</v>
      </c>
      <c r="G4" s="419" t="s">
        <v>724</v>
      </c>
      <c r="H4" s="761" t="s">
        <v>727</v>
      </c>
      <c r="I4" s="991" t="s">
        <v>728</v>
      </c>
      <c r="J4" s="992" t="s">
        <v>747</v>
      </c>
    </row>
    <row r="5" spans="1:10" s="75" customFormat="1" ht="16" customHeight="1" x14ac:dyDescent="0.3">
      <c r="A5" s="1432" t="s">
        <v>264</v>
      </c>
      <c r="B5" s="1433"/>
      <c r="C5" s="1433"/>
      <c r="D5" s="1433"/>
      <c r="E5" s="1433"/>
      <c r="F5" s="1433"/>
      <c r="G5" s="1433"/>
      <c r="H5" s="1433"/>
      <c r="I5" s="1433"/>
      <c r="J5" s="1434"/>
    </row>
    <row r="6" spans="1:10" s="75" customFormat="1" ht="25.5" customHeight="1" x14ac:dyDescent="0.3">
      <c r="A6" s="329" t="s">
        <v>9</v>
      </c>
      <c r="B6" s="333" t="s">
        <v>464</v>
      </c>
      <c r="C6" s="329" t="s">
        <v>465</v>
      </c>
      <c r="D6" s="1019"/>
      <c r="E6" s="1019"/>
      <c r="F6" s="1019">
        <f>SUM(D6:E6)</f>
        <v>0</v>
      </c>
      <c r="G6" s="388"/>
      <c r="H6" s="1016"/>
      <c r="I6" s="388"/>
      <c r="J6" s="463"/>
    </row>
    <row r="7" spans="1:10" s="75" customFormat="1" ht="30" customHeight="1" x14ac:dyDescent="0.3">
      <c r="A7" s="329" t="s">
        <v>12</v>
      </c>
      <c r="B7" s="333" t="s">
        <v>466</v>
      </c>
      <c r="C7" s="329" t="s">
        <v>467</v>
      </c>
      <c r="D7" s="1019"/>
      <c r="E7" s="1019"/>
      <c r="F7" s="1019">
        <f>SUM(D7:E7)</f>
        <v>0</v>
      </c>
      <c r="G7" s="388"/>
      <c r="H7" s="1016"/>
      <c r="I7" s="388"/>
      <c r="J7" s="463"/>
    </row>
    <row r="8" spans="1:10" s="75" customFormat="1" ht="25.5" customHeight="1" x14ac:dyDescent="0.3">
      <c r="A8" s="329" t="s">
        <v>15</v>
      </c>
      <c r="B8" s="333" t="s">
        <v>468</v>
      </c>
      <c r="C8" s="329" t="s">
        <v>469</v>
      </c>
      <c r="D8" s="1019"/>
      <c r="E8" s="1019"/>
      <c r="F8" s="1019"/>
      <c r="G8" s="388">
        <f>H8-F8</f>
        <v>3092930</v>
      </c>
      <c r="H8" s="1016">
        <v>3092930</v>
      </c>
      <c r="I8" s="388">
        <v>3092930</v>
      </c>
      <c r="J8" s="463">
        <f>H8/I8</f>
        <v>1</v>
      </c>
    </row>
    <row r="9" spans="1:10" s="75" customFormat="1" ht="25.5" customHeight="1" x14ac:dyDescent="0.3">
      <c r="A9" s="329" t="s">
        <v>18</v>
      </c>
      <c r="B9" s="333" t="s">
        <v>470</v>
      </c>
      <c r="C9" s="329" t="s">
        <v>471</v>
      </c>
      <c r="D9" s="1019"/>
      <c r="E9" s="1019"/>
      <c r="F9" s="1019">
        <f>SUM(D9:E9)</f>
        <v>0</v>
      </c>
      <c r="G9" s="382"/>
      <c r="H9" s="1016"/>
      <c r="I9" s="382"/>
      <c r="J9" s="383" t="s">
        <v>729</v>
      </c>
    </row>
    <row r="10" spans="1:10" s="75" customFormat="1" ht="27.75" customHeight="1" x14ac:dyDescent="0.3">
      <c r="A10" s="331" t="s">
        <v>21</v>
      </c>
      <c r="B10" s="197" t="s">
        <v>472</v>
      </c>
      <c r="C10" s="331" t="s">
        <v>35</v>
      </c>
      <c r="D10" s="1019">
        <f>SUM(D6:D9)</f>
        <v>0</v>
      </c>
      <c r="E10" s="1019">
        <f>SUM(E6:E9)</f>
        <v>0</v>
      </c>
      <c r="F10" s="1019">
        <f t="shared" ref="F10:F14" si="0">SUM(D10:E10)</f>
        <v>0</v>
      </c>
      <c r="G10" s="299">
        <f>SUM(G8:G9)</f>
        <v>3092930</v>
      </c>
      <c r="H10" s="1019">
        <f>SUM(H6:H9)</f>
        <v>3092930</v>
      </c>
      <c r="I10" s="299">
        <f t="shared" ref="I10" si="1">SUM(I8:I9)</f>
        <v>3092930</v>
      </c>
      <c r="J10" s="383">
        <f t="shared" ref="J10:J42" si="2">I10/H10</f>
        <v>1</v>
      </c>
    </row>
    <row r="11" spans="1:10" s="75" customFormat="1" ht="24.75" customHeight="1" x14ac:dyDescent="0.3">
      <c r="A11" s="329" t="s">
        <v>24</v>
      </c>
      <c r="B11" s="333" t="s">
        <v>473</v>
      </c>
      <c r="C11" s="329" t="s">
        <v>474</v>
      </c>
      <c r="D11" s="1019"/>
      <c r="E11" s="1019"/>
      <c r="F11" s="1019">
        <f t="shared" si="0"/>
        <v>0</v>
      </c>
      <c r="G11" s="388"/>
      <c r="H11" s="1016"/>
      <c r="I11" s="388"/>
      <c r="J11" s="463"/>
    </row>
    <row r="12" spans="1:10" s="75" customFormat="1" ht="30" customHeight="1" x14ac:dyDescent="0.3">
      <c r="A12" s="329" t="s">
        <v>27</v>
      </c>
      <c r="B12" s="333" t="s">
        <v>475</v>
      </c>
      <c r="C12" s="329" t="s">
        <v>476</v>
      </c>
      <c r="D12" s="1019"/>
      <c r="E12" s="1019"/>
      <c r="F12" s="1019">
        <f t="shared" si="0"/>
        <v>0</v>
      </c>
      <c r="G12" s="388"/>
      <c r="H12" s="1016"/>
      <c r="I12" s="388"/>
      <c r="J12" s="463"/>
    </row>
    <row r="13" spans="1:10" s="75" customFormat="1" ht="30" customHeight="1" x14ac:dyDescent="0.3">
      <c r="A13" s="329" t="s">
        <v>30</v>
      </c>
      <c r="B13" s="333" t="s">
        <v>477</v>
      </c>
      <c r="C13" s="329" t="s">
        <v>478</v>
      </c>
      <c r="D13" s="1019"/>
      <c r="E13" s="1019"/>
      <c r="F13" s="1019">
        <f t="shared" si="0"/>
        <v>0</v>
      </c>
      <c r="G13" s="388"/>
      <c r="H13" s="1016"/>
      <c r="I13" s="388"/>
      <c r="J13" s="463"/>
    </row>
    <row r="14" spans="1:10" s="75" customFormat="1" ht="30" customHeight="1" x14ac:dyDescent="0.3">
      <c r="A14" s="329" t="s">
        <v>33</v>
      </c>
      <c r="B14" s="333" t="s">
        <v>479</v>
      </c>
      <c r="C14" s="329" t="s">
        <v>480</v>
      </c>
      <c r="D14" s="1019"/>
      <c r="E14" s="1019"/>
      <c r="F14" s="1019">
        <f t="shared" si="0"/>
        <v>0</v>
      </c>
      <c r="G14" s="388"/>
      <c r="H14" s="1016"/>
      <c r="I14" s="388"/>
      <c r="J14" s="463"/>
    </row>
    <row r="15" spans="1:10" s="75" customFormat="1" ht="21.75" customHeight="1" x14ac:dyDescent="0.3">
      <c r="A15" s="331" t="s">
        <v>36</v>
      </c>
      <c r="B15" s="198" t="s">
        <v>442</v>
      </c>
      <c r="C15" s="72" t="s">
        <v>58</v>
      </c>
      <c r="D15" s="464">
        <f>SUM(D11:D14)</f>
        <v>0</v>
      </c>
      <c r="E15" s="464">
        <f>SUM(E11:E14)</f>
        <v>0</v>
      </c>
      <c r="F15" s="464">
        <f>SUM(F11:F14)</f>
        <v>0</v>
      </c>
      <c r="G15" s="464">
        <f t="shared" ref="G15:J15" si="3">SUM(G11:G14)</f>
        <v>0</v>
      </c>
      <c r="H15" s="464">
        <f t="shared" si="3"/>
        <v>0</v>
      </c>
      <c r="I15" s="464">
        <f t="shared" si="3"/>
        <v>0</v>
      </c>
      <c r="J15" s="464">
        <f t="shared" si="3"/>
        <v>0</v>
      </c>
    </row>
    <row r="16" spans="1:10" s="76" customFormat="1" ht="16.5" customHeight="1" x14ac:dyDescent="0.3">
      <c r="A16" s="329" t="s">
        <v>38</v>
      </c>
      <c r="B16" s="334" t="s">
        <v>110</v>
      </c>
      <c r="C16" s="335" t="s">
        <v>111</v>
      </c>
      <c r="D16" s="1004"/>
      <c r="E16" s="1004"/>
      <c r="F16" s="1004">
        <f>SUM(D16:E16)</f>
        <v>0</v>
      </c>
      <c r="G16" s="236"/>
      <c r="H16" s="1015"/>
      <c r="I16" s="236"/>
      <c r="J16" s="463"/>
    </row>
    <row r="17" spans="1:10" s="76" customFormat="1" ht="16.5" customHeight="1" x14ac:dyDescent="0.3">
      <c r="A17" s="329" t="s">
        <v>40</v>
      </c>
      <c r="B17" s="334" t="s">
        <v>113</v>
      </c>
      <c r="C17" s="335" t="s">
        <v>114</v>
      </c>
      <c r="D17" s="1004">
        <v>800000</v>
      </c>
      <c r="E17" s="1004"/>
      <c r="F17" s="1004">
        <f>SUM(D17:E17)</f>
        <v>800000</v>
      </c>
      <c r="G17" s="236">
        <f>H17-F17</f>
        <v>119295</v>
      </c>
      <c r="H17" s="1015">
        <v>919295</v>
      </c>
      <c r="I17" s="236">
        <v>919295</v>
      </c>
      <c r="J17" s="463">
        <f t="shared" si="2"/>
        <v>1</v>
      </c>
    </row>
    <row r="18" spans="1:10" s="76" customFormat="1" ht="16.5" customHeight="1" x14ac:dyDescent="0.3">
      <c r="A18" s="329" t="s">
        <v>42</v>
      </c>
      <c r="B18" s="334" t="s">
        <v>481</v>
      </c>
      <c r="C18" s="335" t="s">
        <v>117</v>
      </c>
      <c r="D18" s="1004">
        <f>SUM(D19:D20)</f>
        <v>0</v>
      </c>
      <c r="E18" s="1004">
        <f>SUM(E19:E20)</f>
        <v>0</v>
      </c>
      <c r="F18" s="1004">
        <f>SUM(F19:F20)</f>
        <v>0</v>
      </c>
      <c r="G18" s="236"/>
      <c r="H18" s="1015"/>
      <c r="I18" s="236"/>
      <c r="J18" s="463"/>
    </row>
    <row r="19" spans="1:10" s="76" customFormat="1" ht="16.5" customHeight="1" x14ac:dyDescent="0.3">
      <c r="A19" s="329" t="s">
        <v>44</v>
      </c>
      <c r="B19" s="336" t="s">
        <v>482</v>
      </c>
      <c r="C19" s="337" t="s">
        <v>483</v>
      </c>
      <c r="D19" s="1006"/>
      <c r="E19" s="1006"/>
      <c r="F19" s="1006">
        <f>SUM(D19:E19)</f>
        <v>0</v>
      </c>
      <c r="G19" s="236"/>
      <c r="H19" s="1015"/>
      <c r="I19" s="236"/>
      <c r="J19" s="463"/>
    </row>
    <row r="20" spans="1:10" s="77" customFormat="1" ht="16.5" customHeight="1" x14ac:dyDescent="0.3">
      <c r="A20" s="329" t="s">
        <v>46</v>
      </c>
      <c r="B20" s="336" t="s">
        <v>484</v>
      </c>
      <c r="C20" s="337" t="s">
        <v>485</v>
      </c>
      <c r="D20" s="1006"/>
      <c r="E20" s="1006"/>
      <c r="F20" s="1006">
        <f>SUM(D20:E20)</f>
        <v>0</v>
      </c>
      <c r="G20" s="238"/>
      <c r="H20" s="1020"/>
      <c r="I20" s="238"/>
      <c r="J20" s="463"/>
    </row>
    <row r="21" spans="1:10" s="77" customFormat="1" ht="16.5" customHeight="1" x14ac:dyDescent="0.3">
      <c r="A21" s="329" t="s">
        <v>48</v>
      </c>
      <c r="B21" s="338" t="s">
        <v>119</v>
      </c>
      <c r="C21" s="335" t="s">
        <v>120</v>
      </c>
      <c r="D21" s="1006"/>
      <c r="E21" s="1006"/>
      <c r="F21" s="1006">
        <f>SUM(D21:E21)</f>
        <v>0</v>
      </c>
      <c r="G21" s="238"/>
      <c r="H21" s="1020"/>
      <c r="I21" s="238"/>
      <c r="J21" s="463"/>
    </row>
    <row r="22" spans="1:10" s="76" customFormat="1" ht="16.5" customHeight="1" x14ac:dyDescent="0.3">
      <c r="A22" s="329" t="s">
        <v>50</v>
      </c>
      <c r="B22" s="334" t="s">
        <v>122</v>
      </c>
      <c r="C22" s="335" t="s">
        <v>123</v>
      </c>
      <c r="D22" s="1004"/>
      <c r="E22" s="1004"/>
      <c r="F22" s="1006">
        <f t="shared" ref="F22:F28" si="4">SUM(D22:E22)</f>
        <v>0</v>
      </c>
      <c r="G22" s="236"/>
      <c r="H22" s="1015"/>
      <c r="I22" s="236"/>
      <c r="J22" s="463"/>
    </row>
    <row r="23" spans="1:10" s="76" customFormat="1" ht="16.5" customHeight="1" x14ac:dyDescent="0.3">
      <c r="A23" s="329" t="s">
        <v>53</v>
      </c>
      <c r="B23" s="334" t="s">
        <v>486</v>
      </c>
      <c r="C23" s="335" t="s">
        <v>126</v>
      </c>
      <c r="D23" s="1004"/>
      <c r="E23" s="1004"/>
      <c r="F23" s="1006">
        <f t="shared" si="4"/>
        <v>0</v>
      </c>
      <c r="G23" s="236"/>
      <c r="H23" s="1015">
        <v>0</v>
      </c>
      <c r="I23" s="236"/>
      <c r="J23" s="463"/>
    </row>
    <row r="24" spans="1:10" s="77" customFormat="1" ht="16.5" customHeight="1" x14ac:dyDescent="0.3">
      <c r="A24" s="329" t="s">
        <v>56</v>
      </c>
      <c r="B24" s="334" t="s">
        <v>487</v>
      </c>
      <c r="C24" s="335" t="s">
        <v>129</v>
      </c>
      <c r="D24" s="1004"/>
      <c r="E24" s="1004"/>
      <c r="F24" s="1006">
        <f t="shared" si="4"/>
        <v>0</v>
      </c>
      <c r="G24" s="238"/>
      <c r="H24" s="1020"/>
      <c r="I24" s="238"/>
      <c r="J24" s="463"/>
    </row>
    <row r="25" spans="1:10" s="77" customFormat="1" ht="16.5" customHeight="1" x14ac:dyDescent="0.3">
      <c r="A25" s="329" t="s">
        <v>59</v>
      </c>
      <c r="B25" s="339" t="s">
        <v>131</v>
      </c>
      <c r="C25" s="335" t="s">
        <v>132</v>
      </c>
      <c r="D25" s="1004"/>
      <c r="E25" s="1004"/>
      <c r="F25" s="1006">
        <f t="shared" si="4"/>
        <v>0</v>
      </c>
      <c r="G25" s="236">
        <f>H25-F25</f>
        <v>389</v>
      </c>
      <c r="H25" s="1017">
        <v>389</v>
      </c>
      <c r="I25" s="236">
        <v>389</v>
      </c>
      <c r="J25" s="463">
        <f t="shared" si="2"/>
        <v>1</v>
      </c>
    </row>
    <row r="26" spans="1:10" s="77" customFormat="1" ht="16.5" customHeight="1" x14ac:dyDescent="0.3">
      <c r="A26" s="329" t="s">
        <v>61</v>
      </c>
      <c r="B26" s="334" t="s">
        <v>488</v>
      </c>
      <c r="C26" s="335" t="s">
        <v>135</v>
      </c>
      <c r="D26" s="1004"/>
      <c r="E26" s="1004"/>
      <c r="F26" s="1006">
        <f t="shared" si="4"/>
        <v>0</v>
      </c>
      <c r="G26" s="238"/>
      <c r="H26" s="1020"/>
      <c r="I26" s="238"/>
      <c r="J26" s="463" t="s">
        <v>729</v>
      </c>
    </row>
    <row r="27" spans="1:10" s="77" customFormat="1" ht="16.5" customHeight="1" x14ac:dyDescent="0.3">
      <c r="A27" s="329" t="s">
        <v>63</v>
      </c>
      <c r="B27" s="334" t="s">
        <v>489</v>
      </c>
      <c r="C27" s="335" t="s">
        <v>138</v>
      </c>
      <c r="D27" s="1004"/>
      <c r="E27" s="1004"/>
      <c r="F27" s="1006">
        <f t="shared" si="4"/>
        <v>0</v>
      </c>
      <c r="G27" s="238"/>
      <c r="H27" s="1020"/>
      <c r="I27" s="238"/>
      <c r="J27" s="463" t="s">
        <v>729</v>
      </c>
    </row>
    <row r="28" spans="1:10" s="77" customFormat="1" ht="16.5" customHeight="1" x14ac:dyDescent="0.3">
      <c r="A28" s="329" t="s">
        <v>65</v>
      </c>
      <c r="B28" s="334" t="s">
        <v>140</v>
      </c>
      <c r="C28" s="335" t="s">
        <v>141</v>
      </c>
      <c r="D28" s="299"/>
      <c r="E28" s="299"/>
      <c r="F28" s="1006">
        <f t="shared" si="4"/>
        <v>0</v>
      </c>
      <c r="G28" s="236">
        <f t="shared" ref="G28" si="5">H28-F28</f>
        <v>32123</v>
      </c>
      <c r="H28" s="1017">
        <v>32123</v>
      </c>
      <c r="I28" s="236">
        <v>32123</v>
      </c>
      <c r="J28" s="463">
        <f t="shared" si="2"/>
        <v>1</v>
      </c>
    </row>
    <row r="29" spans="1:10" s="77" customFormat="1" ht="21.75" customHeight="1" x14ac:dyDescent="0.3">
      <c r="A29" s="331" t="s">
        <v>67</v>
      </c>
      <c r="B29" s="79" t="s">
        <v>490</v>
      </c>
      <c r="C29" s="199" t="s">
        <v>144</v>
      </c>
      <c r="D29" s="80">
        <f>SUM(D16+D17+D18+D21+D22+D23+D24+D25+D26+D27+D28)</f>
        <v>800000</v>
      </c>
      <c r="E29" s="80">
        <f>SUM(E16+E17+E18+E21+E22+E23+E24+E25+E26+E27+E28)</f>
        <v>0</v>
      </c>
      <c r="F29" s="80">
        <f>SUM(F16+F17+F18+F21+F22+F23+F24+F25+F26+F27+F28)</f>
        <v>800000</v>
      </c>
      <c r="G29" s="80">
        <f t="shared" ref="G29:I29" si="6">SUM(G16+G17+G18+G21+G22+G23+G24+G25+G26+G27+G28)</f>
        <v>151807</v>
      </c>
      <c r="H29" s="80">
        <f t="shared" si="6"/>
        <v>951807</v>
      </c>
      <c r="I29" s="80">
        <f t="shared" si="6"/>
        <v>951807</v>
      </c>
      <c r="J29" s="383">
        <f t="shared" si="2"/>
        <v>1</v>
      </c>
    </row>
    <row r="30" spans="1:10" s="78" customFormat="1" ht="21.75" customHeight="1" x14ac:dyDescent="0.3">
      <c r="A30" s="331" t="s">
        <v>69</v>
      </c>
      <c r="B30" s="79" t="s">
        <v>444</v>
      </c>
      <c r="C30" s="199" t="s">
        <v>162</v>
      </c>
      <c r="D30" s="80"/>
      <c r="E30" s="80"/>
      <c r="F30" s="80">
        <v>0</v>
      </c>
      <c r="G30" s="238"/>
      <c r="H30" s="1021"/>
      <c r="I30" s="238"/>
      <c r="J30" s="463"/>
    </row>
    <row r="31" spans="1:10" s="77" customFormat="1" ht="21.75" customHeight="1" x14ac:dyDescent="0.3">
      <c r="A31" s="331" t="s">
        <v>71</v>
      </c>
      <c r="B31" s="79" t="s">
        <v>415</v>
      </c>
      <c r="C31" s="199" t="s">
        <v>171</v>
      </c>
      <c r="D31" s="200"/>
      <c r="E31" s="200"/>
      <c r="F31" s="200">
        <v>0</v>
      </c>
      <c r="G31" s="236">
        <v>15000</v>
      </c>
      <c r="H31" s="1017">
        <v>15000</v>
      </c>
      <c r="I31" s="236">
        <v>15000</v>
      </c>
      <c r="J31" s="463">
        <f t="shared" si="2"/>
        <v>1</v>
      </c>
    </row>
    <row r="32" spans="1:10" s="77" customFormat="1" ht="21.75" customHeight="1" x14ac:dyDescent="0.3">
      <c r="A32" s="331" t="s">
        <v>74</v>
      </c>
      <c r="B32" s="79" t="s">
        <v>445</v>
      </c>
      <c r="C32" s="199" t="s">
        <v>180</v>
      </c>
      <c r="D32" s="200"/>
      <c r="E32" s="200"/>
      <c r="F32" s="200">
        <v>0</v>
      </c>
      <c r="G32" s="238"/>
      <c r="H32" s="1020"/>
      <c r="I32" s="238"/>
      <c r="J32" s="463"/>
    </row>
    <row r="33" spans="1:10" s="77" customFormat="1" ht="21.75" customHeight="1" x14ac:dyDescent="0.3">
      <c r="A33" s="331" t="s">
        <v>77</v>
      </c>
      <c r="B33" s="79" t="s">
        <v>491</v>
      </c>
      <c r="C33" s="465"/>
      <c r="D33" s="80">
        <f>D10+D15+D29+D30+D31+D32</f>
        <v>800000</v>
      </c>
      <c r="E33" s="80">
        <f>E10+E15+E29+E30+E31+E32</f>
        <v>0</v>
      </c>
      <c r="F33" s="80">
        <f>F10+F15+F29+F30+F31+F32</f>
        <v>800000</v>
      </c>
      <c r="G33" s="80">
        <f t="shared" ref="G33:I33" si="7">G10+G15+G29+G30+G31+G32</f>
        <v>3259737</v>
      </c>
      <c r="H33" s="80">
        <f t="shared" si="7"/>
        <v>4059737</v>
      </c>
      <c r="I33" s="80">
        <f t="shared" si="7"/>
        <v>4059737</v>
      </c>
      <c r="J33" s="463">
        <f t="shared" si="2"/>
        <v>1</v>
      </c>
    </row>
    <row r="34" spans="1:10" s="76" customFormat="1" ht="21.75" customHeight="1" x14ac:dyDescent="0.3">
      <c r="A34" s="329" t="s">
        <v>80</v>
      </c>
      <c r="B34" s="217" t="s">
        <v>492</v>
      </c>
      <c r="C34" s="289" t="s">
        <v>189</v>
      </c>
      <c r="D34" s="1022">
        <f>SUM(D35:D36)</f>
        <v>0</v>
      </c>
      <c r="E34" s="1022">
        <f>SUM(E35:E36)</f>
        <v>0</v>
      </c>
      <c r="F34" s="1022">
        <f>SUM(F35:F36)</f>
        <v>0</v>
      </c>
      <c r="G34" s="236">
        <v>360928</v>
      </c>
      <c r="H34" s="1015">
        <v>360928</v>
      </c>
      <c r="I34" s="236">
        <v>360928</v>
      </c>
      <c r="J34" s="463">
        <f t="shared" si="2"/>
        <v>1</v>
      </c>
    </row>
    <row r="35" spans="1:10" s="76" customFormat="1" ht="21.75" customHeight="1" x14ac:dyDescent="0.3">
      <c r="A35" s="329" t="s">
        <v>82</v>
      </c>
      <c r="B35" s="214" t="s">
        <v>191</v>
      </c>
      <c r="C35" s="289" t="s">
        <v>192</v>
      </c>
      <c r="D35" s="1022"/>
      <c r="E35" s="1022"/>
      <c r="F35" s="1022">
        <f>SUM(D35:E35)</f>
        <v>0</v>
      </c>
      <c r="G35" s="236">
        <v>360928</v>
      </c>
      <c r="H35" s="1015">
        <v>360928</v>
      </c>
      <c r="I35" s="236">
        <v>360928</v>
      </c>
      <c r="J35" s="463">
        <f t="shared" si="2"/>
        <v>1</v>
      </c>
    </row>
    <row r="36" spans="1:10" s="76" customFormat="1" ht="21.75" customHeight="1" x14ac:dyDescent="0.3">
      <c r="A36" s="329" t="s">
        <v>84</v>
      </c>
      <c r="B36" s="214" t="s">
        <v>194</v>
      </c>
      <c r="C36" s="289" t="s">
        <v>195</v>
      </c>
      <c r="D36" s="1022"/>
      <c r="E36" s="1022"/>
      <c r="F36" s="1022">
        <f>SUM(D36:E36)</f>
        <v>0</v>
      </c>
      <c r="G36" s="236"/>
      <c r="H36" s="1015"/>
      <c r="I36" s="236"/>
      <c r="J36" s="463"/>
    </row>
    <row r="37" spans="1:10" s="76" customFormat="1" ht="21.75" customHeight="1" x14ac:dyDescent="0.3">
      <c r="A37" s="329" t="s">
        <v>86</v>
      </c>
      <c r="B37" s="217" t="s">
        <v>493</v>
      </c>
      <c r="C37" s="289" t="s">
        <v>494</v>
      </c>
      <c r="D37" s="1022">
        <f>SUM(D38:D39)</f>
        <v>29604406</v>
      </c>
      <c r="E37" s="1022">
        <f t="shared" ref="E37:F37" si="8">SUM(E38:E39)</f>
        <v>0</v>
      </c>
      <c r="F37" s="1022">
        <f t="shared" si="8"/>
        <v>29604406</v>
      </c>
      <c r="G37" s="236">
        <f>H37-F37</f>
        <v>4771014</v>
      </c>
      <c r="H37" s="1015">
        <v>34375420</v>
      </c>
      <c r="I37" s="236">
        <f>SUM(I38:I39)</f>
        <v>30609109</v>
      </c>
      <c r="J37" s="463">
        <f t="shared" si="2"/>
        <v>0.8904359277646644</v>
      </c>
    </row>
    <row r="38" spans="1:10" s="76" customFormat="1" ht="21.75" customHeight="1" x14ac:dyDescent="0.3">
      <c r="A38" s="329"/>
      <c r="B38" s="340" t="s">
        <v>571</v>
      </c>
      <c r="C38" s="280" t="s">
        <v>494</v>
      </c>
      <c r="D38" s="1023">
        <v>20873710</v>
      </c>
      <c r="E38" s="1023"/>
      <c r="F38" s="1023">
        <v>20873710</v>
      </c>
      <c r="G38" s="236">
        <f>H38-F38</f>
        <v>4771014</v>
      </c>
      <c r="H38" s="1015">
        <v>25644724</v>
      </c>
      <c r="I38" s="236">
        <v>21878413</v>
      </c>
      <c r="J38" s="463">
        <f t="shared" si="2"/>
        <v>0.85313505421232061</v>
      </c>
    </row>
    <row r="39" spans="1:10" s="76" customFormat="1" ht="21.75" customHeight="1" x14ac:dyDescent="0.3">
      <c r="A39" s="329"/>
      <c r="B39" s="341" t="s">
        <v>572</v>
      </c>
      <c r="C39" s="280" t="s">
        <v>494</v>
      </c>
      <c r="D39" s="1023">
        <v>8730696</v>
      </c>
      <c r="E39" s="1023"/>
      <c r="F39" s="1023">
        <f>SUM(D39:E39)</f>
        <v>8730696</v>
      </c>
      <c r="G39" s="466"/>
      <c r="H39" s="1015">
        <v>8730696</v>
      </c>
      <c r="I39" s="236">
        <v>8730696</v>
      </c>
      <c r="J39" s="463">
        <f t="shared" si="2"/>
        <v>1</v>
      </c>
    </row>
    <row r="40" spans="1:10" s="76" customFormat="1" ht="21.75" customHeight="1" x14ac:dyDescent="0.3">
      <c r="A40" s="329" t="s">
        <v>89</v>
      </c>
      <c r="B40" s="79" t="s">
        <v>495</v>
      </c>
      <c r="C40" s="82" t="s">
        <v>496</v>
      </c>
      <c r="D40" s="81">
        <f>SUM(D34+D37)</f>
        <v>29604406</v>
      </c>
      <c r="E40" s="81">
        <f>SUM(E34+E37)</f>
        <v>0</v>
      </c>
      <c r="F40" s="81">
        <f>SUM(F34+F37)</f>
        <v>29604406</v>
      </c>
      <c r="G40" s="81">
        <f t="shared" ref="G40:I40" si="9">SUM(G34+G37)</f>
        <v>5131942</v>
      </c>
      <c r="H40" s="81">
        <f t="shared" si="9"/>
        <v>34736348</v>
      </c>
      <c r="I40" s="81">
        <f t="shared" si="9"/>
        <v>30970037</v>
      </c>
      <c r="J40" s="383">
        <f t="shared" si="2"/>
        <v>0.89157435318186007</v>
      </c>
    </row>
    <row r="41" spans="1:10" s="76" customFormat="1" ht="21.75" customHeight="1" x14ac:dyDescent="0.3">
      <c r="A41" s="331" t="s">
        <v>93</v>
      </c>
      <c r="B41" s="79" t="s">
        <v>574</v>
      </c>
      <c r="C41" s="82" t="s">
        <v>198</v>
      </c>
      <c r="D41" s="81">
        <f>D40</f>
        <v>29604406</v>
      </c>
      <c r="E41" s="81">
        <f t="shared" ref="E41:F41" si="10">E40</f>
        <v>0</v>
      </c>
      <c r="F41" s="81">
        <f t="shared" si="10"/>
        <v>29604406</v>
      </c>
      <c r="G41" s="81">
        <f t="shared" ref="G41:I41" si="11">G40</f>
        <v>5131942</v>
      </c>
      <c r="H41" s="81">
        <f t="shared" si="11"/>
        <v>34736348</v>
      </c>
      <c r="I41" s="81">
        <f t="shared" si="11"/>
        <v>30970037</v>
      </c>
      <c r="J41" s="383">
        <f t="shared" si="2"/>
        <v>0.89157435318186007</v>
      </c>
    </row>
    <row r="42" spans="1:10" s="76" customFormat="1" ht="21.75" customHeight="1" x14ac:dyDescent="0.3">
      <c r="A42" s="331" t="s">
        <v>96</v>
      </c>
      <c r="B42" s="79" t="s">
        <v>498</v>
      </c>
      <c r="C42" s="82"/>
      <c r="D42" s="81">
        <f>D33+D41</f>
        <v>30404406</v>
      </c>
      <c r="E42" s="81">
        <f>E33+E41</f>
        <v>0</v>
      </c>
      <c r="F42" s="81">
        <f>F33+F41</f>
        <v>30404406</v>
      </c>
      <c r="G42" s="81">
        <f t="shared" ref="G42:I42" si="12">G33+G41</f>
        <v>8391679</v>
      </c>
      <c r="H42" s="81">
        <f t="shared" si="12"/>
        <v>38796085</v>
      </c>
      <c r="I42" s="81">
        <f t="shared" si="12"/>
        <v>35029774</v>
      </c>
      <c r="J42" s="383">
        <f t="shared" si="2"/>
        <v>0.90292033332744781</v>
      </c>
    </row>
    <row r="43" spans="1:10" s="76" customFormat="1" ht="15" customHeight="1" x14ac:dyDescent="0.3">
      <c r="A43" s="83"/>
      <c r="B43" s="84"/>
      <c r="C43" s="85"/>
      <c r="D43" s="86"/>
      <c r="E43" s="86"/>
      <c r="F43" s="86"/>
      <c r="G43" s="237"/>
      <c r="H43" s="763"/>
      <c r="I43" s="240"/>
      <c r="J43" s="390"/>
    </row>
    <row r="44" spans="1:10" s="76" customFormat="1" ht="15" customHeight="1" x14ac:dyDescent="0.3">
      <c r="A44" s="1430" t="s">
        <v>499</v>
      </c>
      <c r="B44" s="1430"/>
      <c r="C44" s="1430"/>
      <c r="D44" s="1430"/>
      <c r="E44" s="1430"/>
      <c r="F44" s="1430"/>
      <c r="G44" s="1430"/>
      <c r="H44" s="1430"/>
      <c r="I44" s="240"/>
      <c r="J44" s="390"/>
    </row>
    <row r="45" spans="1:10" s="342" customFormat="1" ht="38.25" customHeight="1" x14ac:dyDescent="0.3">
      <c r="A45" s="82" t="s">
        <v>396</v>
      </c>
      <c r="B45" s="82" t="s">
        <v>266</v>
      </c>
      <c r="C45" s="365" t="s">
        <v>460</v>
      </c>
      <c r="D45" s="757" t="s">
        <v>461</v>
      </c>
      <c r="E45" s="757" t="s">
        <v>462</v>
      </c>
      <c r="F45" s="757" t="s">
        <v>943</v>
      </c>
      <c r="G45" s="382" t="s">
        <v>808</v>
      </c>
      <c r="H45" s="761" t="s">
        <v>726</v>
      </c>
      <c r="I45" s="382" t="s">
        <v>745</v>
      </c>
      <c r="J45" s="383" t="s">
        <v>746</v>
      </c>
    </row>
    <row r="46" spans="1:10" s="364" customFormat="1" ht="15" customHeight="1" x14ac:dyDescent="0.3">
      <c r="A46" s="82" t="s">
        <v>5</v>
      </c>
      <c r="B46" s="82" t="s">
        <v>6</v>
      </c>
      <c r="C46" s="82"/>
      <c r="D46" s="574" t="s">
        <v>8</v>
      </c>
      <c r="E46" s="574" t="s">
        <v>267</v>
      </c>
      <c r="F46" s="574" t="s">
        <v>463</v>
      </c>
      <c r="G46" s="382" t="s">
        <v>724</v>
      </c>
      <c r="H46" s="764" t="s">
        <v>727</v>
      </c>
      <c r="I46" s="991" t="s">
        <v>728</v>
      </c>
      <c r="J46" s="992" t="s">
        <v>747</v>
      </c>
    </row>
    <row r="47" spans="1:10" s="76" customFormat="1" ht="24.75" customHeight="1" x14ac:dyDescent="0.3">
      <c r="A47" s="467" t="s">
        <v>9</v>
      </c>
      <c r="B47" s="345" t="s">
        <v>203</v>
      </c>
      <c r="C47" s="330" t="s">
        <v>204</v>
      </c>
      <c r="D47" s="251">
        <v>19068149</v>
      </c>
      <c r="E47" s="251"/>
      <c r="F47" s="251">
        <f>SUM(D47:E47)</f>
        <v>19068149</v>
      </c>
      <c r="G47" s="468">
        <f>H47-F47</f>
        <v>5136372</v>
      </c>
      <c r="H47" s="1015">
        <v>24204521</v>
      </c>
      <c r="I47" s="468">
        <v>22405529</v>
      </c>
      <c r="J47" s="469">
        <f>I47/H47</f>
        <v>0.92567537279502454</v>
      </c>
    </row>
    <row r="48" spans="1:10" s="76" customFormat="1" ht="24.75" customHeight="1" x14ac:dyDescent="0.3">
      <c r="A48" s="467" t="s">
        <v>12</v>
      </c>
      <c r="B48" s="345" t="s">
        <v>205</v>
      </c>
      <c r="C48" s="330" t="s">
        <v>206</v>
      </c>
      <c r="D48" s="251">
        <v>4445707</v>
      </c>
      <c r="E48" s="251"/>
      <c r="F48" s="251">
        <f>SUM(D48:E48)</f>
        <v>4445707</v>
      </c>
      <c r="G48" s="468">
        <f t="shared" ref="G48:G49" si="13">H48-F48</f>
        <v>928259</v>
      </c>
      <c r="H48" s="1015">
        <v>5373966</v>
      </c>
      <c r="I48" s="468">
        <v>4132074</v>
      </c>
      <c r="J48" s="469">
        <f t="shared" ref="J48:J60" si="14">I48/H48</f>
        <v>0.76890586951982953</v>
      </c>
    </row>
    <row r="49" spans="1:10" s="76" customFormat="1" ht="24.75" customHeight="1" x14ac:dyDescent="0.3">
      <c r="A49" s="467" t="s">
        <v>15</v>
      </c>
      <c r="B49" s="345" t="s">
        <v>207</v>
      </c>
      <c r="C49" s="330" t="s">
        <v>208</v>
      </c>
      <c r="D49" s="251">
        <v>6890550</v>
      </c>
      <c r="E49" s="251"/>
      <c r="F49" s="251">
        <f>SUM(D49:E49)</f>
        <v>6890550</v>
      </c>
      <c r="G49" s="468">
        <f t="shared" si="13"/>
        <v>1072358</v>
      </c>
      <c r="H49" s="1015">
        <v>7962908</v>
      </c>
      <c r="I49" s="468">
        <v>7030287</v>
      </c>
      <c r="J49" s="469">
        <f t="shared" si="14"/>
        <v>0.88287934508347954</v>
      </c>
    </row>
    <row r="50" spans="1:10" s="76" customFormat="1" ht="24.75" customHeight="1" x14ac:dyDescent="0.3">
      <c r="A50" s="467" t="s">
        <v>18</v>
      </c>
      <c r="B50" s="345" t="s">
        <v>209</v>
      </c>
      <c r="C50" s="330" t="s">
        <v>210</v>
      </c>
      <c r="D50" s="251"/>
      <c r="E50" s="251"/>
      <c r="F50" s="251">
        <f>SUM(D50:E50)</f>
        <v>0</v>
      </c>
      <c r="G50" s="468"/>
      <c r="H50" s="1015"/>
      <c r="I50" s="468">
        <v>0</v>
      </c>
      <c r="J50" s="469"/>
    </row>
    <row r="51" spans="1:10" s="76" customFormat="1" ht="24.75" customHeight="1" x14ac:dyDescent="0.3">
      <c r="A51" s="467" t="s">
        <v>21</v>
      </c>
      <c r="B51" s="345" t="s">
        <v>211</v>
      </c>
      <c r="C51" s="330" t="s">
        <v>212</v>
      </c>
      <c r="D51" s="251"/>
      <c r="E51" s="251"/>
      <c r="F51" s="251">
        <f>SUM(D51:E51)</f>
        <v>0</v>
      </c>
      <c r="G51" s="468"/>
      <c r="H51" s="1015"/>
      <c r="I51" s="468">
        <v>0</v>
      </c>
      <c r="J51" s="469"/>
    </row>
    <row r="52" spans="1:10" s="75" customFormat="1" ht="24.75" customHeight="1" x14ac:dyDescent="0.3">
      <c r="A52" s="88" t="s">
        <v>24</v>
      </c>
      <c r="B52" s="286" t="s">
        <v>500</v>
      </c>
      <c r="C52" s="82" t="s">
        <v>229</v>
      </c>
      <c r="D52" s="1012">
        <f>SUM(D47:D51)</f>
        <v>30404406</v>
      </c>
      <c r="E52" s="1012">
        <f>SUM(E47:E51)</f>
        <v>0</v>
      </c>
      <c r="F52" s="1012">
        <f>SUM(F47:F51)</f>
        <v>30404406</v>
      </c>
      <c r="G52" s="202">
        <f t="shared" ref="G52:I52" si="15">SUM(G47:G51)</f>
        <v>7136989</v>
      </c>
      <c r="H52" s="1016">
        <f>SUM(H47:H51)</f>
        <v>37541395</v>
      </c>
      <c r="I52" s="202">
        <f t="shared" si="15"/>
        <v>33567890</v>
      </c>
      <c r="J52" s="381">
        <f t="shared" si="14"/>
        <v>0.89415670355350407</v>
      </c>
    </row>
    <row r="53" spans="1:10" s="87" customFormat="1" ht="24.75" customHeight="1" x14ac:dyDescent="0.3">
      <c r="A53" s="467" t="s">
        <v>27</v>
      </c>
      <c r="B53" s="345" t="s">
        <v>501</v>
      </c>
      <c r="C53" s="330" t="s">
        <v>231</v>
      </c>
      <c r="D53" s="274"/>
      <c r="E53" s="274"/>
      <c r="F53" s="274">
        <f>SUM(D53:E53)</f>
        <v>0</v>
      </c>
      <c r="G53" s="238">
        <f>H53-F53</f>
        <v>1254690</v>
      </c>
      <c r="H53" s="1017">
        <v>1254690</v>
      </c>
      <c r="I53" s="468">
        <v>1254690</v>
      </c>
      <c r="J53" s="469">
        <f t="shared" si="14"/>
        <v>1</v>
      </c>
    </row>
    <row r="54" spans="1:10" ht="24.75" customHeight="1" x14ac:dyDescent="0.3">
      <c r="A54" s="467" t="s">
        <v>30</v>
      </c>
      <c r="B54" s="345" t="s">
        <v>232</v>
      </c>
      <c r="C54" s="330" t="s">
        <v>233</v>
      </c>
      <c r="D54" s="251"/>
      <c r="E54" s="251"/>
      <c r="F54" s="251">
        <f>SUM(D54:E54)</f>
        <v>0</v>
      </c>
      <c r="G54" s="468"/>
      <c r="H54" s="1017"/>
      <c r="I54" s="468"/>
      <c r="J54" s="469"/>
    </row>
    <row r="55" spans="1:10" ht="24.75" customHeight="1" x14ac:dyDescent="0.3">
      <c r="A55" s="467" t="s">
        <v>33</v>
      </c>
      <c r="B55" s="345" t="s">
        <v>502</v>
      </c>
      <c r="C55" s="330" t="s">
        <v>235</v>
      </c>
      <c r="D55" s="251"/>
      <c r="E55" s="251"/>
      <c r="F55" s="251">
        <f>SUM(D55:E55)</f>
        <v>0</v>
      </c>
      <c r="G55" s="468"/>
      <c r="H55" s="1017"/>
      <c r="I55" s="468"/>
      <c r="J55" s="469"/>
    </row>
    <row r="56" spans="1:10" ht="24.75" customHeight="1" x14ac:dyDescent="0.3">
      <c r="A56" s="88" t="s">
        <v>36</v>
      </c>
      <c r="B56" s="89" t="s">
        <v>503</v>
      </c>
      <c r="C56" s="82" t="s">
        <v>247</v>
      </c>
      <c r="D56" s="202">
        <f>SUM(D53:D55)</f>
        <v>0</v>
      </c>
      <c r="E56" s="202">
        <f t="shared" ref="E56:F56" si="16">SUM(E53:E55)</f>
        <v>0</v>
      </c>
      <c r="F56" s="202">
        <f t="shared" si="16"/>
        <v>0</v>
      </c>
      <c r="G56" s="202">
        <f t="shared" ref="G56:I56" si="17">SUM(G53:G55)</f>
        <v>1254690</v>
      </c>
      <c r="H56" s="202">
        <f t="shared" ref="H56" si="18">SUM(H53:H55)</f>
        <v>1254690</v>
      </c>
      <c r="I56" s="202">
        <f t="shared" si="17"/>
        <v>1254690</v>
      </c>
      <c r="J56" s="381">
        <f t="shared" si="14"/>
        <v>1</v>
      </c>
    </row>
    <row r="57" spans="1:10" ht="24.75" customHeight="1" x14ac:dyDescent="0.3">
      <c r="A57" s="88" t="s">
        <v>38</v>
      </c>
      <c r="B57" s="89" t="s">
        <v>504</v>
      </c>
      <c r="C57" s="82" t="s">
        <v>505</v>
      </c>
      <c r="D57" s="90">
        <f>D52+D56</f>
        <v>30404406</v>
      </c>
      <c r="E57" s="90">
        <f>E52+E56</f>
        <v>0</v>
      </c>
      <c r="F57" s="90">
        <f>F52+F56</f>
        <v>30404406</v>
      </c>
      <c r="G57" s="90">
        <f t="shared" ref="G57:I57" si="19">G52+G56</f>
        <v>8391679</v>
      </c>
      <c r="H57" s="81">
        <f t="shared" si="19"/>
        <v>38796085</v>
      </c>
      <c r="I57" s="90">
        <f t="shared" si="19"/>
        <v>34822580</v>
      </c>
      <c r="J57" s="381">
        <f t="shared" si="14"/>
        <v>0.89757974290447096</v>
      </c>
    </row>
    <row r="58" spans="1:10" ht="24.75" customHeight="1" x14ac:dyDescent="0.3">
      <c r="A58" s="330" t="s">
        <v>40</v>
      </c>
      <c r="B58" s="89" t="s">
        <v>506</v>
      </c>
      <c r="C58" s="82" t="s">
        <v>507</v>
      </c>
      <c r="D58" s="90"/>
      <c r="E58" s="90"/>
      <c r="F58" s="90">
        <f>SUM(D58:E58)</f>
        <v>0</v>
      </c>
      <c r="G58" s="468"/>
      <c r="H58" s="1018"/>
      <c r="I58" s="468"/>
      <c r="J58" s="381"/>
    </row>
    <row r="59" spans="1:10" ht="24.75" customHeight="1" x14ac:dyDescent="0.3">
      <c r="A59" s="82" t="s">
        <v>44</v>
      </c>
      <c r="B59" s="89" t="s">
        <v>573</v>
      </c>
      <c r="C59" s="82" t="s">
        <v>259</v>
      </c>
      <c r="D59" s="90">
        <f>SUM(D58:D58)</f>
        <v>0</v>
      </c>
      <c r="E59" s="90">
        <f>SUM(E58:E58)</f>
        <v>0</v>
      </c>
      <c r="F59" s="90">
        <f>SUM(F58:F58)</f>
        <v>0</v>
      </c>
      <c r="G59" s="468"/>
      <c r="H59" s="1018"/>
      <c r="I59" s="468"/>
      <c r="J59" s="381"/>
    </row>
    <row r="60" spans="1:10" ht="24.75" customHeight="1" x14ac:dyDescent="0.3">
      <c r="A60" s="82" t="s">
        <v>46</v>
      </c>
      <c r="B60" s="89" t="s">
        <v>508</v>
      </c>
      <c r="C60" s="82" t="s">
        <v>261</v>
      </c>
      <c r="D60" s="739">
        <f>SUM(D57+D59)</f>
        <v>30404406</v>
      </c>
      <c r="E60" s="739">
        <f>SUM(E57+E59)</f>
        <v>0</v>
      </c>
      <c r="F60" s="739">
        <f>SUM(F57+F59)</f>
        <v>30404406</v>
      </c>
      <c r="G60" s="90">
        <f t="shared" ref="G60:I60" si="20">SUM(G57+G59)</f>
        <v>8391679</v>
      </c>
      <c r="H60" s="762">
        <f t="shared" ref="H60" si="21">SUM(H57+H59)</f>
        <v>38796085</v>
      </c>
      <c r="I60" s="90">
        <f t="shared" si="20"/>
        <v>34822580</v>
      </c>
      <c r="J60" s="381">
        <f t="shared" si="14"/>
        <v>0.89757974290447096</v>
      </c>
    </row>
    <row r="61" spans="1:10" ht="12" customHeight="1" x14ac:dyDescent="0.3">
      <c r="A61" s="91"/>
      <c r="B61" s="92"/>
      <c r="C61" s="93"/>
      <c r="D61" s="758"/>
      <c r="E61" s="758"/>
      <c r="F61" s="758"/>
      <c r="G61" s="239"/>
      <c r="H61" s="765"/>
      <c r="I61" s="239"/>
      <c r="J61" s="387"/>
    </row>
    <row r="62" spans="1:10" ht="12" customHeight="1" x14ac:dyDescent="0.3">
      <c r="A62" s="91"/>
      <c r="B62" s="92"/>
      <c r="C62" s="93"/>
      <c r="D62" s="758"/>
      <c r="E62" s="758"/>
      <c r="F62" s="758"/>
      <c r="G62" s="239"/>
      <c r="H62" s="765"/>
      <c r="I62" s="239"/>
      <c r="J62" s="387"/>
    </row>
    <row r="63" spans="1:10" x14ac:dyDescent="0.3">
      <c r="A63" s="94"/>
      <c r="B63" s="95"/>
      <c r="C63" s="95"/>
    </row>
    <row r="64" spans="1:10" x14ac:dyDescent="0.3">
      <c r="A64" s="94"/>
      <c r="B64" s="95"/>
      <c r="C64" s="95"/>
    </row>
    <row r="65" spans="1:3" x14ac:dyDescent="0.3">
      <c r="A65" s="94"/>
      <c r="B65" s="95"/>
      <c r="C65" s="95"/>
    </row>
  </sheetData>
  <sheetProtection formatCells="0"/>
  <mergeCells count="3">
    <mergeCell ref="A44:H44"/>
    <mergeCell ref="A1:J1"/>
    <mergeCell ref="A5:J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4" orientation="portrait" verticalDpi="300" r:id="rId1"/>
  <headerFooter alignWithMargins="0">
    <oddHeader>&amp;R&amp;"Times New Roman CE,Félkövér dőlt"&amp;11 11. melléklet a 13/2019. (V.30.)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L19"/>
  <sheetViews>
    <sheetView view="pageLayout" zoomScaleNormal="100" workbookViewId="0">
      <selection activeCell="I2" sqref="I2"/>
    </sheetView>
  </sheetViews>
  <sheetFormatPr defaultRowHeight="13" x14ac:dyDescent="0.3"/>
  <cols>
    <col min="1" max="1" width="6.69921875" style="66" customWidth="1"/>
    <col min="2" max="2" width="24.69921875" style="46" customWidth="1"/>
    <col min="3" max="3" width="13" style="46" customWidth="1"/>
    <col min="4" max="5" width="15.5" style="67" customWidth="1"/>
    <col min="6" max="6" width="11.5" style="67" customWidth="1"/>
    <col min="7" max="7" width="13" style="67" customWidth="1"/>
    <col min="8" max="9" width="14" style="67" customWidth="1"/>
    <col min="10" max="10" width="13.296875" style="46" customWidth="1"/>
    <col min="11" max="11" width="16.796875" style="46" customWidth="1"/>
    <col min="12" max="12" width="14.69921875" style="46" customWidth="1"/>
    <col min="13" max="257" width="9.296875" style="46"/>
    <col min="258" max="258" width="6.69921875" style="46" customWidth="1"/>
    <col min="259" max="259" width="24.69921875" style="46" customWidth="1"/>
    <col min="260" max="260" width="13" style="46" customWidth="1"/>
    <col min="261" max="262" width="15.5" style="46" customWidth="1"/>
    <col min="263" max="263" width="11.5" style="46" customWidth="1"/>
    <col min="264" max="264" width="13" style="46" customWidth="1"/>
    <col min="265" max="266" width="14" style="46" customWidth="1"/>
    <col min="267" max="267" width="13.296875" style="46" customWidth="1"/>
    <col min="268" max="268" width="14.69921875" style="46" customWidth="1"/>
    <col min="269" max="513" width="9.296875" style="46"/>
    <col min="514" max="514" width="6.69921875" style="46" customWidth="1"/>
    <col min="515" max="515" width="24.69921875" style="46" customWidth="1"/>
    <col min="516" max="516" width="13" style="46" customWidth="1"/>
    <col min="517" max="518" width="15.5" style="46" customWidth="1"/>
    <col min="519" max="519" width="11.5" style="46" customWidth="1"/>
    <col min="520" max="520" width="13" style="46" customWidth="1"/>
    <col min="521" max="522" width="14" style="46" customWidth="1"/>
    <col min="523" max="523" width="13.296875" style="46" customWidth="1"/>
    <col min="524" max="524" width="14.69921875" style="46" customWidth="1"/>
    <col min="525" max="769" width="9.296875" style="46"/>
    <col min="770" max="770" width="6.69921875" style="46" customWidth="1"/>
    <col min="771" max="771" width="24.69921875" style="46" customWidth="1"/>
    <col min="772" max="772" width="13" style="46" customWidth="1"/>
    <col min="773" max="774" width="15.5" style="46" customWidth="1"/>
    <col min="775" max="775" width="11.5" style="46" customWidth="1"/>
    <col min="776" max="776" width="13" style="46" customWidth="1"/>
    <col min="777" max="778" width="14" style="46" customWidth="1"/>
    <col min="779" max="779" width="13.296875" style="46" customWidth="1"/>
    <col min="780" max="780" width="14.69921875" style="46" customWidth="1"/>
    <col min="781" max="1025" width="9.296875" style="46"/>
    <col min="1026" max="1026" width="6.69921875" style="46" customWidth="1"/>
    <col min="1027" max="1027" width="24.69921875" style="46" customWidth="1"/>
    <col min="1028" max="1028" width="13" style="46" customWidth="1"/>
    <col min="1029" max="1030" width="15.5" style="46" customWidth="1"/>
    <col min="1031" max="1031" width="11.5" style="46" customWidth="1"/>
    <col min="1032" max="1032" width="13" style="46" customWidth="1"/>
    <col min="1033" max="1034" width="14" style="46" customWidth="1"/>
    <col min="1035" max="1035" width="13.296875" style="46" customWidth="1"/>
    <col min="1036" max="1036" width="14.69921875" style="46" customWidth="1"/>
    <col min="1037" max="1281" width="9.296875" style="46"/>
    <col min="1282" max="1282" width="6.69921875" style="46" customWidth="1"/>
    <col min="1283" max="1283" width="24.69921875" style="46" customWidth="1"/>
    <col min="1284" max="1284" width="13" style="46" customWidth="1"/>
    <col min="1285" max="1286" width="15.5" style="46" customWidth="1"/>
    <col min="1287" max="1287" width="11.5" style="46" customWidth="1"/>
    <col min="1288" max="1288" width="13" style="46" customWidth="1"/>
    <col min="1289" max="1290" width="14" style="46" customWidth="1"/>
    <col min="1291" max="1291" width="13.296875" style="46" customWidth="1"/>
    <col min="1292" max="1292" width="14.69921875" style="46" customWidth="1"/>
    <col min="1293" max="1537" width="9.296875" style="46"/>
    <col min="1538" max="1538" width="6.69921875" style="46" customWidth="1"/>
    <col min="1539" max="1539" width="24.69921875" style="46" customWidth="1"/>
    <col min="1540" max="1540" width="13" style="46" customWidth="1"/>
    <col min="1541" max="1542" width="15.5" style="46" customWidth="1"/>
    <col min="1543" max="1543" width="11.5" style="46" customWidth="1"/>
    <col min="1544" max="1544" width="13" style="46" customWidth="1"/>
    <col min="1545" max="1546" width="14" style="46" customWidth="1"/>
    <col min="1547" max="1547" width="13.296875" style="46" customWidth="1"/>
    <col min="1548" max="1548" width="14.69921875" style="46" customWidth="1"/>
    <col min="1549" max="1793" width="9.296875" style="46"/>
    <col min="1794" max="1794" width="6.69921875" style="46" customWidth="1"/>
    <col min="1795" max="1795" width="24.69921875" style="46" customWidth="1"/>
    <col min="1796" max="1796" width="13" style="46" customWidth="1"/>
    <col min="1797" max="1798" width="15.5" style="46" customWidth="1"/>
    <col min="1799" max="1799" width="11.5" style="46" customWidth="1"/>
    <col min="1800" max="1800" width="13" style="46" customWidth="1"/>
    <col min="1801" max="1802" width="14" style="46" customWidth="1"/>
    <col min="1803" max="1803" width="13.296875" style="46" customWidth="1"/>
    <col min="1804" max="1804" width="14.69921875" style="46" customWidth="1"/>
    <col min="1805" max="2049" width="9.296875" style="46"/>
    <col min="2050" max="2050" width="6.69921875" style="46" customWidth="1"/>
    <col min="2051" max="2051" width="24.69921875" style="46" customWidth="1"/>
    <col min="2052" max="2052" width="13" style="46" customWidth="1"/>
    <col min="2053" max="2054" width="15.5" style="46" customWidth="1"/>
    <col min="2055" max="2055" width="11.5" style="46" customWidth="1"/>
    <col min="2056" max="2056" width="13" style="46" customWidth="1"/>
    <col min="2057" max="2058" width="14" style="46" customWidth="1"/>
    <col min="2059" max="2059" width="13.296875" style="46" customWidth="1"/>
    <col min="2060" max="2060" width="14.69921875" style="46" customWidth="1"/>
    <col min="2061" max="2305" width="9.296875" style="46"/>
    <col min="2306" max="2306" width="6.69921875" style="46" customWidth="1"/>
    <col min="2307" max="2307" width="24.69921875" style="46" customWidth="1"/>
    <col min="2308" max="2308" width="13" style="46" customWidth="1"/>
    <col min="2309" max="2310" width="15.5" style="46" customWidth="1"/>
    <col min="2311" max="2311" width="11.5" style="46" customWidth="1"/>
    <col min="2312" max="2312" width="13" style="46" customWidth="1"/>
    <col min="2313" max="2314" width="14" style="46" customWidth="1"/>
    <col min="2315" max="2315" width="13.296875" style="46" customWidth="1"/>
    <col min="2316" max="2316" width="14.69921875" style="46" customWidth="1"/>
    <col min="2317" max="2561" width="9.296875" style="46"/>
    <col min="2562" max="2562" width="6.69921875" style="46" customWidth="1"/>
    <col min="2563" max="2563" width="24.69921875" style="46" customWidth="1"/>
    <col min="2564" max="2564" width="13" style="46" customWidth="1"/>
    <col min="2565" max="2566" width="15.5" style="46" customWidth="1"/>
    <col min="2567" max="2567" width="11.5" style="46" customWidth="1"/>
    <col min="2568" max="2568" width="13" style="46" customWidth="1"/>
    <col min="2569" max="2570" width="14" style="46" customWidth="1"/>
    <col min="2571" max="2571" width="13.296875" style="46" customWidth="1"/>
    <col min="2572" max="2572" width="14.69921875" style="46" customWidth="1"/>
    <col min="2573" max="2817" width="9.296875" style="46"/>
    <col min="2818" max="2818" width="6.69921875" style="46" customWidth="1"/>
    <col min="2819" max="2819" width="24.69921875" style="46" customWidth="1"/>
    <col min="2820" max="2820" width="13" style="46" customWidth="1"/>
    <col min="2821" max="2822" width="15.5" style="46" customWidth="1"/>
    <col min="2823" max="2823" width="11.5" style="46" customWidth="1"/>
    <col min="2824" max="2824" width="13" style="46" customWidth="1"/>
    <col min="2825" max="2826" width="14" style="46" customWidth="1"/>
    <col min="2827" max="2827" width="13.296875" style="46" customWidth="1"/>
    <col min="2828" max="2828" width="14.69921875" style="46" customWidth="1"/>
    <col min="2829" max="3073" width="9.296875" style="46"/>
    <col min="3074" max="3074" width="6.69921875" style="46" customWidth="1"/>
    <col min="3075" max="3075" width="24.69921875" style="46" customWidth="1"/>
    <col min="3076" max="3076" width="13" style="46" customWidth="1"/>
    <col min="3077" max="3078" width="15.5" style="46" customWidth="1"/>
    <col min="3079" max="3079" width="11.5" style="46" customWidth="1"/>
    <col min="3080" max="3080" width="13" style="46" customWidth="1"/>
    <col min="3081" max="3082" width="14" style="46" customWidth="1"/>
    <col min="3083" max="3083" width="13.296875" style="46" customWidth="1"/>
    <col min="3084" max="3084" width="14.69921875" style="46" customWidth="1"/>
    <col min="3085" max="3329" width="9.296875" style="46"/>
    <col min="3330" max="3330" width="6.69921875" style="46" customWidth="1"/>
    <col min="3331" max="3331" width="24.69921875" style="46" customWidth="1"/>
    <col min="3332" max="3332" width="13" style="46" customWidth="1"/>
    <col min="3333" max="3334" width="15.5" style="46" customWidth="1"/>
    <col min="3335" max="3335" width="11.5" style="46" customWidth="1"/>
    <col min="3336" max="3336" width="13" style="46" customWidth="1"/>
    <col min="3337" max="3338" width="14" style="46" customWidth="1"/>
    <col min="3339" max="3339" width="13.296875" style="46" customWidth="1"/>
    <col min="3340" max="3340" width="14.69921875" style="46" customWidth="1"/>
    <col min="3341" max="3585" width="9.296875" style="46"/>
    <col min="3586" max="3586" width="6.69921875" style="46" customWidth="1"/>
    <col min="3587" max="3587" width="24.69921875" style="46" customWidth="1"/>
    <col min="3588" max="3588" width="13" style="46" customWidth="1"/>
    <col min="3589" max="3590" width="15.5" style="46" customWidth="1"/>
    <col min="3591" max="3591" width="11.5" style="46" customWidth="1"/>
    <col min="3592" max="3592" width="13" style="46" customWidth="1"/>
    <col min="3593" max="3594" width="14" style="46" customWidth="1"/>
    <col min="3595" max="3595" width="13.296875" style="46" customWidth="1"/>
    <col min="3596" max="3596" width="14.69921875" style="46" customWidth="1"/>
    <col min="3597" max="3841" width="9.296875" style="46"/>
    <col min="3842" max="3842" width="6.69921875" style="46" customWidth="1"/>
    <col min="3843" max="3843" width="24.69921875" style="46" customWidth="1"/>
    <col min="3844" max="3844" width="13" style="46" customWidth="1"/>
    <col min="3845" max="3846" width="15.5" style="46" customWidth="1"/>
    <col min="3847" max="3847" width="11.5" style="46" customWidth="1"/>
    <col min="3848" max="3848" width="13" style="46" customWidth="1"/>
    <col min="3849" max="3850" width="14" style="46" customWidth="1"/>
    <col min="3851" max="3851" width="13.296875" style="46" customWidth="1"/>
    <col min="3852" max="3852" width="14.69921875" style="46" customWidth="1"/>
    <col min="3853" max="4097" width="9.296875" style="46"/>
    <col min="4098" max="4098" width="6.69921875" style="46" customWidth="1"/>
    <col min="4099" max="4099" width="24.69921875" style="46" customWidth="1"/>
    <col min="4100" max="4100" width="13" style="46" customWidth="1"/>
    <col min="4101" max="4102" width="15.5" style="46" customWidth="1"/>
    <col min="4103" max="4103" width="11.5" style="46" customWidth="1"/>
    <col min="4104" max="4104" width="13" style="46" customWidth="1"/>
    <col min="4105" max="4106" width="14" style="46" customWidth="1"/>
    <col min="4107" max="4107" width="13.296875" style="46" customWidth="1"/>
    <col min="4108" max="4108" width="14.69921875" style="46" customWidth="1"/>
    <col min="4109" max="4353" width="9.296875" style="46"/>
    <col min="4354" max="4354" width="6.69921875" style="46" customWidth="1"/>
    <col min="4355" max="4355" width="24.69921875" style="46" customWidth="1"/>
    <col min="4356" max="4356" width="13" style="46" customWidth="1"/>
    <col min="4357" max="4358" width="15.5" style="46" customWidth="1"/>
    <col min="4359" max="4359" width="11.5" style="46" customWidth="1"/>
    <col min="4360" max="4360" width="13" style="46" customWidth="1"/>
    <col min="4361" max="4362" width="14" style="46" customWidth="1"/>
    <col min="4363" max="4363" width="13.296875" style="46" customWidth="1"/>
    <col min="4364" max="4364" width="14.69921875" style="46" customWidth="1"/>
    <col min="4365" max="4609" width="9.296875" style="46"/>
    <col min="4610" max="4610" width="6.69921875" style="46" customWidth="1"/>
    <col min="4611" max="4611" width="24.69921875" style="46" customWidth="1"/>
    <col min="4612" max="4612" width="13" style="46" customWidth="1"/>
    <col min="4613" max="4614" width="15.5" style="46" customWidth="1"/>
    <col min="4615" max="4615" width="11.5" style="46" customWidth="1"/>
    <col min="4616" max="4616" width="13" style="46" customWidth="1"/>
    <col min="4617" max="4618" width="14" style="46" customWidth="1"/>
    <col min="4619" max="4619" width="13.296875" style="46" customWidth="1"/>
    <col min="4620" max="4620" width="14.69921875" style="46" customWidth="1"/>
    <col min="4621" max="4865" width="9.296875" style="46"/>
    <col min="4866" max="4866" width="6.69921875" style="46" customWidth="1"/>
    <col min="4867" max="4867" width="24.69921875" style="46" customWidth="1"/>
    <col min="4868" max="4868" width="13" style="46" customWidth="1"/>
    <col min="4869" max="4870" width="15.5" style="46" customWidth="1"/>
    <col min="4871" max="4871" width="11.5" style="46" customWidth="1"/>
    <col min="4872" max="4872" width="13" style="46" customWidth="1"/>
    <col min="4873" max="4874" width="14" style="46" customWidth="1"/>
    <col min="4875" max="4875" width="13.296875" style="46" customWidth="1"/>
    <col min="4876" max="4876" width="14.69921875" style="46" customWidth="1"/>
    <col min="4877" max="5121" width="9.296875" style="46"/>
    <col min="5122" max="5122" width="6.69921875" style="46" customWidth="1"/>
    <col min="5123" max="5123" width="24.69921875" style="46" customWidth="1"/>
    <col min="5124" max="5124" width="13" style="46" customWidth="1"/>
    <col min="5125" max="5126" width="15.5" style="46" customWidth="1"/>
    <col min="5127" max="5127" width="11.5" style="46" customWidth="1"/>
    <col min="5128" max="5128" width="13" style="46" customWidth="1"/>
    <col min="5129" max="5130" width="14" style="46" customWidth="1"/>
    <col min="5131" max="5131" width="13.296875" style="46" customWidth="1"/>
    <col min="5132" max="5132" width="14.69921875" style="46" customWidth="1"/>
    <col min="5133" max="5377" width="9.296875" style="46"/>
    <col min="5378" max="5378" width="6.69921875" style="46" customWidth="1"/>
    <col min="5379" max="5379" width="24.69921875" style="46" customWidth="1"/>
    <col min="5380" max="5380" width="13" style="46" customWidth="1"/>
    <col min="5381" max="5382" width="15.5" style="46" customWidth="1"/>
    <col min="5383" max="5383" width="11.5" style="46" customWidth="1"/>
    <col min="5384" max="5384" width="13" style="46" customWidth="1"/>
    <col min="5385" max="5386" width="14" style="46" customWidth="1"/>
    <col min="5387" max="5387" width="13.296875" style="46" customWidth="1"/>
    <col min="5388" max="5388" width="14.69921875" style="46" customWidth="1"/>
    <col min="5389" max="5633" width="9.296875" style="46"/>
    <col min="5634" max="5634" width="6.69921875" style="46" customWidth="1"/>
    <col min="5635" max="5635" width="24.69921875" style="46" customWidth="1"/>
    <col min="5636" max="5636" width="13" style="46" customWidth="1"/>
    <col min="5637" max="5638" width="15.5" style="46" customWidth="1"/>
    <col min="5639" max="5639" width="11.5" style="46" customWidth="1"/>
    <col min="5640" max="5640" width="13" style="46" customWidth="1"/>
    <col min="5641" max="5642" width="14" style="46" customWidth="1"/>
    <col min="5643" max="5643" width="13.296875" style="46" customWidth="1"/>
    <col min="5644" max="5644" width="14.69921875" style="46" customWidth="1"/>
    <col min="5645" max="5889" width="9.296875" style="46"/>
    <col min="5890" max="5890" width="6.69921875" style="46" customWidth="1"/>
    <col min="5891" max="5891" width="24.69921875" style="46" customWidth="1"/>
    <col min="5892" max="5892" width="13" style="46" customWidth="1"/>
    <col min="5893" max="5894" width="15.5" style="46" customWidth="1"/>
    <col min="5895" max="5895" width="11.5" style="46" customWidth="1"/>
    <col min="5896" max="5896" width="13" style="46" customWidth="1"/>
    <col min="5897" max="5898" width="14" style="46" customWidth="1"/>
    <col min="5899" max="5899" width="13.296875" style="46" customWidth="1"/>
    <col min="5900" max="5900" width="14.69921875" style="46" customWidth="1"/>
    <col min="5901" max="6145" width="9.296875" style="46"/>
    <col min="6146" max="6146" width="6.69921875" style="46" customWidth="1"/>
    <col min="6147" max="6147" width="24.69921875" style="46" customWidth="1"/>
    <col min="6148" max="6148" width="13" style="46" customWidth="1"/>
    <col min="6149" max="6150" width="15.5" style="46" customWidth="1"/>
    <col min="6151" max="6151" width="11.5" style="46" customWidth="1"/>
    <col min="6152" max="6152" width="13" style="46" customWidth="1"/>
    <col min="6153" max="6154" width="14" style="46" customWidth="1"/>
    <col min="6155" max="6155" width="13.296875" style="46" customWidth="1"/>
    <col min="6156" max="6156" width="14.69921875" style="46" customWidth="1"/>
    <col min="6157" max="6401" width="9.296875" style="46"/>
    <col min="6402" max="6402" width="6.69921875" style="46" customWidth="1"/>
    <col min="6403" max="6403" width="24.69921875" style="46" customWidth="1"/>
    <col min="6404" max="6404" width="13" style="46" customWidth="1"/>
    <col min="6405" max="6406" width="15.5" style="46" customWidth="1"/>
    <col min="6407" max="6407" width="11.5" style="46" customWidth="1"/>
    <col min="6408" max="6408" width="13" style="46" customWidth="1"/>
    <col min="6409" max="6410" width="14" style="46" customWidth="1"/>
    <col min="6411" max="6411" width="13.296875" style="46" customWidth="1"/>
    <col min="6412" max="6412" width="14.69921875" style="46" customWidth="1"/>
    <col min="6413" max="6657" width="9.296875" style="46"/>
    <col min="6658" max="6658" width="6.69921875" style="46" customWidth="1"/>
    <col min="6659" max="6659" width="24.69921875" style="46" customWidth="1"/>
    <col min="6660" max="6660" width="13" style="46" customWidth="1"/>
    <col min="6661" max="6662" width="15.5" style="46" customWidth="1"/>
    <col min="6663" max="6663" width="11.5" style="46" customWidth="1"/>
    <col min="6664" max="6664" width="13" style="46" customWidth="1"/>
    <col min="6665" max="6666" width="14" style="46" customWidth="1"/>
    <col min="6667" max="6667" width="13.296875" style="46" customWidth="1"/>
    <col min="6668" max="6668" width="14.69921875" style="46" customWidth="1"/>
    <col min="6669" max="6913" width="9.296875" style="46"/>
    <col min="6914" max="6914" width="6.69921875" style="46" customWidth="1"/>
    <col min="6915" max="6915" width="24.69921875" style="46" customWidth="1"/>
    <col min="6916" max="6916" width="13" style="46" customWidth="1"/>
    <col min="6917" max="6918" width="15.5" style="46" customWidth="1"/>
    <col min="6919" max="6919" width="11.5" style="46" customWidth="1"/>
    <col min="6920" max="6920" width="13" style="46" customWidth="1"/>
    <col min="6921" max="6922" width="14" style="46" customWidth="1"/>
    <col min="6923" max="6923" width="13.296875" style="46" customWidth="1"/>
    <col min="6924" max="6924" width="14.69921875" style="46" customWidth="1"/>
    <col min="6925" max="7169" width="9.296875" style="46"/>
    <col min="7170" max="7170" width="6.69921875" style="46" customWidth="1"/>
    <col min="7171" max="7171" width="24.69921875" style="46" customWidth="1"/>
    <col min="7172" max="7172" width="13" style="46" customWidth="1"/>
    <col min="7173" max="7174" width="15.5" style="46" customWidth="1"/>
    <col min="7175" max="7175" width="11.5" style="46" customWidth="1"/>
    <col min="7176" max="7176" width="13" style="46" customWidth="1"/>
    <col min="7177" max="7178" width="14" style="46" customWidth="1"/>
    <col min="7179" max="7179" width="13.296875" style="46" customWidth="1"/>
    <col min="7180" max="7180" width="14.69921875" style="46" customWidth="1"/>
    <col min="7181" max="7425" width="9.296875" style="46"/>
    <col min="7426" max="7426" width="6.69921875" style="46" customWidth="1"/>
    <col min="7427" max="7427" width="24.69921875" style="46" customWidth="1"/>
    <col min="7428" max="7428" width="13" style="46" customWidth="1"/>
    <col min="7429" max="7430" width="15.5" style="46" customWidth="1"/>
    <col min="7431" max="7431" width="11.5" style="46" customWidth="1"/>
    <col min="7432" max="7432" width="13" style="46" customWidth="1"/>
    <col min="7433" max="7434" width="14" style="46" customWidth="1"/>
    <col min="7435" max="7435" width="13.296875" style="46" customWidth="1"/>
    <col min="7436" max="7436" width="14.69921875" style="46" customWidth="1"/>
    <col min="7437" max="7681" width="9.296875" style="46"/>
    <col min="7682" max="7682" width="6.69921875" style="46" customWidth="1"/>
    <col min="7683" max="7683" width="24.69921875" style="46" customWidth="1"/>
    <col min="7684" max="7684" width="13" style="46" customWidth="1"/>
    <col min="7685" max="7686" width="15.5" style="46" customWidth="1"/>
    <col min="7687" max="7687" width="11.5" style="46" customWidth="1"/>
    <col min="7688" max="7688" width="13" style="46" customWidth="1"/>
    <col min="7689" max="7690" width="14" style="46" customWidth="1"/>
    <col min="7691" max="7691" width="13.296875" style="46" customWidth="1"/>
    <col min="7692" max="7692" width="14.69921875" style="46" customWidth="1"/>
    <col min="7693" max="7937" width="9.296875" style="46"/>
    <col min="7938" max="7938" width="6.69921875" style="46" customWidth="1"/>
    <col min="7939" max="7939" width="24.69921875" style="46" customWidth="1"/>
    <col min="7940" max="7940" width="13" style="46" customWidth="1"/>
    <col min="7941" max="7942" width="15.5" style="46" customWidth="1"/>
    <col min="7943" max="7943" width="11.5" style="46" customWidth="1"/>
    <col min="7944" max="7944" width="13" style="46" customWidth="1"/>
    <col min="7945" max="7946" width="14" style="46" customWidth="1"/>
    <col min="7947" max="7947" width="13.296875" style="46" customWidth="1"/>
    <col min="7948" max="7948" width="14.69921875" style="46" customWidth="1"/>
    <col min="7949" max="8193" width="9.296875" style="46"/>
    <col min="8194" max="8194" width="6.69921875" style="46" customWidth="1"/>
    <col min="8195" max="8195" width="24.69921875" style="46" customWidth="1"/>
    <col min="8196" max="8196" width="13" style="46" customWidth="1"/>
    <col min="8197" max="8198" width="15.5" style="46" customWidth="1"/>
    <col min="8199" max="8199" width="11.5" style="46" customWidth="1"/>
    <col min="8200" max="8200" width="13" style="46" customWidth="1"/>
    <col min="8201" max="8202" width="14" style="46" customWidth="1"/>
    <col min="8203" max="8203" width="13.296875" style="46" customWidth="1"/>
    <col min="8204" max="8204" width="14.69921875" style="46" customWidth="1"/>
    <col min="8205" max="8449" width="9.296875" style="46"/>
    <col min="8450" max="8450" width="6.69921875" style="46" customWidth="1"/>
    <col min="8451" max="8451" width="24.69921875" style="46" customWidth="1"/>
    <col min="8452" max="8452" width="13" style="46" customWidth="1"/>
    <col min="8453" max="8454" width="15.5" style="46" customWidth="1"/>
    <col min="8455" max="8455" width="11.5" style="46" customWidth="1"/>
    <col min="8456" max="8456" width="13" style="46" customWidth="1"/>
    <col min="8457" max="8458" width="14" style="46" customWidth="1"/>
    <col min="8459" max="8459" width="13.296875" style="46" customWidth="1"/>
    <col min="8460" max="8460" width="14.69921875" style="46" customWidth="1"/>
    <col min="8461" max="8705" width="9.296875" style="46"/>
    <col min="8706" max="8706" width="6.69921875" style="46" customWidth="1"/>
    <col min="8707" max="8707" width="24.69921875" style="46" customWidth="1"/>
    <col min="8708" max="8708" width="13" style="46" customWidth="1"/>
    <col min="8709" max="8710" width="15.5" style="46" customWidth="1"/>
    <col min="8711" max="8711" width="11.5" style="46" customWidth="1"/>
    <col min="8712" max="8712" width="13" style="46" customWidth="1"/>
    <col min="8713" max="8714" width="14" style="46" customWidth="1"/>
    <col min="8715" max="8715" width="13.296875" style="46" customWidth="1"/>
    <col min="8716" max="8716" width="14.69921875" style="46" customWidth="1"/>
    <col min="8717" max="8961" width="9.296875" style="46"/>
    <col min="8962" max="8962" width="6.69921875" style="46" customWidth="1"/>
    <col min="8963" max="8963" width="24.69921875" style="46" customWidth="1"/>
    <col min="8964" max="8964" width="13" style="46" customWidth="1"/>
    <col min="8965" max="8966" width="15.5" style="46" customWidth="1"/>
    <col min="8967" max="8967" width="11.5" style="46" customWidth="1"/>
    <col min="8968" max="8968" width="13" style="46" customWidth="1"/>
    <col min="8969" max="8970" width="14" style="46" customWidth="1"/>
    <col min="8971" max="8971" width="13.296875" style="46" customWidth="1"/>
    <col min="8972" max="8972" width="14.69921875" style="46" customWidth="1"/>
    <col min="8973" max="9217" width="9.296875" style="46"/>
    <col min="9218" max="9218" width="6.69921875" style="46" customWidth="1"/>
    <col min="9219" max="9219" width="24.69921875" style="46" customWidth="1"/>
    <col min="9220" max="9220" width="13" style="46" customWidth="1"/>
    <col min="9221" max="9222" width="15.5" style="46" customWidth="1"/>
    <col min="9223" max="9223" width="11.5" style="46" customWidth="1"/>
    <col min="9224" max="9224" width="13" style="46" customWidth="1"/>
    <col min="9225" max="9226" width="14" style="46" customWidth="1"/>
    <col min="9227" max="9227" width="13.296875" style="46" customWidth="1"/>
    <col min="9228" max="9228" width="14.69921875" style="46" customWidth="1"/>
    <col min="9229" max="9473" width="9.296875" style="46"/>
    <col min="9474" max="9474" width="6.69921875" style="46" customWidth="1"/>
    <col min="9475" max="9475" width="24.69921875" style="46" customWidth="1"/>
    <col min="9476" max="9476" width="13" style="46" customWidth="1"/>
    <col min="9477" max="9478" width="15.5" style="46" customWidth="1"/>
    <col min="9479" max="9479" width="11.5" style="46" customWidth="1"/>
    <col min="9480" max="9480" width="13" style="46" customWidth="1"/>
    <col min="9481" max="9482" width="14" style="46" customWidth="1"/>
    <col min="9483" max="9483" width="13.296875" style="46" customWidth="1"/>
    <col min="9484" max="9484" width="14.69921875" style="46" customWidth="1"/>
    <col min="9485" max="9729" width="9.296875" style="46"/>
    <col min="9730" max="9730" width="6.69921875" style="46" customWidth="1"/>
    <col min="9731" max="9731" width="24.69921875" style="46" customWidth="1"/>
    <col min="9732" max="9732" width="13" style="46" customWidth="1"/>
    <col min="9733" max="9734" width="15.5" style="46" customWidth="1"/>
    <col min="9735" max="9735" width="11.5" style="46" customWidth="1"/>
    <col min="9736" max="9736" width="13" style="46" customWidth="1"/>
    <col min="9737" max="9738" width="14" style="46" customWidth="1"/>
    <col min="9739" max="9739" width="13.296875" style="46" customWidth="1"/>
    <col min="9740" max="9740" width="14.69921875" style="46" customWidth="1"/>
    <col min="9741" max="9985" width="9.296875" style="46"/>
    <col min="9986" max="9986" width="6.69921875" style="46" customWidth="1"/>
    <col min="9987" max="9987" width="24.69921875" style="46" customWidth="1"/>
    <col min="9988" max="9988" width="13" style="46" customWidth="1"/>
    <col min="9989" max="9990" width="15.5" style="46" customWidth="1"/>
    <col min="9991" max="9991" width="11.5" style="46" customWidth="1"/>
    <col min="9992" max="9992" width="13" style="46" customWidth="1"/>
    <col min="9993" max="9994" width="14" style="46" customWidth="1"/>
    <col min="9995" max="9995" width="13.296875" style="46" customWidth="1"/>
    <col min="9996" max="9996" width="14.69921875" style="46" customWidth="1"/>
    <col min="9997" max="10241" width="9.296875" style="46"/>
    <col min="10242" max="10242" width="6.69921875" style="46" customWidth="1"/>
    <col min="10243" max="10243" width="24.69921875" style="46" customWidth="1"/>
    <col min="10244" max="10244" width="13" style="46" customWidth="1"/>
    <col min="10245" max="10246" width="15.5" style="46" customWidth="1"/>
    <col min="10247" max="10247" width="11.5" style="46" customWidth="1"/>
    <col min="10248" max="10248" width="13" style="46" customWidth="1"/>
    <col min="10249" max="10250" width="14" style="46" customWidth="1"/>
    <col min="10251" max="10251" width="13.296875" style="46" customWidth="1"/>
    <col min="10252" max="10252" width="14.69921875" style="46" customWidth="1"/>
    <col min="10253" max="10497" width="9.296875" style="46"/>
    <col min="10498" max="10498" width="6.69921875" style="46" customWidth="1"/>
    <col min="10499" max="10499" width="24.69921875" style="46" customWidth="1"/>
    <col min="10500" max="10500" width="13" style="46" customWidth="1"/>
    <col min="10501" max="10502" width="15.5" style="46" customWidth="1"/>
    <col min="10503" max="10503" width="11.5" style="46" customWidth="1"/>
    <col min="10504" max="10504" width="13" style="46" customWidth="1"/>
    <col min="10505" max="10506" width="14" style="46" customWidth="1"/>
    <col min="10507" max="10507" width="13.296875" style="46" customWidth="1"/>
    <col min="10508" max="10508" width="14.69921875" style="46" customWidth="1"/>
    <col min="10509" max="10753" width="9.296875" style="46"/>
    <col min="10754" max="10754" width="6.69921875" style="46" customWidth="1"/>
    <col min="10755" max="10755" width="24.69921875" style="46" customWidth="1"/>
    <col min="10756" max="10756" width="13" style="46" customWidth="1"/>
    <col min="10757" max="10758" width="15.5" style="46" customWidth="1"/>
    <col min="10759" max="10759" width="11.5" style="46" customWidth="1"/>
    <col min="10760" max="10760" width="13" style="46" customWidth="1"/>
    <col min="10761" max="10762" width="14" style="46" customWidth="1"/>
    <col min="10763" max="10763" width="13.296875" style="46" customWidth="1"/>
    <col min="10764" max="10764" width="14.69921875" style="46" customWidth="1"/>
    <col min="10765" max="11009" width="9.296875" style="46"/>
    <col min="11010" max="11010" width="6.69921875" style="46" customWidth="1"/>
    <col min="11011" max="11011" width="24.69921875" style="46" customWidth="1"/>
    <col min="11012" max="11012" width="13" style="46" customWidth="1"/>
    <col min="11013" max="11014" width="15.5" style="46" customWidth="1"/>
    <col min="11015" max="11015" width="11.5" style="46" customWidth="1"/>
    <col min="11016" max="11016" width="13" style="46" customWidth="1"/>
    <col min="11017" max="11018" width="14" style="46" customWidth="1"/>
    <col min="11019" max="11019" width="13.296875" style="46" customWidth="1"/>
    <col min="11020" max="11020" width="14.69921875" style="46" customWidth="1"/>
    <col min="11021" max="11265" width="9.296875" style="46"/>
    <col min="11266" max="11266" width="6.69921875" style="46" customWidth="1"/>
    <col min="11267" max="11267" width="24.69921875" style="46" customWidth="1"/>
    <col min="11268" max="11268" width="13" style="46" customWidth="1"/>
    <col min="11269" max="11270" width="15.5" style="46" customWidth="1"/>
    <col min="11271" max="11271" width="11.5" style="46" customWidth="1"/>
    <col min="11272" max="11272" width="13" style="46" customWidth="1"/>
    <col min="11273" max="11274" width="14" style="46" customWidth="1"/>
    <col min="11275" max="11275" width="13.296875" style="46" customWidth="1"/>
    <col min="11276" max="11276" width="14.69921875" style="46" customWidth="1"/>
    <col min="11277" max="11521" width="9.296875" style="46"/>
    <col min="11522" max="11522" width="6.69921875" style="46" customWidth="1"/>
    <col min="11523" max="11523" width="24.69921875" style="46" customWidth="1"/>
    <col min="11524" max="11524" width="13" style="46" customWidth="1"/>
    <col min="11525" max="11526" width="15.5" style="46" customWidth="1"/>
    <col min="11527" max="11527" width="11.5" style="46" customWidth="1"/>
    <col min="11528" max="11528" width="13" style="46" customWidth="1"/>
    <col min="11529" max="11530" width="14" style="46" customWidth="1"/>
    <col min="11531" max="11531" width="13.296875" style="46" customWidth="1"/>
    <col min="11532" max="11532" width="14.69921875" style="46" customWidth="1"/>
    <col min="11533" max="11777" width="9.296875" style="46"/>
    <col min="11778" max="11778" width="6.69921875" style="46" customWidth="1"/>
    <col min="11779" max="11779" width="24.69921875" style="46" customWidth="1"/>
    <col min="11780" max="11780" width="13" style="46" customWidth="1"/>
    <col min="11781" max="11782" width="15.5" style="46" customWidth="1"/>
    <col min="11783" max="11783" width="11.5" style="46" customWidth="1"/>
    <col min="11784" max="11784" width="13" style="46" customWidth="1"/>
    <col min="11785" max="11786" width="14" style="46" customWidth="1"/>
    <col min="11787" max="11787" width="13.296875" style="46" customWidth="1"/>
    <col min="11788" max="11788" width="14.69921875" style="46" customWidth="1"/>
    <col min="11789" max="12033" width="9.296875" style="46"/>
    <col min="12034" max="12034" width="6.69921875" style="46" customWidth="1"/>
    <col min="12035" max="12035" width="24.69921875" style="46" customWidth="1"/>
    <col min="12036" max="12036" width="13" style="46" customWidth="1"/>
    <col min="12037" max="12038" width="15.5" style="46" customWidth="1"/>
    <col min="12039" max="12039" width="11.5" style="46" customWidth="1"/>
    <col min="12040" max="12040" width="13" style="46" customWidth="1"/>
    <col min="12041" max="12042" width="14" style="46" customWidth="1"/>
    <col min="12043" max="12043" width="13.296875" style="46" customWidth="1"/>
    <col min="12044" max="12044" width="14.69921875" style="46" customWidth="1"/>
    <col min="12045" max="12289" width="9.296875" style="46"/>
    <col min="12290" max="12290" width="6.69921875" style="46" customWidth="1"/>
    <col min="12291" max="12291" width="24.69921875" style="46" customWidth="1"/>
    <col min="12292" max="12292" width="13" style="46" customWidth="1"/>
    <col min="12293" max="12294" width="15.5" style="46" customWidth="1"/>
    <col min="12295" max="12295" width="11.5" style="46" customWidth="1"/>
    <col min="12296" max="12296" width="13" style="46" customWidth="1"/>
    <col min="12297" max="12298" width="14" style="46" customWidth="1"/>
    <col min="12299" max="12299" width="13.296875" style="46" customWidth="1"/>
    <col min="12300" max="12300" width="14.69921875" style="46" customWidth="1"/>
    <col min="12301" max="12545" width="9.296875" style="46"/>
    <col min="12546" max="12546" width="6.69921875" style="46" customWidth="1"/>
    <col min="12547" max="12547" width="24.69921875" style="46" customWidth="1"/>
    <col min="12548" max="12548" width="13" style="46" customWidth="1"/>
    <col min="12549" max="12550" width="15.5" style="46" customWidth="1"/>
    <col min="12551" max="12551" width="11.5" style="46" customWidth="1"/>
    <col min="12552" max="12552" width="13" style="46" customWidth="1"/>
    <col min="12553" max="12554" width="14" style="46" customWidth="1"/>
    <col min="12555" max="12555" width="13.296875" style="46" customWidth="1"/>
    <col min="12556" max="12556" width="14.69921875" style="46" customWidth="1"/>
    <col min="12557" max="12801" width="9.296875" style="46"/>
    <col min="12802" max="12802" width="6.69921875" style="46" customWidth="1"/>
    <col min="12803" max="12803" width="24.69921875" style="46" customWidth="1"/>
    <col min="12804" max="12804" width="13" style="46" customWidth="1"/>
    <col min="12805" max="12806" width="15.5" style="46" customWidth="1"/>
    <col min="12807" max="12807" width="11.5" style="46" customWidth="1"/>
    <col min="12808" max="12808" width="13" style="46" customWidth="1"/>
    <col min="12809" max="12810" width="14" style="46" customWidth="1"/>
    <col min="12811" max="12811" width="13.296875" style="46" customWidth="1"/>
    <col min="12812" max="12812" width="14.69921875" style="46" customWidth="1"/>
    <col min="12813" max="13057" width="9.296875" style="46"/>
    <col min="13058" max="13058" width="6.69921875" style="46" customWidth="1"/>
    <col min="13059" max="13059" width="24.69921875" style="46" customWidth="1"/>
    <col min="13060" max="13060" width="13" style="46" customWidth="1"/>
    <col min="13061" max="13062" width="15.5" style="46" customWidth="1"/>
    <col min="13063" max="13063" width="11.5" style="46" customWidth="1"/>
    <col min="13064" max="13064" width="13" style="46" customWidth="1"/>
    <col min="13065" max="13066" width="14" style="46" customWidth="1"/>
    <col min="13067" max="13067" width="13.296875" style="46" customWidth="1"/>
    <col min="13068" max="13068" width="14.69921875" style="46" customWidth="1"/>
    <col min="13069" max="13313" width="9.296875" style="46"/>
    <col min="13314" max="13314" width="6.69921875" style="46" customWidth="1"/>
    <col min="13315" max="13315" width="24.69921875" style="46" customWidth="1"/>
    <col min="13316" max="13316" width="13" style="46" customWidth="1"/>
    <col min="13317" max="13318" width="15.5" style="46" customWidth="1"/>
    <col min="13319" max="13319" width="11.5" style="46" customWidth="1"/>
    <col min="13320" max="13320" width="13" style="46" customWidth="1"/>
    <col min="13321" max="13322" width="14" style="46" customWidth="1"/>
    <col min="13323" max="13323" width="13.296875" style="46" customWidth="1"/>
    <col min="13324" max="13324" width="14.69921875" style="46" customWidth="1"/>
    <col min="13325" max="13569" width="9.296875" style="46"/>
    <col min="13570" max="13570" width="6.69921875" style="46" customWidth="1"/>
    <col min="13571" max="13571" width="24.69921875" style="46" customWidth="1"/>
    <col min="13572" max="13572" width="13" style="46" customWidth="1"/>
    <col min="13573" max="13574" width="15.5" style="46" customWidth="1"/>
    <col min="13575" max="13575" width="11.5" style="46" customWidth="1"/>
    <col min="13576" max="13576" width="13" style="46" customWidth="1"/>
    <col min="13577" max="13578" width="14" style="46" customWidth="1"/>
    <col min="13579" max="13579" width="13.296875" style="46" customWidth="1"/>
    <col min="13580" max="13580" width="14.69921875" style="46" customWidth="1"/>
    <col min="13581" max="13825" width="9.296875" style="46"/>
    <col min="13826" max="13826" width="6.69921875" style="46" customWidth="1"/>
    <col min="13827" max="13827" width="24.69921875" style="46" customWidth="1"/>
    <col min="13828" max="13828" width="13" style="46" customWidth="1"/>
    <col min="13829" max="13830" width="15.5" style="46" customWidth="1"/>
    <col min="13831" max="13831" width="11.5" style="46" customWidth="1"/>
    <col min="13832" max="13832" width="13" style="46" customWidth="1"/>
    <col min="13833" max="13834" width="14" style="46" customWidth="1"/>
    <col min="13835" max="13835" width="13.296875" style="46" customWidth="1"/>
    <col min="13836" max="13836" width="14.69921875" style="46" customWidth="1"/>
    <col min="13837" max="14081" width="9.296875" style="46"/>
    <col min="14082" max="14082" width="6.69921875" style="46" customWidth="1"/>
    <col min="14083" max="14083" width="24.69921875" style="46" customWidth="1"/>
    <col min="14084" max="14084" width="13" style="46" customWidth="1"/>
    <col min="14085" max="14086" width="15.5" style="46" customWidth="1"/>
    <col min="14087" max="14087" width="11.5" style="46" customWidth="1"/>
    <col min="14088" max="14088" width="13" style="46" customWidth="1"/>
    <col min="14089" max="14090" width="14" style="46" customWidth="1"/>
    <col min="14091" max="14091" width="13.296875" style="46" customWidth="1"/>
    <col min="14092" max="14092" width="14.69921875" style="46" customWidth="1"/>
    <col min="14093" max="14337" width="9.296875" style="46"/>
    <col min="14338" max="14338" width="6.69921875" style="46" customWidth="1"/>
    <col min="14339" max="14339" width="24.69921875" style="46" customWidth="1"/>
    <col min="14340" max="14340" width="13" style="46" customWidth="1"/>
    <col min="14341" max="14342" width="15.5" style="46" customWidth="1"/>
    <col min="14343" max="14343" width="11.5" style="46" customWidth="1"/>
    <col min="14344" max="14344" width="13" style="46" customWidth="1"/>
    <col min="14345" max="14346" width="14" style="46" customWidth="1"/>
    <col min="14347" max="14347" width="13.296875" style="46" customWidth="1"/>
    <col min="14348" max="14348" width="14.69921875" style="46" customWidth="1"/>
    <col min="14349" max="14593" width="9.296875" style="46"/>
    <col min="14594" max="14594" width="6.69921875" style="46" customWidth="1"/>
    <col min="14595" max="14595" width="24.69921875" style="46" customWidth="1"/>
    <col min="14596" max="14596" width="13" style="46" customWidth="1"/>
    <col min="14597" max="14598" width="15.5" style="46" customWidth="1"/>
    <col min="14599" max="14599" width="11.5" style="46" customWidth="1"/>
    <col min="14600" max="14600" width="13" style="46" customWidth="1"/>
    <col min="14601" max="14602" width="14" style="46" customWidth="1"/>
    <col min="14603" max="14603" width="13.296875" style="46" customWidth="1"/>
    <col min="14604" max="14604" width="14.69921875" style="46" customWidth="1"/>
    <col min="14605" max="14849" width="9.296875" style="46"/>
    <col min="14850" max="14850" width="6.69921875" style="46" customWidth="1"/>
    <col min="14851" max="14851" width="24.69921875" style="46" customWidth="1"/>
    <col min="14852" max="14852" width="13" style="46" customWidth="1"/>
    <col min="14853" max="14854" width="15.5" style="46" customWidth="1"/>
    <col min="14855" max="14855" width="11.5" style="46" customWidth="1"/>
    <col min="14856" max="14856" width="13" style="46" customWidth="1"/>
    <col min="14857" max="14858" width="14" style="46" customWidth="1"/>
    <col min="14859" max="14859" width="13.296875" style="46" customWidth="1"/>
    <col min="14860" max="14860" width="14.69921875" style="46" customWidth="1"/>
    <col min="14861" max="15105" width="9.296875" style="46"/>
    <col min="15106" max="15106" width="6.69921875" style="46" customWidth="1"/>
    <col min="15107" max="15107" width="24.69921875" style="46" customWidth="1"/>
    <col min="15108" max="15108" width="13" style="46" customWidth="1"/>
    <col min="15109" max="15110" width="15.5" style="46" customWidth="1"/>
    <col min="15111" max="15111" width="11.5" style="46" customWidth="1"/>
    <col min="15112" max="15112" width="13" style="46" customWidth="1"/>
    <col min="15113" max="15114" width="14" style="46" customWidth="1"/>
    <col min="15115" max="15115" width="13.296875" style="46" customWidth="1"/>
    <col min="15116" max="15116" width="14.69921875" style="46" customWidth="1"/>
    <col min="15117" max="15361" width="9.296875" style="46"/>
    <col min="15362" max="15362" width="6.69921875" style="46" customWidth="1"/>
    <col min="15363" max="15363" width="24.69921875" style="46" customWidth="1"/>
    <col min="15364" max="15364" width="13" style="46" customWidth="1"/>
    <col min="15365" max="15366" width="15.5" style="46" customWidth="1"/>
    <col min="15367" max="15367" width="11.5" style="46" customWidth="1"/>
    <col min="15368" max="15368" width="13" style="46" customWidth="1"/>
    <col min="15369" max="15370" width="14" style="46" customWidth="1"/>
    <col min="15371" max="15371" width="13.296875" style="46" customWidth="1"/>
    <col min="15372" max="15372" width="14.69921875" style="46" customWidth="1"/>
    <col min="15373" max="15617" width="9.296875" style="46"/>
    <col min="15618" max="15618" width="6.69921875" style="46" customWidth="1"/>
    <col min="15619" max="15619" width="24.69921875" style="46" customWidth="1"/>
    <col min="15620" max="15620" width="13" style="46" customWidth="1"/>
    <col min="15621" max="15622" width="15.5" style="46" customWidth="1"/>
    <col min="15623" max="15623" width="11.5" style="46" customWidth="1"/>
    <col min="15624" max="15624" width="13" style="46" customWidth="1"/>
    <col min="15625" max="15626" width="14" style="46" customWidth="1"/>
    <col min="15627" max="15627" width="13.296875" style="46" customWidth="1"/>
    <col min="15628" max="15628" width="14.69921875" style="46" customWidth="1"/>
    <col min="15629" max="15873" width="9.296875" style="46"/>
    <col min="15874" max="15874" width="6.69921875" style="46" customWidth="1"/>
    <col min="15875" max="15875" width="24.69921875" style="46" customWidth="1"/>
    <col min="15876" max="15876" width="13" style="46" customWidth="1"/>
    <col min="15877" max="15878" width="15.5" style="46" customWidth="1"/>
    <col min="15879" max="15879" width="11.5" style="46" customWidth="1"/>
    <col min="15880" max="15880" width="13" style="46" customWidth="1"/>
    <col min="15881" max="15882" width="14" style="46" customWidth="1"/>
    <col min="15883" max="15883" width="13.296875" style="46" customWidth="1"/>
    <col min="15884" max="15884" width="14.69921875" style="46" customWidth="1"/>
    <col min="15885" max="16129" width="9.296875" style="46"/>
    <col min="16130" max="16130" width="6.69921875" style="46" customWidth="1"/>
    <col min="16131" max="16131" width="24.69921875" style="46" customWidth="1"/>
    <col min="16132" max="16132" width="13" style="46" customWidth="1"/>
    <col min="16133" max="16134" width="15.5" style="46" customWidth="1"/>
    <col min="16135" max="16135" width="11.5" style="46" customWidth="1"/>
    <col min="16136" max="16136" width="13" style="46" customWidth="1"/>
    <col min="16137" max="16138" width="14" style="46" customWidth="1"/>
    <col min="16139" max="16139" width="13.296875" style="46" customWidth="1"/>
    <col min="16140" max="16140" width="14.69921875" style="46" customWidth="1"/>
    <col min="16141" max="16384" width="9.296875" style="46"/>
  </cols>
  <sheetData>
    <row r="1" spans="1:12" ht="33" customHeight="1" x14ac:dyDescent="0.3">
      <c r="A1" s="1429" t="s">
        <v>1101</v>
      </c>
      <c r="B1" s="1435"/>
      <c r="C1" s="1435"/>
      <c r="D1" s="1435"/>
      <c r="E1" s="1435"/>
      <c r="F1" s="1435"/>
      <c r="G1" s="1435"/>
      <c r="H1" s="1435"/>
      <c r="I1" s="1435"/>
      <c r="J1" s="1435"/>
      <c r="K1" s="1435"/>
      <c r="L1" s="1435"/>
    </row>
    <row r="2" spans="1:12" ht="14" x14ac:dyDescent="0.3">
      <c r="A2" s="47"/>
      <c r="B2" s="48"/>
      <c r="C2" s="48"/>
      <c r="D2" s="194"/>
      <c r="E2" s="49"/>
      <c r="F2" s="49"/>
      <c r="G2" s="50"/>
      <c r="H2" s="50"/>
      <c r="I2" s="49"/>
    </row>
    <row r="3" spans="1:12" ht="14" x14ac:dyDescent="0.3">
      <c r="A3" s="47"/>
      <c r="B3" s="51"/>
      <c r="C3" s="51"/>
      <c r="D3" s="195"/>
      <c r="E3" s="194"/>
      <c r="F3" s="194"/>
      <c r="G3" s="194"/>
      <c r="H3" s="194"/>
      <c r="I3" s="194"/>
      <c r="L3" s="969" t="s">
        <v>1</v>
      </c>
    </row>
    <row r="4" spans="1:12" s="52" customFormat="1" ht="69.75" customHeight="1" x14ac:dyDescent="0.3">
      <c r="A4" s="315" t="s">
        <v>396</v>
      </c>
      <c r="B4" s="315" t="s">
        <v>440</v>
      </c>
      <c r="C4" s="315" t="s">
        <v>441</v>
      </c>
      <c r="D4" s="315" t="s">
        <v>667</v>
      </c>
      <c r="E4" s="315" t="s">
        <v>442</v>
      </c>
      <c r="F4" s="315" t="s">
        <v>443</v>
      </c>
      <c r="G4" s="316" t="s">
        <v>444</v>
      </c>
      <c r="H4" s="316" t="s">
        <v>415</v>
      </c>
      <c r="I4" s="196" t="s">
        <v>445</v>
      </c>
      <c r="J4" s="317" t="s">
        <v>188</v>
      </c>
      <c r="K4" s="1069" t="s">
        <v>668</v>
      </c>
      <c r="L4" s="196" t="s">
        <v>446</v>
      </c>
    </row>
    <row r="5" spans="1:12" ht="31.5" customHeight="1" x14ac:dyDescent="0.3">
      <c r="A5" s="1033" t="s">
        <v>9</v>
      </c>
      <c r="B5" s="1034" t="s">
        <v>449</v>
      </c>
      <c r="C5" s="1070" t="s">
        <v>450</v>
      </c>
      <c r="D5" s="1036"/>
      <c r="E5" s="1037"/>
      <c r="F5" s="1037"/>
      <c r="G5" s="1038"/>
      <c r="H5" s="1038">
        <v>15000</v>
      </c>
      <c r="I5" s="1037"/>
      <c r="J5" s="1039">
        <v>360928</v>
      </c>
      <c r="K5" s="1040">
        <v>34375420</v>
      </c>
      <c r="L5" s="1071">
        <f>SUM(D5:K5)</f>
        <v>34751348</v>
      </c>
    </row>
    <row r="6" spans="1:12" ht="31.5" customHeight="1" x14ac:dyDescent="0.3">
      <c r="A6" s="1033" t="s">
        <v>12</v>
      </c>
      <c r="B6" s="1034" t="s">
        <v>745</v>
      </c>
      <c r="C6" s="1070" t="s">
        <v>450</v>
      </c>
      <c r="D6" s="1036"/>
      <c r="E6" s="1037"/>
      <c r="F6" s="1037"/>
      <c r="G6" s="1038"/>
      <c r="H6" s="1038"/>
      <c r="I6" s="1037"/>
      <c r="J6" s="1039">
        <v>360928</v>
      </c>
      <c r="K6" s="1040">
        <v>30609109</v>
      </c>
      <c r="L6" s="1071">
        <f t="shared" ref="L6:L13" si="0">SUM(D6:K6)</f>
        <v>30970037</v>
      </c>
    </row>
    <row r="7" spans="1:12" ht="39" customHeight="1" x14ac:dyDescent="0.3">
      <c r="A7" s="1033" t="s">
        <v>15</v>
      </c>
      <c r="B7" s="1034" t="s">
        <v>670</v>
      </c>
      <c r="C7" s="1070" t="s">
        <v>669</v>
      </c>
      <c r="D7" s="1036"/>
      <c r="E7" s="1037"/>
      <c r="F7" s="1037"/>
      <c r="G7" s="1038"/>
      <c r="H7" s="1038"/>
      <c r="I7" s="1037"/>
      <c r="J7" s="1039"/>
      <c r="K7" s="1040">
        <v>3092930</v>
      </c>
      <c r="L7" s="1071">
        <f t="shared" si="0"/>
        <v>3092930</v>
      </c>
    </row>
    <row r="8" spans="1:12" ht="39" customHeight="1" x14ac:dyDescent="0.3">
      <c r="A8" s="1033" t="s">
        <v>18</v>
      </c>
      <c r="B8" s="1034" t="s">
        <v>745</v>
      </c>
      <c r="C8" s="1070" t="s">
        <v>669</v>
      </c>
      <c r="D8" s="1036"/>
      <c r="E8" s="1037"/>
      <c r="F8" s="1037"/>
      <c r="G8" s="1038"/>
      <c r="H8" s="1038"/>
      <c r="I8" s="1037"/>
      <c r="J8" s="1039"/>
      <c r="K8" s="1040">
        <v>3092930</v>
      </c>
      <c r="L8" s="1071">
        <f t="shared" si="0"/>
        <v>3092930</v>
      </c>
    </row>
    <row r="9" spans="1:12" ht="39" customHeight="1" x14ac:dyDescent="0.3">
      <c r="A9" s="1033"/>
      <c r="B9" s="1034" t="s">
        <v>1155</v>
      </c>
      <c r="C9" s="1070" t="s">
        <v>673</v>
      </c>
      <c r="D9" s="1036"/>
      <c r="E9" s="1037"/>
      <c r="F9" s="1037"/>
      <c r="G9" s="1038"/>
      <c r="H9" s="1038"/>
      <c r="I9" s="1037"/>
      <c r="J9" s="1039"/>
      <c r="K9" s="1040"/>
      <c r="L9" s="1071"/>
    </row>
    <row r="10" spans="1:12" ht="39" customHeight="1" x14ac:dyDescent="0.3">
      <c r="A10" s="1033"/>
      <c r="B10" s="1034" t="s">
        <v>745</v>
      </c>
      <c r="C10" s="1070" t="s">
        <v>673</v>
      </c>
      <c r="D10" s="1036"/>
      <c r="E10" s="1037"/>
      <c r="F10" s="1037">
        <v>26910</v>
      </c>
      <c r="G10" s="1038"/>
      <c r="H10" s="1038"/>
      <c r="I10" s="1037"/>
      <c r="J10" s="1039"/>
      <c r="K10" s="1040"/>
      <c r="L10" s="1071"/>
    </row>
    <row r="11" spans="1:12" ht="31.5" customHeight="1" x14ac:dyDescent="0.3">
      <c r="A11" s="1033" t="s">
        <v>21</v>
      </c>
      <c r="B11" s="1034" t="s">
        <v>672</v>
      </c>
      <c r="C11" s="1070" t="s">
        <v>671</v>
      </c>
      <c r="D11" s="1036"/>
      <c r="E11" s="1037"/>
      <c r="F11" s="1037">
        <v>951807</v>
      </c>
      <c r="G11" s="1038"/>
      <c r="H11" s="1038"/>
      <c r="I11" s="1037"/>
      <c r="J11" s="1039"/>
      <c r="K11" s="1040"/>
      <c r="L11" s="1071">
        <f t="shared" si="0"/>
        <v>951807</v>
      </c>
    </row>
    <row r="12" spans="1:12" ht="31.5" customHeight="1" x14ac:dyDescent="0.3">
      <c r="A12" s="1043" t="s">
        <v>24</v>
      </c>
      <c r="B12" s="1105" t="s">
        <v>745</v>
      </c>
      <c r="C12" s="1123" t="s">
        <v>671</v>
      </c>
      <c r="D12" s="1107"/>
      <c r="E12" s="1108"/>
      <c r="F12" s="1108">
        <v>924897</v>
      </c>
      <c r="G12" s="1109"/>
      <c r="H12" s="1109">
        <v>15000</v>
      </c>
      <c r="I12" s="1108"/>
      <c r="J12" s="1110"/>
      <c r="K12" s="1124"/>
      <c r="L12" s="1125">
        <f t="shared" si="0"/>
        <v>939897</v>
      </c>
    </row>
    <row r="13" spans="1:12" s="53" customFormat="1" ht="31.5" customHeight="1" x14ac:dyDescent="0.35">
      <c r="A13" s="1112" t="s">
        <v>27</v>
      </c>
      <c r="B13" s="1121" t="s">
        <v>1154</v>
      </c>
      <c r="C13" s="1126"/>
      <c r="D13" s="1127">
        <f>D5+D7+D11</f>
        <v>0</v>
      </c>
      <c r="E13" s="1127">
        <f t="shared" ref="E13:K13" si="1">E5+E7+E11</f>
        <v>0</v>
      </c>
      <c r="F13" s="1127">
        <f>F5+F7+F11+F9</f>
        <v>951807</v>
      </c>
      <c r="G13" s="1127">
        <f t="shared" si="1"/>
        <v>0</v>
      </c>
      <c r="H13" s="1127">
        <f t="shared" si="1"/>
        <v>15000</v>
      </c>
      <c r="I13" s="1127">
        <f t="shared" si="1"/>
        <v>0</v>
      </c>
      <c r="J13" s="1127">
        <f t="shared" si="1"/>
        <v>360928</v>
      </c>
      <c r="K13" s="1127">
        <f t="shared" si="1"/>
        <v>37468350</v>
      </c>
      <c r="L13" s="323">
        <f t="shared" si="0"/>
        <v>38796085</v>
      </c>
    </row>
    <row r="14" spans="1:12" s="53" customFormat="1" ht="33" customHeight="1" x14ac:dyDescent="0.35">
      <c r="A14" s="1112" t="s">
        <v>30</v>
      </c>
      <c r="B14" s="1066" t="s">
        <v>752</v>
      </c>
      <c r="C14" s="1067"/>
      <c r="D14" s="1068">
        <f>D6+D8+D12</f>
        <v>0</v>
      </c>
      <c r="E14" s="1068">
        <f t="shared" ref="E14:K14" si="2">E6+E8+E12</f>
        <v>0</v>
      </c>
      <c r="F14" s="1068">
        <f>F6+F8+F12+F10</f>
        <v>951807</v>
      </c>
      <c r="G14" s="1068">
        <f t="shared" si="2"/>
        <v>0</v>
      </c>
      <c r="H14" s="1068">
        <f t="shared" si="2"/>
        <v>15000</v>
      </c>
      <c r="I14" s="1068">
        <f t="shared" si="2"/>
        <v>0</v>
      </c>
      <c r="J14" s="1068">
        <f t="shared" si="2"/>
        <v>360928</v>
      </c>
      <c r="K14" s="1068">
        <f t="shared" si="2"/>
        <v>33702039</v>
      </c>
      <c r="L14" s="323">
        <f>SUM(D14:K14)</f>
        <v>35029774</v>
      </c>
    </row>
    <row r="15" spans="1:12" ht="21" customHeight="1" x14ac:dyDescent="0.3">
      <c r="A15" s="54"/>
      <c r="B15" s="1044"/>
      <c r="C15" s="1044"/>
      <c r="D15" s="55"/>
      <c r="E15" s="56"/>
      <c r="F15" s="55"/>
      <c r="G15" s="55"/>
      <c r="H15" s="55"/>
      <c r="I15" s="1045"/>
    </row>
    <row r="16" spans="1:12" ht="42" customHeight="1" x14ac:dyDescent="0.3">
      <c r="A16" s="54"/>
      <c r="B16" s="57"/>
      <c r="C16" s="58"/>
      <c r="D16" s="59"/>
      <c r="E16" s="56"/>
      <c r="F16" s="56"/>
      <c r="G16" s="55"/>
      <c r="H16" s="55"/>
      <c r="I16" s="55"/>
    </row>
    <row r="17" spans="1:9" ht="42" customHeight="1" x14ac:dyDescent="0.3">
      <c r="A17" s="60"/>
      <c r="B17" s="61"/>
      <c r="C17" s="62"/>
      <c r="D17" s="63"/>
      <c r="E17" s="49"/>
      <c r="F17" s="49"/>
      <c r="G17" s="50"/>
      <c r="H17" s="50"/>
      <c r="I17" s="50"/>
    </row>
    <row r="18" spans="1:9" ht="14" x14ac:dyDescent="0.3">
      <c r="A18" s="47"/>
      <c r="B18" s="48"/>
      <c r="C18" s="48"/>
      <c r="D18" s="194"/>
      <c r="E18" s="194"/>
      <c r="F18" s="194"/>
      <c r="G18" s="194"/>
      <c r="H18" s="194"/>
      <c r="I18" s="194"/>
    </row>
    <row r="19" spans="1:9" s="65" customFormat="1" ht="14" x14ac:dyDescent="0.3">
      <c r="A19" s="47"/>
      <c r="B19" s="48"/>
      <c r="C19" s="48"/>
      <c r="D19" s="194"/>
      <c r="E19" s="49"/>
      <c r="F19" s="64"/>
      <c r="G19" s="64"/>
      <c r="H19" s="64"/>
      <c r="I19" s="64"/>
    </row>
  </sheetData>
  <mergeCells count="1">
    <mergeCell ref="A1:L1"/>
  </mergeCells>
  <printOptions horizontalCentered="1"/>
  <pageMargins left="0.39370078740157483" right="0.39370078740157483" top="0.98425196850393704" bottom="0.74803149606299213" header="0.70866141732283472" footer="0.31496062992125984"/>
  <pageSetup paperSize="9" scale="90" orientation="landscape" r:id="rId1"/>
  <headerFooter>
    <oddHeader>&amp;R&amp;"Times New Roman CE,Félkövér dőlt"&amp;8 11.1. melléklet a 13/2019. (V.30.)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M21"/>
  <sheetViews>
    <sheetView view="pageLayout" workbookViewId="0">
      <selection activeCell="F11" sqref="F11"/>
    </sheetView>
  </sheetViews>
  <sheetFormatPr defaultRowHeight="13" x14ac:dyDescent="0.3"/>
  <cols>
    <col min="1" max="1" width="5.796875" style="66" customWidth="1"/>
    <col min="2" max="2" width="22.296875" style="46" customWidth="1"/>
    <col min="3" max="3" width="13" style="46" customWidth="1"/>
    <col min="4" max="4" width="12.796875" style="67" customWidth="1"/>
    <col min="5" max="5" width="15.5" style="67" customWidth="1"/>
    <col min="6" max="6" width="11.19921875" style="67" customWidth="1"/>
    <col min="7" max="7" width="13.296875" style="67" customWidth="1"/>
    <col min="8" max="9" width="14" style="67" customWidth="1"/>
    <col min="10" max="10" width="13.296875" style="46" customWidth="1"/>
    <col min="11" max="11" width="12.296875" style="46" customWidth="1"/>
    <col min="12" max="12" width="14.296875" style="46" customWidth="1"/>
    <col min="13" max="13" width="15.19921875" style="46" customWidth="1"/>
    <col min="14" max="256" width="9.296875" style="46"/>
    <col min="257" max="257" width="5.796875" style="46" customWidth="1"/>
    <col min="258" max="258" width="22.296875" style="46" customWidth="1"/>
    <col min="259" max="259" width="13" style="46" customWidth="1"/>
    <col min="260" max="260" width="11" style="46" customWidth="1"/>
    <col min="261" max="261" width="15.5" style="46" customWidth="1"/>
    <col min="262" max="262" width="11.19921875" style="46" customWidth="1"/>
    <col min="263" max="263" width="13.296875" style="46" customWidth="1"/>
    <col min="264" max="265" width="14" style="46" customWidth="1"/>
    <col min="266" max="266" width="13.296875" style="46" customWidth="1"/>
    <col min="267" max="267" width="12.296875" style="46" customWidth="1"/>
    <col min="268" max="268" width="14.296875" style="46" customWidth="1"/>
    <col min="269" max="269" width="15.19921875" style="46" customWidth="1"/>
    <col min="270" max="512" width="9.296875" style="46"/>
    <col min="513" max="513" width="5.796875" style="46" customWidth="1"/>
    <col min="514" max="514" width="22.296875" style="46" customWidth="1"/>
    <col min="515" max="515" width="13" style="46" customWidth="1"/>
    <col min="516" max="516" width="11" style="46" customWidth="1"/>
    <col min="517" max="517" width="15.5" style="46" customWidth="1"/>
    <col min="518" max="518" width="11.19921875" style="46" customWidth="1"/>
    <col min="519" max="519" width="13.296875" style="46" customWidth="1"/>
    <col min="520" max="521" width="14" style="46" customWidth="1"/>
    <col min="522" max="522" width="13.296875" style="46" customWidth="1"/>
    <col min="523" max="523" width="12.296875" style="46" customWidth="1"/>
    <col min="524" max="524" width="14.296875" style="46" customWidth="1"/>
    <col min="525" max="525" width="15.19921875" style="46" customWidth="1"/>
    <col min="526" max="768" width="9.296875" style="46"/>
    <col min="769" max="769" width="5.796875" style="46" customWidth="1"/>
    <col min="770" max="770" width="22.296875" style="46" customWidth="1"/>
    <col min="771" max="771" width="13" style="46" customWidth="1"/>
    <col min="772" max="772" width="11" style="46" customWidth="1"/>
    <col min="773" max="773" width="15.5" style="46" customWidth="1"/>
    <col min="774" max="774" width="11.19921875" style="46" customWidth="1"/>
    <col min="775" max="775" width="13.296875" style="46" customWidth="1"/>
    <col min="776" max="777" width="14" style="46" customWidth="1"/>
    <col min="778" max="778" width="13.296875" style="46" customWidth="1"/>
    <col min="779" max="779" width="12.296875" style="46" customWidth="1"/>
    <col min="780" max="780" width="14.296875" style="46" customWidth="1"/>
    <col min="781" max="781" width="15.19921875" style="46" customWidth="1"/>
    <col min="782" max="1024" width="9.296875" style="46"/>
    <col min="1025" max="1025" width="5.796875" style="46" customWidth="1"/>
    <col min="1026" max="1026" width="22.296875" style="46" customWidth="1"/>
    <col min="1027" max="1027" width="13" style="46" customWidth="1"/>
    <col min="1028" max="1028" width="11" style="46" customWidth="1"/>
    <col min="1029" max="1029" width="15.5" style="46" customWidth="1"/>
    <col min="1030" max="1030" width="11.19921875" style="46" customWidth="1"/>
    <col min="1031" max="1031" width="13.296875" style="46" customWidth="1"/>
    <col min="1032" max="1033" width="14" style="46" customWidth="1"/>
    <col min="1034" max="1034" width="13.296875" style="46" customWidth="1"/>
    <col min="1035" max="1035" width="12.296875" style="46" customWidth="1"/>
    <col min="1036" max="1036" width="14.296875" style="46" customWidth="1"/>
    <col min="1037" max="1037" width="15.19921875" style="46" customWidth="1"/>
    <col min="1038" max="1280" width="9.296875" style="46"/>
    <col min="1281" max="1281" width="5.796875" style="46" customWidth="1"/>
    <col min="1282" max="1282" width="22.296875" style="46" customWidth="1"/>
    <col min="1283" max="1283" width="13" style="46" customWidth="1"/>
    <col min="1284" max="1284" width="11" style="46" customWidth="1"/>
    <col min="1285" max="1285" width="15.5" style="46" customWidth="1"/>
    <col min="1286" max="1286" width="11.19921875" style="46" customWidth="1"/>
    <col min="1287" max="1287" width="13.296875" style="46" customWidth="1"/>
    <col min="1288" max="1289" width="14" style="46" customWidth="1"/>
    <col min="1290" max="1290" width="13.296875" style="46" customWidth="1"/>
    <col min="1291" max="1291" width="12.296875" style="46" customWidth="1"/>
    <col min="1292" max="1292" width="14.296875" style="46" customWidth="1"/>
    <col min="1293" max="1293" width="15.19921875" style="46" customWidth="1"/>
    <col min="1294" max="1536" width="9.296875" style="46"/>
    <col min="1537" max="1537" width="5.796875" style="46" customWidth="1"/>
    <col min="1538" max="1538" width="22.296875" style="46" customWidth="1"/>
    <col min="1539" max="1539" width="13" style="46" customWidth="1"/>
    <col min="1540" max="1540" width="11" style="46" customWidth="1"/>
    <col min="1541" max="1541" width="15.5" style="46" customWidth="1"/>
    <col min="1542" max="1542" width="11.19921875" style="46" customWidth="1"/>
    <col min="1543" max="1543" width="13.296875" style="46" customWidth="1"/>
    <col min="1544" max="1545" width="14" style="46" customWidth="1"/>
    <col min="1546" max="1546" width="13.296875" style="46" customWidth="1"/>
    <col min="1547" max="1547" width="12.296875" style="46" customWidth="1"/>
    <col min="1548" max="1548" width="14.296875" style="46" customWidth="1"/>
    <col min="1549" max="1549" width="15.19921875" style="46" customWidth="1"/>
    <col min="1550" max="1792" width="9.296875" style="46"/>
    <col min="1793" max="1793" width="5.796875" style="46" customWidth="1"/>
    <col min="1794" max="1794" width="22.296875" style="46" customWidth="1"/>
    <col min="1795" max="1795" width="13" style="46" customWidth="1"/>
    <col min="1796" max="1796" width="11" style="46" customWidth="1"/>
    <col min="1797" max="1797" width="15.5" style="46" customWidth="1"/>
    <col min="1798" max="1798" width="11.19921875" style="46" customWidth="1"/>
    <col min="1799" max="1799" width="13.296875" style="46" customWidth="1"/>
    <col min="1800" max="1801" width="14" style="46" customWidth="1"/>
    <col min="1802" max="1802" width="13.296875" style="46" customWidth="1"/>
    <col min="1803" max="1803" width="12.296875" style="46" customWidth="1"/>
    <col min="1804" max="1804" width="14.296875" style="46" customWidth="1"/>
    <col min="1805" max="1805" width="15.19921875" style="46" customWidth="1"/>
    <col min="1806" max="2048" width="9.296875" style="46"/>
    <col min="2049" max="2049" width="5.796875" style="46" customWidth="1"/>
    <col min="2050" max="2050" width="22.296875" style="46" customWidth="1"/>
    <col min="2051" max="2051" width="13" style="46" customWidth="1"/>
    <col min="2052" max="2052" width="11" style="46" customWidth="1"/>
    <col min="2053" max="2053" width="15.5" style="46" customWidth="1"/>
    <col min="2054" max="2054" width="11.19921875" style="46" customWidth="1"/>
    <col min="2055" max="2055" width="13.296875" style="46" customWidth="1"/>
    <col min="2056" max="2057" width="14" style="46" customWidth="1"/>
    <col min="2058" max="2058" width="13.296875" style="46" customWidth="1"/>
    <col min="2059" max="2059" width="12.296875" style="46" customWidth="1"/>
    <col min="2060" max="2060" width="14.296875" style="46" customWidth="1"/>
    <col min="2061" max="2061" width="15.19921875" style="46" customWidth="1"/>
    <col min="2062" max="2304" width="9.296875" style="46"/>
    <col min="2305" max="2305" width="5.796875" style="46" customWidth="1"/>
    <col min="2306" max="2306" width="22.296875" style="46" customWidth="1"/>
    <col min="2307" max="2307" width="13" style="46" customWidth="1"/>
    <col min="2308" max="2308" width="11" style="46" customWidth="1"/>
    <col min="2309" max="2309" width="15.5" style="46" customWidth="1"/>
    <col min="2310" max="2310" width="11.19921875" style="46" customWidth="1"/>
    <col min="2311" max="2311" width="13.296875" style="46" customWidth="1"/>
    <col min="2312" max="2313" width="14" style="46" customWidth="1"/>
    <col min="2314" max="2314" width="13.296875" style="46" customWidth="1"/>
    <col min="2315" max="2315" width="12.296875" style="46" customWidth="1"/>
    <col min="2316" max="2316" width="14.296875" style="46" customWidth="1"/>
    <col min="2317" max="2317" width="15.19921875" style="46" customWidth="1"/>
    <col min="2318" max="2560" width="9.296875" style="46"/>
    <col min="2561" max="2561" width="5.796875" style="46" customWidth="1"/>
    <col min="2562" max="2562" width="22.296875" style="46" customWidth="1"/>
    <col min="2563" max="2563" width="13" style="46" customWidth="1"/>
    <col min="2564" max="2564" width="11" style="46" customWidth="1"/>
    <col min="2565" max="2565" width="15.5" style="46" customWidth="1"/>
    <col min="2566" max="2566" width="11.19921875" style="46" customWidth="1"/>
    <col min="2567" max="2567" width="13.296875" style="46" customWidth="1"/>
    <col min="2568" max="2569" width="14" style="46" customWidth="1"/>
    <col min="2570" max="2570" width="13.296875" style="46" customWidth="1"/>
    <col min="2571" max="2571" width="12.296875" style="46" customWidth="1"/>
    <col min="2572" max="2572" width="14.296875" style="46" customWidth="1"/>
    <col min="2573" max="2573" width="15.19921875" style="46" customWidth="1"/>
    <col min="2574" max="2816" width="9.296875" style="46"/>
    <col min="2817" max="2817" width="5.796875" style="46" customWidth="1"/>
    <col min="2818" max="2818" width="22.296875" style="46" customWidth="1"/>
    <col min="2819" max="2819" width="13" style="46" customWidth="1"/>
    <col min="2820" max="2820" width="11" style="46" customWidth="1"/>
    <col min="2821" max="2821" width="15.5" style="46" customWidth="1"/>
    <col min="2822" max="2822" width="11.19921875" style="46" customWidth="1"/>
    <col min="2823" max="2823" width="13.296875" style="46" customWidth="1"/>
    <col min="2824" max="2825" width="14" style="46" customWidth="1"/>
    <col min="2826" max="2826" width="13.296875" style="46" customWidth="1"/>
    <col min="2827" max="2827" width="12.296875" style="46" customWidth="1"/>
    <col min="2828" max="2828" width="14.296875" style="46" customWidth="1"/>
    <col min="2829" max="2829" width="15.19921875" style="46" customWidth="1"/>
    <col min="2830" max="3072" width="9.296875" style="46"/>
    <col min="3073" max="3073" width="5.796875" style="46" customWidth="1"/>
    <col min="3074" max="3074" width="22.296875" style="46" customWidth="1"/>
    <col min="3075" max="3075" width="13" style="46" customWidth="1"/>
    <col min="3076" max="3076" width="11" style="46" customWidth="1"/>
    <col min="3077" max="3077" width="15.5" style="46" customWidth="1"/>
    <col min="3078" max="3078" width="11.19921875" style="46" customWidth="1"/>
    <col min="3079" max="3079" width="13.296875" style="46" customWidth="1"/>
    <col min="3080" max="3081" width="14" style="46" customWidth="1"/>
    <col min="3082" max="3082" width="13.296875" style="46" customWidth="1"/>
    <col min="3083" max="3083" width="12.296875" style="46" customWidth="1"/>
    <col min="3084" max="3084" width="14.296875" style="46" customWidth="1"/>
    <col min="3085" max="3085" width="15.19921875" style="46" customWidth="1"/>
    <col min="3086" max="3328" width="9.296875" style="46"/>
    <col min="3329" max="3329" width="5.796875" style="46" customWidth="1"/>
    <col min="3330" max="3330" width="22.296875" style="46" customWidth="1"/>
    <col min="3331" max="3331" width="13" style="46" customWidth="1"/>
    <col min="3332" max="3332" width="11" style="46" customWidth="1"/>
    <col min="3333" max="3333" width="15.5" style="46" customWidth="1"/>
    <col min="3334" max="3334" width="11.19921875" style="46" customWidth="1"/>
    <col min="3335" max="3335" width="13.296875" style="46" customWidth="1"/>
    <col min="3336" max="3337" width="14" style="46" customWidth="1"/>
    <col min="3338" max="3338" width="13.296875" style="46" customWidth="1"/>
    <col min="3339" max="3339" width="12.296875" style="46" customWidth="1"/>
    <col min="3340" max="3340" width="14.296875" style="46" customWidth="1"/>
    <col min="3341" max="3341" width="15.19921875" style="46" customWidth="1"/>
    <col min="3342" max="3584" width="9.296875" style="46"/>
    <col min="3585" max="3585" width="5.796875" style="46" customWidth="1"/>
    <col min="3586" max="3586" width="22.296875" style="46" customWidth="1"/>
    <col min="3587" max="3587" width="13" style="46" customWidth="1"/>
    <col min="3588" max="3588" width="11" style="46" customWidth="1"/>
    <col min="3589" max="3589" width="15.5" style="46" customWidth="1"/>
    <col min="3590" max="3590" width="11.19921875" style="46" customWidth="1"/>
    <col min="3591" max="3591" width="13.296875" style="46" customWidth="1"/>
    <col min="3592" max="3593" width="14" style="46" customWidth="1"/>
    <col min="3594" max="3594" width="13.296875" style="46" customWidth="1"/>
    <col min="3595" max="3595" width="12.296875" style="46" customWidth="1"/>
    <col min="3596" max="3596" width="14.296875" style="46" customWidth="1"/>
    <col min="3597" max="3597" width="15.19921875" style="46" customWidth="1"/>
    <col min="3598" max="3840" width="9.296875" style="46"/>
    <col min="3841" max="3841" width="5.796875" style="46" customWidth="1"/>
    <col min="3842" max="3842" width="22.296875" style="46" customWidth="1"/>
    <col min="3843" max="3843" width="13" style="46" customWidth="1"/>
    <col min="3844" max="3844" width="11" style="46" customWidth="1"/>
    <col min="3845" max="3845" width="15.5" style="46" customWidth="1"/>
    <col min="3846" max="3846" width="11.19921875" style="46" customWidth="1"/>
    <col min="3847" max="3847" width="13.296875" style="46" customWidth="1"/>
    <col min="3848" max="3849" width="14" style="46" customWidth="1"/>
    <col min="3850" max="3850" width="13.296875" style="46" customWidth="1"/>
    <col min="3851" max="3851" width="12.296875" style="46" customWidth="1"/>
    <col min="3852" max="3852" width="14.296875" style="46" customWidth="1"/>
    <col min="3853" max="3853" width="15.19921875" style="46" customWidth="1"/>
    <col min="3854" max="4096" width="9.296875" style="46"/>
    <col min="4097" max="4097" width="5.796875" style="46" customWidth="1"/>
    <col min="4098" max="4098" width="22.296875" style="46" customWidth="1"/>
    <col min="4099" max="4099" width="13" style="46" customWidth="1"/>
    <col min="4100" max="4100" width="11" style="46" customWidth="1"/>
    <col min="4101" max="4101" width="15.5" style="46" customWidth="1"/>
    <col min="4102" max="4102" width="11.19921875" style="46" customWidth="1"/>
    <col min="4103" max="4103" width="13.296875" style="46" customWidth="1"/>
    <col min="4104" max="4105" width="14" style="46" customWidth="1"/>
    <col min="4106" max="4106" width="13.296875" style="46" customWidth="1"/>
    <col min="4107" max="4107" width="12.296875" style="46" customWidth="1"/>
    <col min="4108" max="4108" width="14.296875" style="46" customWidth="1"/>
    <col min="4109" max="4109" width="15.19921875" style="46" customWidth="1"/>
    <col min="4110" max="4352" width="9.296875" style="46"/>
    <col min="4353" max="4353" width="5.796875" style="46" customWidth="1"/>
    <col min="4354" max="4354" width="22.296875" style="46" customWidth="1"/>
    <col min="4355" max="4355" width="13" style="46" customWidth="1"/>
    <col min="4356" max="4356" width="11" style="46" customWidth="1"/>
    <col min="4357" max="4357" width="15.5" style="46" customWidth="1"/>
    <col min="4358" max="4358" width="11.19921875" style="46" customWidth="1"/>
    <col min="4359" max="4359" width="13.296875" style="46" customWidth="1"/>
    <col min="4360" max="4361" width="14" style="46" customWidth="1"/>
    <col min="4362" max="4362" width="13.296875" style="46" customWidth="1"/>
    <col min="4363" max="4363" width="12.296875" style="46" customWidth="1"/>
    <col min="4364" max="4364" width="14.296875" style="46" customWidth="1"/>
    <col min="4365" max="4365" width="15.19921875" style="46" customWidth="1"/>
    <col min="4366" max="4608" width="9.296875" style="46"/>
    <col min="4609" max="4609" width="5.796875" style="46" customWidth="1"/>
    <col min="4610" max="4610" width="22.296875" style="46" customWidth="1"/>
    <col min="4611" max="4611" width="13" style="46" customWidth="1"/>
    <col min="4612" max="4612" width="11" style="46" customWidth="1"/>
    <col min="4613" max="4613" width="15.5" style="46" customWidth="1"/>
    <col min="4614" max="4614" width="11.19921875" style="46" customWidth="1"/>
    <col min="4615" max="4615" width="13.296875" style="46" customWidth="1"/>
    <col min="4616" max="4617" width="14" style="46" customWidth="1"/>
    <col min="4618" max="4618" width="13.296875" style="46" customWidth="1"/>
    <col min="4619" max="4619" width="12.296875" style="46" customWidth="1"/>
    <col min="4620" max="4620" width="14.296875" style="46" customWidth="1"/>
    <col min="4621" max="4621" width="15.19921875" style="46" customWidth="1"/>
    <col min="4622" max="4864" width="9.296875" style="46"/>
    <col min="4865" max="4865" width="5.796875" style="46" customWidth="1"/>
    <col min="4866" max="4866" width="22.296875" style="46" customWidth="1"/>
    <col min="4867" max="4867" width="13" style="46" customWidth="1"/>
    <col min="4868" max="4868" width="11" style="46" customWidth="1"/>
    <col min="4869" max="4869" width="15.5" style="46" customWidth="1"/>
    <col min="4870" max="4870" width="11.19921875" style="46" customWidth="1"/>
    <col min="4871" max="4871" width="13.296875" style="46" customWidth="1"/>
    <col min="4872" max="4873" width="14" style="46" customWidth="1"/>
    <col min="4874" max="4874" width="13.296875" style="46" customWidth="1"/>
    <col min="4875" max="4875" width="12.296875" style="46" customWidth="1"/>
    <col min="4876" max="4876" width="14.296875" style="46" customWidth="1"/>
    <col min="4877" max="4877" width="15.19921875" style="46" customWidth="1"/>
    <col min="4878" max="5120" width="9.296875" style="46"/>
    <col min="5121" max="5121" width="5.796875" style="46" customWidth="1"/>
    <col min="5122" max="5122" width="22.296875" style="46" customWidth="1"/>
    <col min="5123" max="5123" width="13" style="46" customWidth="1"/>
    <col min="5124" max="5124" width="11" style="46" customWidth="1"/>
    <col min="5125" max="5125" width="15.5" style="46" customWidth="1"/>
    <col min="5126" max="5126" width="11.19921875" style="46" customWidth="1"/>
    <col min="5127" max="5127" width="13.296875" style="46" customWidth="1"/>
    <col min="5128" max="5129" width="14" style="46" customWidth="1"/>
    <col min="5130" max="5130" width="13.296875" style="46" customWidth="1"/>
    <col min="5131" max="5131" width="12.296875" style="46" customWidth="1"/>
    <col min="5132" max="5132" width="14.296875" style="46" customWidth="1"/>
    <col min="5133" max="5133" width="15.19921875" style="46" customWidth="1"/>
    <col min="5134" max="5376" width="9.296875" style="46"/>
    <col min="5377" max="5377" width="5.796875" style="46" customWidth="1"/>
    <col min="5378" max="5378" width="22.296875" style="46" customWidth="1"/>
    <col min="5379" max="5379" width="13" style="46" customWidth="1"/>
    <col min="5380" max="5380" width="11" style="46" customWidth="1"/>
    <col min="5381" max="5381" width="15.5" style="46" customWidth="1"/>
    <col min="5382" max="5382" width="11.19921875" style="46" customWidth="1"/>
    <col min="5383" max="5383" width="13.296875" style="46" customWidth="1"/>
    <col min="5384" max="5385" width="14" style="46" customWidth="1"/>
    <col min="5386" max="5386" width="13.296875" style="46" customWidth="1"/>
    <col min="5387" max="5387" width="12.296875" style="46" customWidth="1"/>
    <col min="5388" max="5388" width="14.296875" style="46" customWidth="1"/>
    <col min="5389" max="5389" width="15.19921875" style="46" customWidth="1"/>
    <col min="5390" max="5632" width="9.296875" style="46"/>
    <col min="5633" max="5633" width="5.796875" style="46" customWidth="1"/>
    <col min="5634" max="5634" width="22.296875" style="46" customWidth="1"/>
    <col min="5635" max="5635" width="13" style="46" customWidth="1"/>
    <col min="5636" max="5636" width="11" style="46" customWidth="1"/>
    <col min="5637" max="5637" width="15.5" style="46" customWidth="1"/>
    <col min="5638" max="5638" width="11.19921875" style="46" customWidth="1"/>
    <col min="5639" max="5639" width="13.296875" style="46" customWidth="1"/>
    <col min="5640" max="5641" width="14" style="46" customWidth="1"/>
    <col min="5642" max="5642" width="13.296875" style="46" customWidth="1"/>
    <col min="5643" max="5643" width="12.296875" style="46" customWidth="1"/>
    <col min="5644" max="5644" width="14.296875" style="46" customWidth="1"/>
    <col min="5645" max="5645" width="15.19921875" style="46" customWidth="1"/>
    <col min="5646" max="5888" width="9.296875" style="46"/>
    <col min="5889" max="5889" width="5.796875" style="46" customWidth="1"/>
    <col min="5890" max="5890" width="22.296875" style="46" customWidth="1"/>
    <col min="5891" max="5891" width="13" style="46" customWidth="1"/>
    <col min="5892" max="5892" width="11" style="46" customWidth="1"/>
    <col min="5893" max="5893" width="15.5" style="46" customWidth="1"/>
    <col min="5894" max="5894" width="11.19921875" style="46" customWidth="1"/>
    <col min="5895" max="5895" width="13.296875" style="46" customWidth="1"/>
    <col min="5896" max="5897" width="14" style="46" customWidth="1"/>
    <col min="5898" max="5898" width="13.296875" style="46" customWidth="1"/>
    <col min="5899" max="5899" width="12.296875" style="46" customWidth="1"/>
    <col min="5900" max="5900" width="14.296875" style="46" customWidth="1"/>
    <col min="5901" max="5901" width="15.19921875" style="46" customWidth="1"/>
    <col min="5902" max="6144" width="9.296875" style="46"/>
    <col min="6145" max="6145" width="5.796875" style="46" customWidth="1"/>
    <col min="6146" max="6146" width="22.296875" style="46" customWidth="1"/>
    <col min="6147" max="6147" width="13" style="46" customWidth="1"/>
    <col min="6148" max="6148" width="11" style="46" customWidth="1"/>
    <col min="6149" max="6149" width="15.5" style="46" customWidth="1"/>
    <col min="6150" max="6150" width="11.19921875" style="46" customWidth="1"/>
    <col min="6151" max="6151" width="13.296875" style="46" customWidth="1"/>
    <col min="6152" max="6153" width="14" style="46" customWidth="1"/>
    <col min="6154" max="6154" width="13.296875" style="46" customWidth="1"/>
    <col min="6155" max="6155" width="12.296875" style="46" customWidth="1"/>
    <col min="6156" max="6156" width="14.296875" style="46" customWidth="1"/>
    <col min="6157" max="6157" width="15.19921875" style="46" customWidth="1"/>
    <col min="6158" max="6400" width="9.296875" style="46"/>
    <col min="6401" max="6401" width="5.796875" style="46" customWidth="1"/>
    <col min="6402" max="6402" width="22.296875" style="46" customWidth="1"/>
    <col min="6403" max="6403" width="13" style="46" customWidth="1"/>
    <col min="6404" max="6404" width="11" style="46" customWidth="1"/>
    <col min="6405" max="6405" width="15.5" style="46" customWidth="1"/>
    <col min="6406" max="6406" width="11.19921875" style="46" customWidth="1"/>
    <col min="6407" max="6407" width="13.296875" style="46" customWidth="1"/>
    <col min="6408" max="6409" width="14" style="46" customWidth="1"/>
    <col min="6410" max="6410" width="13.296875" style="46" customWidth="1"/>
    <col min="6411" max="6411" width="12.296875" style="46" customWidth="1"/>
    <col min="6412" max="6412" width="14.296875" style="46" customWidth="1"/>
    <col min="6413" max="6413" width="15.19921875" style="46" customWidth="1"/>
    <col min="6414" max="6656" width="9.296875" style="46"/>
    <col min="6657" max="6657" width="5.796875" style="46" customWidth="1"/>
    <col min="6658" max="6658" width="22.296875" style="46" customWidth="1"/>
    <col min="6659" max="6659" width="13" style="46" customWidth="1"/>
    <col min="6660" max="6660" width="11" style="46" customWidth="1"/>
    <col min="6661" max="6661" width="15.5" style="46" customWidth="1"/>
    <col min="6662" max="6662" width="11.19921875" style="46" customWidth="1"/>
    <col min="6663" max="6663" width="13.296875" style="46" customWidth="1"/>
    <col min="6664" max="6665" width="14" style="46" customWidth="1"/>
    <col min="6666" max="6666" width="13.296875" style="46" customWidth="1"/>
    <col min="6667" max="6667" width="12.296875" style="46" customWidth="1"/>
    <col min="6668" max="6668" width="14.296875" style="46" customWidth="1"/>
    <col min="6669" max="6669" width="15.19921875" style="46" customWidth="1"/>
    <col min="6670" max="6912" width="9.296875" style="46"/>
    <col min="6913" max="6913" width="5.796875" style="46" customWidth="1"/>
    <col min="6914" max="6914" width="22.296875" style="46" customWidth="1"/>
    <col min="6915" max="6915" width="13" style="46" customWidth="1"/>
    <col min="6916" max="6916" width="11" style="46" customWidth="1"/>
    <col min="6917" max="6917" width="15.5" style="46" customWidth="1"/>
    <col min="6918" max="6918" width="11.19921875" style="46" customWidth="1"/>
    <col min="6919" max="6919" width="13.296875" style="46" customWidth="1"/>
    <col min="6920" max="6921" width="14" style="46" customWidth="1"/>
    <col min="6922" max="6922" width="13.296875" style="46" customWidth="1"/>
    <col min="6923" max="6923" width="12.296875" style="46" customWidth="1"/>
    <col min="6924" max="6924" width="14.296875" style="46" customWidth="1"/>
    <col min="6925" max="6925" width="15.19921875" style="46" customWidth="1"/>
    <col min="6926" max="7168" width="9.296875" style="46"/>
    <col min="7169" max="7169" width="5.796875" style="46" customWidth="1"/>
    <col min="7170" max="7170" width="22.296875" style="46" customWidth="1"/>
    <col min="7171" max="7171" width="13" style="46" customWidth="1"/>
    <col min="7172" max="7172" width="11" style="46" customWidth="1"/>
    <col min="7173" max="7173" width="15.5" style="46" customWidth="1"/>
    <col min="7174" max="7174" width="11.19921875" style="46" customWidth="1"/>
    <col min="7175" max="7175" width="13.296875" style="46" customWidth="1"/>
    <col min="7176" max="7177" width="14" style="46" customWidth="1"/>
    <col min="7178" max="7178" width="13.296875" style="46" customWidth="1"/>
    <col min="7179" max="7179" width="12.296875" style="46" customWidth="1"/>
    <col min="7180" max="7180" width="14.296875" style="46" customWidth="1"/>
    <col min="7181" max="7181" width="15.19921875" style="46" customWidth="1"/>
    <col min="7182" max="7424" width="9.296875" style="46"/>
    <col min="7425" max="7425" width="5.796875" style="46" customWidth="1"/>
    <col min="7426" max="7426" width="22.296875" style="46" customWidth="1"/>
    <col min="7427" max="7427" width="13" style="46" customWidth="1"/>
    <col min="7428" max="7428" width="11" style="46" customWidth="1"/>
    <col min="7429" max="7429" width="15.5" style="46" customWidth="1"/>
    <col min="7430" max="7430" width="11.19921875" style="46" customWidth="1"/>
    <col min="7431" max="7431" width="13.296875" style="46" customWidth="1"/>
    <col min="7432" max="7433" width="14" style="46" customWidth="1"/>
    <col min="7434" max="7434" width="13.296875" style="46" customWidth="1"/>
    <col min="7435" max="7435" width="12.296875" style="46" customWidth="1"/>
    <col min="7436" max="7436" width="14.296875" style="46" customWidth="1"/>
    <col min="7437" max="7437" width="15.19921875" style="46" customWidth="1"/>
    <col min="7438" max="7680" width="9.296875" style="46"/>
    <col min="7681" max="7681" width="5.796875" style="46" customWidth="1"/>
    <col min="7682" max="7682" width="22.296875" style="46" customWidth="1"/>
    <col min="7683" max="7683" width="13" style="46" customWidth="1"/>
    <col min="7684" max="7684" width="11" style="46" customWidth="1"/>
    <col min="7685" max="7685" width="15.5" style="46" customWidth="1"/>
    <col min="7686" max="7686" width="11.19921875" style="46" customWidth="1"/>
    <col min="7687" max="7687" width="13.296875" style="46" customWidth="1"/>
    <col min="7688" max="7689" width="14" style="46" customWidth="1"/>
    <col min="7690" max="7690" width="13.296875" style="46" customWidth="1"/>
    <col min="7691" max="7691" width="12.296875" style="46" customWidth="1"/>
    <col min="7692" max="7692" width="14.296875" style="46" customWidth="1"/>
    <col min="7693" max="7693" width="15.19921875" style="46" customWidth="1"/>
    <col min="7694" max="7936" width="9.296875" style="46"/>
    <col min="7937" max="7937" width="5.796875" style="46" customWidth="1"/>
    <col min="7938" max="7938" width="22.296875" style="46" customWidth="1"/>
    <col min="7939" max="7939" width="13" style="46" customWidth="1"/>
    <col min="7940" max="7940" width="11" style="46" customWidth="1"/>
    <col min="7941" max="7941" width="15.5" style="46" customWidth="1"/>
    <col min="7942" max="7942" width="11.19921875" style="46" customWidth="1"/>
    <col min="7943" max="7943" width="13.296875" style="46" customWidth="1"/>
    <col min="7944" max="7945" width="14" style="46" customWidth="1"/>
    <col min="7946" max="7946" width="13.296875" style="46" customWidth="1"/>
    <col min="7947" max="7947" width="12.296875" style="46" customWidth="1"/>
    <col min="7948" max="7948" width="14.296875" style="46" customWidth="1"/>
    <col min="7949" max="7949" width="15.19921875" style="46" customWidth="1"/>
    <col min="7950" max="8192" width="9.296875" style="46"/>
    <col min="8193" max="8193" width="5.796875" style="46" customWidth="1"/>
    <col min="8194" max="8194" width="22.296875" style="46" customWidth="1"/>
    <col min="8195" max="8195" width="13" style="46" customWidth="1"/>
    <col min="8196" max="8196" width="11" style="46" customWidth="1"/>
    <col min="8197" max="8197" width="15.5" style="46" customWidth="1"/>
    <col min="8198" max="8198" width="11.19921875" style="46" customWidth="1"/>
    <col min="8199" max="8199" width="13.296875" style="46" customWidth="1"/>
    <col min="8200" max="8201" width="14" style="46" customWidth="1"/>
    <col min="8202" max="8202" width="13.296875" style="46" customWidth="1"/>
    <col min="8203" max="8203" width="12.296875" style="46" customWidth="1"/>
    <col min="8204" max="8204" width="14.296875" style="46" customWidth="1"/>
    <col min="8205" max="8205" width="15.19921875" style="46" customWidth="1"/>
    <col min="8206" max="8448" width="9.296875" style="46"/>
    <col min="8449" max="8449" width="5.796875" style="46" customWidth="1"/>
    <col min="8450" max="8450" width="22.296875" style="46" customWidth="1"/>
    <col min="8451" max="8451" width="13" style="46" customWidth="1"/>
    <col min="8452" max="8452" width="11" style="46" customWidth="1"/>
    <col min="8453" max="8453" width="15.5" style="46" customWidth="1"/>
    <col min="8454" max="8454" width="11.19921875" style="46" customWidth="1"/>
    <col min="8455" max="8455" width="13.296875" style="46" customWidth="1"/>
    <col min="8456" max="8457" width="14" style="46" customWidth="1"/>
    <col min="8458" max="8458" width="13.296875" style="46" customWidth="1"/>
    <col min="8459" max="8459" width="12.296875" style="46" customWidth="1"/>
    <col min="8460" max="8460" width="14.296875" style="46" customWidth="1"/>
    <col min="8461" max="8461" width="15.19921875" style="46" customWidth="1"/>
    <col min="8462" max="8704" width="9.296875" style="46"/>
    <col min="8705" max="8705" width="5.796875" style="46" customWidth="1"/>
    <col min="8706" max="8706" width="22.296875" style="46" customWidth="1"/>
    <col min="8707" max="8707" width="13" style="46" customWidth="1"/>
    <col min="8708" max="8708" width="11" style="46" customWidth="1"/>
    <col min="8709" max="8709" width="15.5" style="46" customWidth="1"/>
    <col min="8710" max="8710" width="11.19921875" style="46" customWidth="1"/>
    <col min="8711" max="8711" width="13.296875" style="46" customWidth="1"/>
    <col min="8712" max="8713" width="14" style="46" customWidth="1"/>
    <col min="8714" max="8714" width="13.296875" style="46" customWidth="1"/>
    <col min="8715" max="8715" width="12.296875" style="46" customWidth="1"/>
    <col min="8716" max="8716" width="14.296875" style="46" customWidth="1"/>
    <col min="8717" max="8717" width="15.19921875" style="46" customWidth="1"/>
    <col min="8718" max="8960" width="9.296875" style="46"/>
    <col min="8961" max="8961" width="5.796875" style="46" customWidth="1"/>
    <col min="8962" max="8962" width="22.296875" style="46" customWidth="1"/>
    <col min="8963" max="8963" width="13" style="46" customWidth="1"/>
    <col min="8964" max="8964" width="11" style="46" customWidth="1"/>
    <col min="8965" max="8965" width="15.5" style="46" customWidth="1"/>
    <col min="8966" max="8966" width="11.19921875" style="46" customWidth="1"/>
    <col min="8967" max="8967" width="13.296875" style="46" customWidth="1"/>
    <col min="8968" max="8969" width="14" style="46" customWidth="1"/>
    <col min="8970" max="8970" width="13.296875" style="46" customWidth="1"/>
    <col min="8971" max="8971" width="12.296875" style="46" customWidth="1"/>
    <col min="8972" max="8972" width="14.296875" style="46" customWidth="1"/>
    <col min="8973" max="8973" width="15.19921875" style="46" customWidth="1"/>
    <col min="8974" max="9216" width="9.296875" style="46"/>
    <col min="9217" max="9217" width="5.796875" style="46" customWidth="1"/>
    <col min="9218" max="9218" width="22.296875" style="46" customWidth="1"/>
    <col min="9219" max="9219" width="13" style="46" customWidth="1"/>
    <col min="9220" max="9220" width="11" style="46" customWidth="1"/>
    <col min="9221" max="9221" width="15.5" style="46" customWidth="1"/>
    <col min="9222" max="9222" width="11.19921875" style="46" customWidth="1"/>
    <col min="9223" max="9223" width="13.296875" style="46" customWidth="1"/>
    <col min="9224" max="9225" width="14" style="46" customWidth="1"/>
    <col min="9226" max="9226" width="13.296875" style="46" customWidth="1"/>
    <col min="9227" max="9227" width="12.296875" style="46" customWidth="1"/>
    <col min="9228" max="9228" width="14.296875" style="46" customWidth="1"/>
    <col min="9229" max="9229" width="15.19921875" style="46" customWidth="1"/>
    <col min="9230" max="9472" width="9.296875" style="46"/>
    <col min="9473" max="9473" width="5.796875" style="46" customWidth="1"/>
    <col min="9474" max="9474" width="22.296875" style="46" customWidth="1"/>
    <col min="9475" max="9475" width="13" style="46" customWidth="1"/>
    <col min="9476" max="9476" width="11" style="46" customWidth="1"/>
    <col min="9477" max="9477" width="15.5" style="46" customWidth="1"/>
    <col min="9478" max="9478" width="11.19921875" style="46" customWidth="1"/>
    <col min="9479" max="9479" width="13.296875" style="46" customWidth="1"/>
    <col min="9480" max="9481" width="14" style="46" customWidth="1"/>
    <col min="9482" max="9482" width="13.296875" style="46" customWidth="1"/>
    <col min="9483" max="9483" width="12.296875" style="46" customWidth="1"/>
    <col min="9484" max="9484" width="14.296875" style="46" customWidth="1"/>
    <col min="9485" max="9485" width="15.19921875" style="46" customWidth="1"/>
    <col min="9486" max="9728" width="9.296875" style="46"/>
    <col min="9729" max="9729" width="5.796875" style="46" customWidth="1"/>
    <col min="9730" max="9730" width="22.296875" style="46" customWidth="1"/>
    <col min="9731" max="9731" width="13" style="46" customWidth="1"/>
    <col min="9732" max="9732" width="11" style="46" customWidth="1"/>
    <col min="9733" max="9733" width="15.5" style="46" customWidth="1"/>
    <col min="9734" max="9734" width="11.19921875" style="46" customWidth="1"/>
    <col min="9735" max="9735" width="13.296875" style="46" customWidth="1"/>
    <col min="9736" max="9737" width="14" style="46" customWidth="1"/>
    <col min="9738" max="9738" width="13.296875" style="46" customWidth="1"/>
    <col min="9739" max="9739" width="12.296875" style="46" customWidth="1"/>
    <col min="9740" max="9740" width="14.296875" style="46" customWidth="1"/>
    <col min="9741" max="9741" width="15.19921875" style="46" customWidth="1"/>
    <col min="9742" max="9984" width="9.296875" style="46"/>
    <col min="9985" max="9985" width="5.796875" style="46" customWidth="1"/>
    <col min="9986" max="9986" width="22.296875" style="46" customWidth="1"/>
    <col min="9987" max="9987" width="13" style="46" customWidth="1"/>
    <col min="9988" max="9988" width="11" style="46" customWidth="1"/>
    <col min="9989" max="9989" width="15.5" style="46" customWidth="1"/>
    <col min="9990" max="9990" width="11.19921875" style="46" customWidth="1"/>
    <col min="9991" max="9991" width="13.296875" style="46" customWidth="1"/>
    <col min="9992" max="9993" width="14" style="46" customWidth="1"/>
    <col min="9994" max="9994" width="13.296875" style="46" customWidth="1"/>
    <col min="9995" max="9995" width="12.296875" style="46" customWidth="1"/>
    <col min="9996" max="9996" width="14.296875" style="46" customWidth="1"/>
    <col min="9997" max="9997" width="15.19921875" style="46" customWidth="1"/>
    <col min="9998" max="10240" width="9.296875" style="46"/>
    <col min="10241" max="10241" width="5.796875" style="46" customWidth="1"/>
    <col min="10242" max="10242" width="22.296875" style="46" customWidth="1"/>
    <col min="10243" max="10243" width="13" style="46" customWidth="1"/>
    <col min="10244" max="10244" width="11" style="46" customWidth="1"/>
    <col min="10245" max="10245" width="15.5" style="46" customWidth="1"/>
    <col min="10246" max="10246" width="11.19921875" style="46" customWidth="1"/>
    <col min="10247" max="10247" width="13.296875" style="46" customWidth="1"/>
    <col min="10248" max="10249" width="14" style="46" customWidth="1"/>
    <col min="10250" max="10250" width="13.296875" style="46" customWidth="1"/>
    <col min="10251" max="10251" width="12.296875" style="46" customWidth="1"/>
    <col min="10252" max="10252" width="14.296875" style="46" customWidth="1"/>
    <col min="10253" max="10253" width="15.19921875" style="46" customWidth="1"/>
    <col min="10254" max="10496" width="9.296875" style="46"/>
    <col min="10497" max="10497" width="5.796875" style="46" customWidth="1"/>
    <col min="10498" max="10498" width="22.296875" style="46" customWidth="1"/>
    <col min="10499" max="10499" width="13" style="46" customWidth="1"/>
    <col min="10500" max="10500" width="11" style="46" customWidth="1"/>
    <col min="10501" max="10501" width="15.5" style="46" customWidth="1"/>
    <col min="10502" max="10502" width="11.19921875" style="46" customWidth="1"/>
    <col min="10503" max="10503" width="13.296875" style="46" customWidth="1"/>
    <col min="10504" max="10505" width="14" style="46" customWidth="1"/>
    <col min="10506" max="10506" width="13.296875" style="46" customWidth="1"/>
    <col min="10507" max="10507" width="12.296875" style="46" customWidth="1"/>
    <col min="10508" max="10508" width="14.296875" style="46" customWidth="1"/>
    <col min="10509" max="10509" width="15.19921875" style="46" customWidth="1"/>
    <col min="10510" max="10752" width="9.296875" style="46"/>
    <col min="10753" max="10753" width="5.796875" style="46" customWidth="1"/>
    <col min="10754" max="10754" width="22.296875" style="46" customWidth="1"/>
    <col min="10755" max="10755" width="13" style="46" customWidth="1"/>
    <col min="10756" max="10756" width="11" style="46" customWidth="1"/>
    <col min="10757" max="10757" width="15.5" style="46" customWidth="1"/>
    <col min="10758" max="10758" width="11.19921875" style="46" customWidth="1"/>
    <col min="10759" max="10759" width="13.296875" style="46" customWidth="1"/>
    <col min="10760" max="10761" width="14" style="46" customWidth="1"/>
    <col min="10762" max="10762" width="13.296875" style="46" customWidth="1"/>
    <col min="10763" max="10763" width="12.296875" style="46" customWidth="1"/>
    <col min="10764" max="10764" width="14.296875" style="46" customWidth="1"/>
    <col min="10765" max="10765" width="15.19921875" style="46" customWidth="1"/>
    <col min="10766" max="11008" width="9.296875" style="46"/>
    <col min="11009" max="11009" width="5.796875" style="46" customWidth="1"/>
    <col min="11010" max="11010" width="22.296875" style="46" customWidth="1"/>
    <col min="11011" max="11011" width="13" style="46" customWidth="1"/>
    <col min="11012" max="11012" width="11" style="46" customWidth="1"/>
    <col min="11013" max="11013" width="15.5" style="46" customWidth="1"/>
    <col min="11014" max="11014" width="11.19921875" style="46" customWidth="1"/>
    <col min="11015" max="11015" width="13.296875" style="46" customWidth="1"/>
    <col min="11016" max="11017" width="14" style="46" customWidth="1"/>
    <col min="11018" max="11018" width="13.296875" style="46" customWidth="1"/>
    <col min="11019" max="11019" width="12.296875" style="46" customWidth="1"/>
    <col min="11020" max="11020" width="14.296875" style="46" customWidth="1"/>
    <col min="11021" max="11021" width="15.19921875" style="46" customWidth="1"/>
    <col min="11022" max="11264" width="9.296875" style="46"/>
    <col min="11265" max="11265" width="5.796875" style="46" customWidth="1"/>
    <col min="11266" max="11266" width="22.296875" style="46" customWidth="1"/>
    <col min="11267" max="11267" width="13" style="46" customWidth="1"/>
    <col min="11268" max="11268" width="11" style="46" customWidth="1"/>
    <col min="11269" max="11269" width="15.5" style="46" customWidth="1"/>
    <col min="11270" max="11270" width="11.19921875" style="46" customWidth="1"/>
    <col min="11271" max="11271" width="13.296875" style="46" customWidth="1"/>
    <col min="11272" max="11273" width="14" style="46" customWidth="1"/>
    <col min="11274" max="11274" width="13.296875" style="46" customWidth="1"/>
    <col min="11275" max="11275" width="12.296875" style="46" customWidth="1"/>
    <col min="11276" max="11276" width="14.296875" style="46" customWidth="1"/>
    <col min="11277" max="11277" width="15.19921875" style="46" customWidth="1"/>
    <col min="11278" max="11520" width="9.296875" style="46"/>
    <col min="11521" max="11521" width="5.796875" style="46" customWidth="1"/>
    <col min="11522" max="11522" width="22.296875" style="46" customWidth="1"/>
    <col min="11523" max="11523" width="13" style="46" customWidth="1"/>
    <col min="11524" max="11524" width="11" style="46" customWidth="1"/>
    <col min="11525" max="11525" width="15.5" style="46" customWidth="1"/>
    <col min="11526" max="11526" width="11.19921875" style="46" customWidth="1"/>
    <col min="11527" max="11527" width="13.296875" style="46" customWidth="1"/>
    <col min="11528" max="11529" width="14" style="46" customWidth="1"/>
    <col min="11530" max="11530" width="13.296875" style="46" customWidth="1"/>
    <col min="11531" max="11531" width="12.296875" style="46" customWidth="1"/>
    <col min="11532" max="11532" width="14.296875" style="46" customWidth="1"/>
    <col min="11533" max="11533" width="15.19921875" style="46" customWidth="1"/>
    <col min="11534" max="11776" width="9.296875" style="46"/>
    <col min="11777" max="11777" width="5.796875" style="46" customWidth="1"/>
    <col min="11778" max="11778" width="22.296875" style="46" customWidth="1"/>
    <col min="11779" max="11779" width="13" style="46" customWidth="1"/>
    <col min="11780" max="11780" width="11" style="46" customWidth="1"/>
    <col min="11781" max="11781" width="15.5" style="46" customWidth="1"/>
    <col min="11782" max="11782" width="11.19921875" style="46" customWidth="1"/>
    <col min="11783" max="11783" width="13.296875" style="46" customWidth="1"/>
    <col min="11784" max="11785" width="14" style="46" customWidth="1"/>
    <col min="11786" max="11786" width="13.296875" style="46" customWidth="1"/>
    <col min="11787" max="11787" width="12.296875" style="46" customWidth="1"/>
    <col min="11788" max="11788" width="14.296875" style="46" customWidth="1"/>
    <col min="11789" max="11789" width="15.19921875" style="46" customWidth="1"/>
    <col min="11790" max="12032" width="9.296875" style="46"/>
    <col min="12033" max="12033" width="5.796875" style="46" customWidth="1"/>
    <col min="12034" max="12034" width="22.296875" style="46" customWidth="1"/>
    <col min="12035" max="12035" width="13" style="46" customWidth="1"/>
    <col min="12036" max="12036" width="11" style="46" customWidth="1"/>
    <col min="12037" max="12037" width="15.5" style="46" customWidth="1"/>
    <col min="12038" max="12038" width="11.19921875" style="46" customWidth="1"/>
    <col min="12039" max="12039" width="13.296875" style="46" customWidth="1"/>
    <col min="12040" max="12041" width="14" style="46" customWidth="1"/>
    <col min="12042" max="12042" width="13.296875" style="46" customWidth="1"/>
    <col min="12043" max="12043" width="12.296875" style="46" customWidth="1"/>
    <col min="12044" max="12044" width="14.296875" style="46" customWidth="1"/>
    <col min="12045" max="12045" width="15.19921875" style="46" customWidth="1"/>
    <col min="12046" max="12288" width="9.296875" style="46"/>
    <col min="12289" max="12289" width="5.796875" style="46" customWidth="1"/>
    <col min="12290" max="12290" width="22.296875" style="46" customWidth="1"/>
    <col min="12291" max="12291" width="13" style="46" customWidth="1"/>
    <col min="12292" max="12292" width="11" style="46" customWidth="1"/>
    <col min="12293" max="12293" width="15.5" style="46" customWidth="1"/>
    <col min="12294" max="12294" width="11.19921875" style="46" customWidth="1"/>
    <col min="12295" max="12295" width="13.296875" style="46" customWidth="1"/>
    <col min="12296" max="12297" width="14" style="46" customWidth="1"/>
    <col min="12298" max="12298" width="13.296875" style="46" customWidth="1"/>
    <col min="12299" max="12299" width="12.296875" style="46" customWidth="1"/>
    <col min="12300" max="12300" width="14.296875" style="46" customWidth="1"/>
    <col min="12301" max="12301" width="15.19921875" style="46" customWidth="1"/>
    <col min="12302" max="12544" width="9.296875" style="46"/>
    <col min="12545" max="12545" width="5.796875" style="46" customWidth="1"/>
    <col min="12546" max="12546" width="22.296875" style="46" customWidth="1"/>
    <col min="12547" max="12547" width="13" style="46" customWidth="1"/>
    <col min="12548" max="12548" width="11" style="46" customWidth="1"/>
    <col min="12549" max="12549" width="15.5" style="46" customWidth="1"/>
    <col min="12550" max="12550" width="11.19921875" style="46" customWidth="1"/>
    <col min="12551" max="12551" width="13.296875" style="46" customWidth="1"/>
    <col min="12552" max="12553" width="14" style="46" customWidth="1"/>
    <col min="12554" max="12554" width="13.296875" style="46" customWidth="1"/>
    <col min="12555" max="12555" width="12.296875" style="46" customWidth="1"/>
    <col min="12556" max="12556" width="14.296875" style="46" customWidth="1"/>
    <col min="12557" max="12557" width="15.19921875" style="46" customWidth="1"/>
    <col min="12558" max="12800" width="9.296875" style="46"/>
    <col min="12801" max="12801" width="5.796875" style="46" customWidth="1"/>
    <col min="12802" max="12802" width="22.296875" style="46" customWidth="1"/>
    <col min="12803" max="12803" width="13" style="46" customWidth="1"/>
    <col min="12804" max="12804" width="11" style="46" customWidth="1"/>
    <col min="12805" max="12805" width="15.5" style="46" customWidth="1"/>
    <col min="12806" max="12806" width="11.19921875" style="46" customWidth="1"/>
    <col min="12807" max="12807" width="13.296875" style="46" customWidth="1"/>
    <col min="12808" max="12809" width="14" style="46" customWidth="1"/>
    <col min="12810" max="12810" width="13.296875" style="46" customWidth="1"/>
    <col min="12811" max="12811" width="12.296875" style="46" customWidth="1"/>
    <col min="12812" max="12812" width="14.296875" style="46" customWidth="1"/>
    <col min="12813" max="12813" width="15.19921875" style="46" customWidth="1"/>
    <col min="12814" max="13056" width="9.296875" style="46"/>
    <col min="13057" max="13057" width="5.796875" style="46" customWidth="1"/>
    <col min="13058" max="13058" width="22.296875" style="46" customWidth="1"/>
    <col min="13059" max="13059" width="13" style="46" customWidth="1"/>
    <col min="13060" max="13060" width="11" style="46" customWidth="1"/>
    <col min="13061" max="13061" width="15.5" style="46" customWidth="1"/>
    <col min="13062" max="13062" width="11.19921875" style="46" customWidth="1"/>
    <col min="13063" max="13063" width="13.296875" style="46" customWidth="1"/>
    <col min="13064" max="13065" width="14" style="46" customWidth="1"/>
    <col min="13066" max="13066" width="13.296875" style="46" customWidth="1"/>
    <col min="13067" max="13067" width="12.296875" style="46" customWidth="1"/>
    <col min="13068" max="13068" width="14.296875" style="46" customWidth="1"/>
    <col min="13069" max="13069" width="15.19921875" style="46" customWidth="1"/>
    <col min="13070" max="13312" width="9.296875" style="46"/>
    <col min="13313" max="13313" width="5.796875" style="46" customWidth="1"/>
    <col min="13314" max="13314" width="22.296875" style="46" customWidth="1"/>
    <col min="13315" max="13315" width="13" style="46" customWidth="1"/>
    <col min="13316" max="13316" width="11" style="46" customWidth="1"/>
    <col min="13317" max="13317" width="15.5" style="46" customWidth="1"/>
    <col min="13318" max="13318" width="11.19921875" style="46" customWidth="1"/>
    <col min="13319" max="13319" width="13.296875" style="46" customWidth="1"/>
    <col min="13320" max="13321" width="14" style="46" customWidth="1"/>
    <col min="13322" max="13322" width="13.296875" style="46" customWidth="1"/>
    <col min="13323" max="13323" width="12.296875" style="46" customWidth="1"/>
    <col min="13324" max="13324" width="14.296875" style="46" customWidth="1"/>
    <col min="13325" max="13325" width="15.19921875" style="46" customWidth="1"/>
    <col min="13326" max="13568" width="9.296875" style="46"/>
    <col min="13569" max="13569" width="5.796875" style="46" customWidth="1"/>
    <col min="13570" max="13570" width="22.296875" style="46" customWidth="1"/>
    <col min="13571" max="13571" width="13" style="46" customWidth="1"/>
    <col min="13572" max="13572" width="11" style="46" customWidth="1"/>
    <col min="13573" max="13573" width="15.5" style="46" customWidth="1"/>
    <col min="13574" max="13574" width="11.19921875" style="46" customWidth="1"/>
    <col min="13575" max="13575" width="13.296875" style="46" customWidth="1"/>
    <col min="13576" max="13577" width="14" style="46" customWidth="1"/>
    <col min="13578" max="13578" width="13.296875" style="46" customWidth="1"/>
    <col min="13579" max="13579" width="12.296875" style="46" customWidth="1"/>
    <col min="13580" max="13580" width="14.296875" style="46" customWidth="1"/>
    <col min="13581" max="13581" width="15.19921875" style="46" customWidth="1"/>
    <col min="13582" max="13824" width="9.296875" style="46"/>
    <col min="13825" max="13825" width="5.796875" style="46" customWidth="1"/>
    <col min="13826" max="13826" width="22.296875" style="46" customWidth="1"/>
    <col min="13827" max="13827" width="13" style="46" customWidth="1"/>
    <col min="13828" max="13828" width="11" style="46" customWidth="1"/>
    <col min="13829" max="13829" width="15.5" style="46" customWidth="1"/>
    <col min="13830" max="13830" width="11.19921875" style="46" customWidth="1"/>
    <col min="13831" max="13831" width="13.296875" style="46" customWidth="1"/>
    <col min="13832" max="13833" width="14" style="46" customWidth="1"/>
    <col min="13834" max="13834" width="13.296875" style="46" customWidth="1"/>
    <col min="13835" max="13835" width="12.296875" style="46" customWidth="1"/>
    <col min="13836" max="13836" width="14.296875" style="46" customWidth="1"/>
    <col min="13837" max="13837" width="15.19921875" style="46" customWidth="1"/>
    <col min="13838" max="14080" width="9.296875" style="46"/>
    <col min="14081" max="14081" width="5.796875" style="46" customWidth="1"/>
    <col min="14082" max="14082" width="22.296875" style="46" customWidth="1"/>
    <col min="14083" max="14083" width="13" style="46" customWidth="1"/>
    <col min="14084" max="14084" width="11" style="46" customWidth="1"/>
    <col min="14085" max="14085" width="15.5" style="46" customWidth="1"/>
    <col min="14086" max="14086" width="11.19921875" style="46" customWidth="1"/>
    <col min="14087" max="14087" width="13.296875" style="46" customWidth="1"/>
    <col min="14088" max="14089" width="14" style="46" customWidth="1"/>
    <col min="14090" max="14090" width="13.296875" style="46" customWidth="1"/>
    <col min="14091" max="14091" width="12.296875" style="46" customWidth="1"/>
    <col min="14092" max="14092" width="14.296875" style="46" customWidth="1"/>
    <col min="14093" max="14093" width="15.19921875" style="46" customWidth="1"/>
    <col min="14094" max="14336" width="9.296875" style="46"/>
    <col min="14337" max="14337" width="5.796875" style="46" customWidth="1"/>
    <col min="14338" max="14338" width="22.296875" style="46" customWidth="1"/>
    <col min="14339" max="14339" width="13" style="46" customWidth="1"/>
    <col min="14340" max="14340" width="11" style="46" customWidth="1"/>
    <col min="14341" max="14341" width="15.5" style="46" customWidth="1"/>
    <col min="14342" max="14342" width="11.19921875" style="46" customWidth="1"/>
    <col min="14343" max="14343" width="13.296875" style="46" customWidth="1"/>
    <col min="14344" max="14345" width="14" style="46" customWidth="1"/>
    <col min="14346" max="14346" width="13.296875" style="46" customWidth="1"/>
    <col min="14347" max="14347" width="12.296875" style="46" customWidth="1"/>
    <col min="14348" max="14348" width="14.296875" style="46" customWidth="1"/>
    <col min="14349" max="14349" width="15.19921875" style="46" customWidth="1"/>
    <col min="14350" max="14592" width="9.296875" style="46"/>
    <col min="14593" max="14593" width="5.796875" style="46" customWidth="1"/>
    <col min="14594" max="14594" width="22.296875" style="46" customWidth="1"/>
    <col min="14595" max="14595" width="13" style="46" customWidth="1"/>
    <col min="14596" max="14596" width="11" style="46" customWidth="1"/>
    <col min="14597" max="14597" width="15.5" style="46" customWidth="1"/>
    <col min="14598" max="14598" width="11.19921875" style="46" customWidth="1"/>
    <col min="14599" max="14599" width="13.296875" style="46" customWidth="1"/>
    <col min="14600" max="14601" width="14" style="46" customWidth="1"/>
    <col min="14602" max="14602" width="13.296875" style="46" customWidth="1"/>
    <col min="14603" max="14603" width="12.296875" style="46" customWidth="1"/>
    <col min="14604" max="14604" width="14.296875" style="46" customWidth="1"/>
    <col min="14605" max="14605" width="15.19921875" style="46" customWidth="1"/>
    <col min="14606" max="14848" width="9.296875" style="46"/>
    <col min="14849" max="14849" width="5.796875" style="46" customWidth="1"/>
    <col min="14850" max="14850" width="22.296875" style="46" customWidth="1"/>
    <col min="14851" max="14851" width="13" style="46" customWidth="1"/>
    <col min="14852" max="14852" width="11" style="46" customWidth="1"/>
    <col min="14853" max="14853" width="15.5" style="46" customWidth="1"/>
    <col min="14854" max="14854" width="11.19921875" style="46" customWidth="1"/>
    <col min="14855" max="14855" width="13.296875" style="46" customWidth="1"/>
    <col min="14856" max="14857" width="14" style="46" customWidth="1"/>
    <col min="14858" max="14858" width="13.296875" style="46" customWidth="1"/>
    <col min="14859" max="14859" width="12.296875" style="46" customWidth="1"/>
    <col min="14860" max="14860" width="14.296875" style="46" customWidth="1"/>
    <col min="14861" max="14861" width="15.19921875" style="46" customWidth="1"/>
    <col min="14862" max="15104" width="9.296875" style="46"/>
    <col min="15105" max="15105" width="5.796875" style="46" customWidth="1"/>
    <col min="15106" max="15106" width="22.296875" style="46" customWidth="1"/>
    <col min="15107" max="15107" width="13" style="46" customWidth="1"/>
    <col min="15108" max="15108" width="11" style="46" customWidth="1"/>
    <col min="15109" max="15109" width="15.5" style="46" customWidth="1"/>
    <col min="15110" max="15110" width="11.19921875" style="46" customWidth="1"/>
    <col min="15111" max="15111" width="13.296875" style="46" customWidth="1"/>
    <col min="15112" max="15113" width="14" style="46" customWidth="1"/>
    <col min="15114" max="15114" width="13.296875" style="46" customWidth="1"/>
    <col min="15115" max="15115" width="12.296875" style="46" customWidth="1"/>
    <col min="15116" max="15116" width="14.296875" style="46" customWidth="1"/>
    <col min="15117" max="15117" width="15.19921875" style="46" customWidth="1"/>
    <col min="15118" max="15360" width="9.296875" style="46"/>
    <col min="15361" max="15361" width="5.796875" style="46" customWidth="1"/>
    <col min="15362" max="15362" width="22.296875" style="46" customWidth="1"/>
    <col min="15363" max="15363" width="13" style="46" customWidth="1"/>
    <col min="15364" max="15364" width="11" style="46" customWidth="1"/>
    <col min="15365" max="15365" width="15.5" style="46" customWidth="1"/>
    <col min="15366" max="15366" width="11.19921875" style="46" customWidth="1"/>
    <col min="15367" max="15367" width="13.296875" style="46" customWidth="1"/>
    <col min="15368" max="15369" width="14" style="46" customWidth="1"/>
    <col min="15370" max="15370" width="13.296875" style="46" customWidth="1"/>
    <col min="15371" max="15371" width="12.296875" style="46" customWidth="1"/>
    <col min="15372" max="15372" width="14.296875" style="46" customWidth="1"/>
    <col min="15373" max="15373" width="15.19921875" style="46" customWidth="1"/>
    <col min="15374" max="15616" width="9.296875" style="46"/>
    <col min="15617" max="15617" width="5.796875" style="46" customWidth="1"/>
    <col min="15618" max="15618" width="22.296875" style="46" customWidth="1"/>
    <col min="15619" max="15619" width="13" style="46" customWidth="1"/>
    <col min="15620" max="15620" width="11" style="46" customWidth="1"/>
    <col min="15621" max="15621" width="15.5" style="46" customWidth="1"/>
    <col min="15622" max="15622" width="11.19921875" style="46" customWidth="1"/>
    <col min="15623" max="15623" width="13.296875" style="46" customWidth="1"/>
    <col min="15624" max="15625" width="14" style="46" customWidth="1"/>
    <col min="15626" max="15626" width="13.296875" style="46" customWidth="1"/>
    <col min="15627" max="15627" width="12.296875" style="46" customWidth="1"/>
    <col min="15628" max="15628" width="14.296875" style="46" customWidth="1"/>
    <col min="15629" max="15629" width="15.19921875" style="46" customWidth="1"/>
    <col min="15630" max="15872" width="9.296875" style="46"/>
    <col min="15873" max="15873" width="5.796875" style="46" customWidth="1"/>
    <col min="15874" max="15874" width="22.296875" style="46" customWidth="1"/>
    <col min="15875" max="15875" width="13" style="46" customWidth="1"/>
    <col min="15876" max="15876" width="11" style="46" customWidth="1"/>
    <col min="15877" max="15877" width="15.5" style="46" customWidth="1"/>
    <col min="15878" max="15878" width="11.19921875" style="46" customWidth="1"/>
    <col min="15879" max="15879" width="13.296875" style="46" customWidth="1"/>
    <col min="15880" max="15881" width="14" style="46" customWidth="1"/>
    <col min="15882" max="15882" width="13.296875" style="46" customWidth="1"/>
    <col min="15883" max="15883" width="12.296875" style="46" customWidth="1"/>
    <col min="15884" max="15884" width="14.296875" style="46" customWidth="1"/>
    <col min="15885" max="15885" width="15.19921875" style="46" customWidth="1"/>
    <col min="15886" max="16128" width="9.296875" style="46"/>
    <col min="16129" max="16129" width="5.796875" style="46" customWidth="1"/>
    <col min="16130" max="16130" width="22.296875" style="46" customWidth="1"/>
    <col min="16131" max="16131" width="13" style="46" customWidth="1"/>
    <col min="16132" max="16132" width="11" style="46" customWidth="1"/>
    <col min="16133" max="16133" width="15.5" style="46" customWidth="1"/>
    <col min="16134" max="16134" width="11.19921875" style="46" customWidth="1"/>
    <col min="16135" max="16135" width="13.296875" style="46" customWidth="1"/>
    <col min="16136" max="16137" width="14" style="46" customWidth="1"/>
    <col min="16138" max="16138" width="13.296875" style="46" customWidth="1"/>
    <col min="16139" max="16139" width="12.296875" style="46" customWidth="1"/>
    <col min="16140" max="16140" width="14.296875" style="46" customWidth="1"/>
    <col min="16141" max="16141" width="15.19921875" style="46" customWidth="1"/>
    <col min="16142" max="16384" width="9.296875" style="46"/>
  </cols>
  <sheetData>
    <row r="1" spans="1:13" ht="33" customHeight="1" x14ac:dyDescent="0.3">
      <c r="A1" s="1429" t="s">
        <v>962</v>
      </c>
      <c r="B1" s="1435"/>
      <c r="C1" s="1435"/>
      <c r="D1" s="1435"/>
      <c r="E1" s="1435"/>
      <c r="F1" s="1435"/>
      <c r="G1" s="1435"/>
      <c r="H1" s="1435"/>
      <c r="I1" s="1435"/>
      <c r="J1" s="1435"/>
      <c r="K1" s="1435"/>
      <c r="L1" s="1435"/>
      <c r="M1" s="1435"/>
    </row>
    <row r="2" spans="1:13" ht="14" x14ac:dyDescent="0.3">
      <c r="A2" s="47"/>
      <c r="B2" s="48"/>
      <c r="C2" s="48"/>
      <c r="D2" s="194"/>
      <c r="E2" s="49"/>
      <c r="F2" s="49"/>
      <c r="G2" s="50"/>
      <c r="H2" s="50"/>
      <c r="I2" s="49"/>
    </row>
    <row r="3" spans="1:13" ht="14" x14ac:dyDescent="0.3">
      <c r="A3" s="47"/>
      <c r="B3" s="51"/>
      <c r="C3" s="51"/>
      <c r="D3" s="195"/>
      <c r="E3" s="194"/>
      <c r="F3" s="194"/>
      <c r="G3" s="194"/>
      <c r="H3" s="194"/>
      <c r="I3" s="194"/>
      <c r="K3" s="1436" t="s">
        <v>1</v>
      </c>
      <c r="L3" s="1436"/>
      <c r="M3" s="1436"/>
    </row>
    <row r="4" spans="1:13" s="52" customFormat="1" ht="75.75" customHeight="1" x14ac:dyDescent="0.3">
      <c r="A4" s="315" t="s">
        <v>396</v>
      </c>
      <c r="B4" s="315" t="s">
        <v>440</v>
      </c>
      <c r="C4" s="315" t="s">
        <v>441</v>
      </c>
      <c r="D4" s="315" t="s">
        <v>451</v>
      </c>
      <c r="E4" s="315" t="s">
        <v>205</v>
      </c>
      <c r="F4" s="315" t="s">
        <v>452</v>
      </c>
      <c r="G4" s="316" t="s">
        <v>209</v>
      </c>
      <c r="H4" s="316" t="s">
        <v>453</v>
      </c>
      <c r="I4" s="316" t="s">
        <v>230</v>
      </c>
      <c r="J4" s="317" t="s">
        <v>232</v>
      </c>
      <c r="K4" s="196" t="s">
        <v>234</v>
      </c>
      <c r="L4" s="317" t="s">
        <v>454</v>
      </c>
      <c r="M4" s="196" t="s">
        <v>455</v>
      </c>
    </row>
    <row r="5" spans="1:13" ht="46.5" customHeight="1" x14ac:dyDescent="0.3">
      <c r="A5" s="1033" t="s">
        <v>9</v>
      </c>
      <c r="B5" s="1034" t="s">
        <v>670</v>
      </c>
      <c r="C5" s="1070" t="s">
        <v>669</v>
      </c>
      <c r="D5" s="1053">
        <v>1180817</v>
      </c>
      <c r="E5" s="1054">
        <v>117259</v>
      </c>
      <c r="F5" s="1054"/>
      <c r="G5" s="1055"/>
      <c r="H5" s="1055"/>
      <c r="I5" s="1054"/>
      <c r="J5" s="1056"/>
      <c r="K5" s="1057"/>
      <c r="L5" s="1056"/>
      <c r="M5" s="1058">
        <f>SUM(D5:L5)</f>
        <v>1298076</v>
      </c>
    </row>
    <row r="6" spans="1:13" ht="46.5" customHeight="1" x14ac:dyDescent="0.3">
      <c r="A6" s="1033" t="s">
        <v>12</v>
      </c>
      <c r="B6" s="1059" t="s">
        <v>745</v>
      </c>
      <c r="C6" s="1086"/>
      <c r="D6" s="1061">
        <v>2627334</v>
      </c>
      <c r="E6" s="1062">
        <v>553004</v>
      </c>
      <c r="F6" s="1062"/>
      <c r="G6" s="1063"/>
      <c r="H6" s="1063"/>
      <c r="I6" s="1062"/>
      <c r="J6" s="1064"/>
      <c r="K6" s="1065"/>
      <c r="L6" s="1064"/>
      <c r="M6" s="1058">
        <f t="shared" ref="M6:M12" si="0">SUM(D6:L6)</f>
        <v>3180338</v>
      </c>
    </row>
    <row r="7" spans="1:13" ht="46.5" customHeight="1" x14ac:dyDescent="0.3">
      <c r="A7" s="1033" t="s">
        <v>15</v>
      </c>
      <c r="B7" s="1059" t="s">
        <v>674</v>
      </c>
      <c r="C7" s="1086" t="s">
        <v>673</v>
      </c>
      <c r="D7" s="1061"/>
      <c r="E7" s="1062"/>
      <c r="F7" s="1062">
        <v>3932043</v>
      </c>
      <c r="G7" s="1063"/>
      <c r="H7" s="1063"/>
      <c r="I7" s="1062"/>
      <c r="J7" s="1064"/>
      <c r="K7" s="1065"/>
      <c r="L7" s="1064"/>
      <c r="M7" s="1058">
        <f t="shared" si="0"/>
        <v>3932043</v>
      </c>
    </row>
    <row r="8" spans="1:13" ht="46.5" customHeight="1" x14ac:dyDescent="0.3">
      <c r="A8" s="1033" t="s">
        <v>18</v>
      </c>
      <c r="B8" s="1059" t="s">
        <v>745</v>
      </c>
      <c r="C8" s="1086"/>
      <c r="D8" s="1061"/>
      <c r="E8" s="1062"/>
      <c r="F8" s="1062">
        <v>4983252</v>
      </c>
      <c r="G8" s="1063"/>
      <c r="H8" s="1063"/>
      <c r="I8" s="1062"/>
      <c r="J8" s="1064"/>
      <c r="K8" s="1065"/>
      <c r="L8" s="1065"/>
      <c r="M8" s="1058">
        <f t="shared" si="0"/>
        <v>4983252</v>
      </c>
    </row>
    <row r="9" spans="1:13" ht="46.5" customHeight="1" x14ac:dyDescent="0.3">
      <c r="A9" s="1033" t="s">
        <v>21</v>
      </c>
      <c r="B9" s="1034" t="s">
        <v>672</v>
      </c>
      <c r="C9" s="1070" t="s">
        <v>671</v>
      </c>
      <c r="D9" s="1053">
        <v>23023704</v>
      </c>
      <c r="E9" s="1054">
        <v>5256707</v>
      </c>
      <c r="F9" s="1054">
        <v>4030865</v>
      </c>
      <c r="G9" s="1055"/>
      <c r="H9" s="1055"/>
      <c r="I9" s="1054">
        <v>1254690</v>
      </c>
      <c r="J9" s="1056"/>
      <c r="K9" s="1057"/>
      <c r="L9" s="1042"/>
      <c r="M9" s="1058">
        <f t="shared" si="0"/>
        <v>33565966</v>
      </c>
    </row>
    <row r="10" spans="1:13" ht="46.5" customHeight="1" x14ac:dyDescent="0.3">
      <c r="A10" s="1043" t="s">
        <v>24</v>
      </c>
      <c r="B10" s="1105" t="s">
        <v>745</v>
      </c>
      <c r="C10" s="1123"/>
      <c r="D10" s="1128">
        <v>19778195</v>
      </c>
      <c r="E10" s="1129">
        <v>3579070</v>
      </c>
      <c r="F10" s="1129">
        <v>2047035</v>
      </c>
      <c r="G10" s="1130"/>
      <c r="H10" s="1130"/>
      <c r="I10" s="1129">
        <v>1254690</v>
      </c>
      <c r="J10" s="1131"/>
      <c r="K10" s="1132"/>
      <c r="L10" s="1111"/>
      <c r="M10" s="1120">
        <f t="shared" si="0"/>
        <v>26658990</v>
      </c>
    </row>
    <row r="11" spans="1:13" s="53" customFormat="1" ht="46.5" customHeight="1" x14ac:dyDescent="0.35">
      <c r="A11" s="1112" t="s">
        <v>27</v>
      </c>
      <c r="B11" s="1083" t="s">
        <v>753</v>
      </c>
      <c r="C11" s="1085"/>
      <c r="D11" s="1084">
        <f>D5+D7+D9</f>
        <v>24204521</v>
      </c>
      <c r="E11" s="1084">
        <f t="shared" ref="E11:L11" si="1">E5+E7+E9</f>
        <v>5373966</v>
      </c>
      <c r="F11" s="1084">
        <f t="shared" si="1"/>
        <v>7962908</v>
      </c>
      <c r="G11" s="1084">
        <f t="shared" si="1"/>
        <v>0</v>
      </c>
      <c r="H11" s="1084">
        <f t="shared" si="1"/>
        <v>0</v>
      </c>
      <c r="I11" s="1084">
        <f t="shared" si="1"/>
        <v>1254690</v>
      </c>
      <c r="J11" s="1084">
        <f t="shared" si="1"/>
        <v>0</v>
      </c>
      <c r="K11" s="1084">
        <f t="shared" si="1"/>
        <v>0</v>
      </c>
      <c r="L11" s="1084">
        <f t="shared" si="1"/>
        <v>0</v>
      </c>
      <c r="M11" s="1122">
        <f t="shared" si="0"/>
        <v>38796085</v>
      </c>
    </row>
    <row r="12" spans="1:13" s="53" customFormat="1" ht="46.5" customHeight="1" x14ac:dyDescent="0.35">
      <c r="A12" s="1353" t="s">
        <v>30</v>
      </c>
      <c r="B12" s="1066" t="s">
        <v>752</v>
      </c>
      <c r="C12" s="1067"/>
      <c r="D12" s="1068">
        <f>D6+D8+D10</f>
        <v>22405529</v>
      </c>
      <c r="E12" s="1068">
        <f t="shared" ref="E12:L12" si="2">E6+E8+E10</f>
        <v>4132074</v>
      </c>
      <c r="F12" s="1068">
        <f t="shared" si="2"/>
        <v>7030287</v>
      </c>
      <c r="G12" s="1068">
        <f t="shared" si="2"/>
        <v>0</v>
      </c>
      <c r="H12" s="1068">
        <f t="shared" si="2"/>
        <v>0</v>
      </c>
      <c r="I12" s="1068">
        <f t="shared" si="2"/>
        <v>1254690</v>
      </c>
      <c r="J12" s="1068">
        <f t="shared" si="2"/>
        <v>0</v>
      </c>
      <c r="K12" s="1068">
        <f t="shared" si="2"/>
        <v>0</v>
      </c>
      <c r="L12" s="1068">
        <f t="shared" si="2"/>
        <v>0</v>
      </c>
      <c r="M12" s="1354">
        <f t="shared" si="0"/>
        <v>34822580</v>
      </c>
    </row>
    <row r="13" spans="1:13" ht="46.5" customHeight="1" x14ac:dyDescent="0.3">
      <c r="A13" s="54"/>
      <c r="B13" s="1044"/>
      <c r="C13" s="1044"/>
      <c r="D13" s="55"/>
      <c r="E13" s="56"/>
      <c r="F13" s="55"/>
      <c r="G13" s="55"/>
      <c r="H13" s="55"/>
      <c r="I13" s="1045"/>
    </row>
    <row r="14" spans="1:13" ht="46.5" customHeight="1" x14ac:dyDescent="0.3">
      <c r="A14" s="54"/>
      <c r="B14" s="57"/>
      <c r="C14" s="58"/>
      <c r="D14" s="59"/>
      <c r="E14" s="56"/>
      <c r="F14" s="56"/>
      <c r="G14" s="55"/>
      <c r="H14" s="55"/>
      <c r="I14" s="55"/>
    </row>
    <row r="15" spans="1:13" ht="46.5" customHeight="1" x14ac:dyDescent="0.3">
      <c r="A15" s="60"/>
      <c r="B15" s="61"/>
      <c r="C15" s="62"/>
      <c r="D15" s="63"/>
      <c r="E15" s="49"/>
      <c r="F15" s="49"/>
      <c r="G15" s="50"/>
      <c r="H15" s="50"/>
      <c r="I15" s="50"/>
    </row>
    <row r="16" spans="1:13" ht="46.5" customHeight="1" x14ac:dyDescent="0.3">
      <c r="A16" s="47"/>
      <c r="B16" s="48"/>
      <c r="C16" s="48"/>
      <c r="D16" s="194"/>
      <c r="E16" s="194"/>
      <c r="F16" s="194"/>
      <c r="G16" s="194"/>
      <c r="H16" s="194"/>
      <c r="I16" s="194"/>
    </row>
    <row r="17" spans="1:9" s="65" customFormat="1" ht="46.5" customHeight="1" x14ac:dyDescent="0.3">
      <c r="A17" s="47"/>
      <c r="B17" s="48"/>
      <c r="C17" s="48"/>
      <c r="D17" s="194"/>
      <c r="E17" s="49"/>
      <c r="F17" s="64"/>
      <c r="G17" s="64"/>
      <c r="H17" s="64"/>
      <c r="I17" s="64"/>
    </row>
    <row r="18" spans="1:9" ht="33" customHeight="1" x14ac:dyDescent="0.3"/>
    <row r="19" spans="1:9" ht="21" customHeight="1" x14ac:dyDescent="0.3"/>
    <row r="20" spans="1:9" ht="42" customHeight="1" x14ac:dyDescent="0.3"/>
    <row r="21" spans="1:9" ht="42" customHeight="1" x14ac:dyDescent="0.3"/>
  </sheetData>
  <mergeCells count="2">
    <mergeCell ref="A1:M1"/>
    <mergeCell ref="K3:M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headerFooter>
    <oddHeader>&amp;R&amp;8 &amp;"Times New Roman CE,Félkövér dőlt" 11.2.  melléklet a 13/2019. (V.30.)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O26"/>
  <sheetViews>
    <sheetView view="pageLayout" topLeftCell="D1" zoomScale="120" zoomScalePageLayoutView="120" workbookViewId="0">
      <selection activeCell="F5" sqref="F5"/>
    </sheetView>
  </sheetViews>
  <sheetFormatPr defaultRowHeight="15.5" x14ac:dyDescent="0.35"/>
  <cols>
    <col min="1" max="1" width="5.5" style="99" customWidth="1"/>
    <col min="2" max="2" width="28.796875" style="98" customWidth="1"/>
    <col min="3" max="14" width="11.296875" style="98" customWidth="1"/>
    <col min="15" max="15" width="15.5" style="99" customWidth="1"/>
    <col min="16" max="16" width="10.5" style="98" bestFit="1" customWidth="1"/>
    <col min="17" max="256" width="9.296875" style="98"/>
    <col min="257" max="257" width="5.5" style="98" customWidth="1"/>
    <col min="258" max="258" width="28.796875" style="98" customWidth="1"/>
    <col min="259" max="271" width="11.296875" style="98" customWidth="1"/>
    <col min="272" max="512" width="9.296875" style="98"/>
    <col min="513" max="513" width="5.5" style="98" customWidth="1"/>
    <col min="514" max="514" width="28.796875" style="98" customWidth="1"/>
    <col min="515" max="527" width="11.296875" style="98" customWidth="1"/>
    <col min="528" max="768" width="9.296875" style="98"/>
    <col min="769" max="769" width="5.5" style="98" customWidth="1"/>
    <col min="770" max="770" width="28.796875" style="98" customWidth="1"/>
    <col min="771" max="783" width="11.296875" style="98" customWidth="1"/>
    <col min="784" max="1024" width="9.296875" style="98"/>
    <col min="1025" max="1025" width="5.5" style="98" customWidth="1"/>
    <col min="1026" max="1026" width="28.796875" style="98" customWidth="1"/>
    <col min="1027" max="1039" width="11.296875" style="98" customWidth="1"/>
    <col min="1040" max="1280" width="9.296875" style="98"/>
    <col min="1281" max="1281" width="5.5" style="98" customWidth="1"/>
    <col min="1282" max="1282" width="28.796875" style="98" customWidth="1"/>
    <col min="1283" max="1295" width="11.296875" style="98" customWidth="1"/>
    <col min="1296" max="1536" width="9.296875" style="98"/>
    <col min="1537" max="1537" width="5.5" style="98" customWidth="1"/>
    <col min="1538" max="1538" width="28.796875" style="98" customWidth="1"/>
    <col min="1539" max="1551" width="11.296875" style="98" customWidth="1"/>
    <col min="1552" max="1792" width="9.296875" style="98"/>
    <col min="1793" max="1793" width="5.5" style="98" customWidth="1"/>
    <col min="1794" max="1794" width="28.796875" style="98" customWidth="1"/>
    <col min="1795" max="1807" width="11.296875" style="98" customWidth="1"/>
    <col min="1808" max="2048" width="9.296875" style="98"/>
    <col min="2049" max="2049" width="5.5" style="98" customWidth="1"/>
    <col min="2050" max="2050" width="28.796875" style="98" customWidth="1"/>
    <col min="2051" max="2063" width="11.296875" style="98" customWidth="1"/>
    <col min="2064" max="2304" width="9.296875" style="98"/>
    <col min="2305" max="2305" width="5.5" style="98" customWidth="1"/>
    <col min="2306" max="2306" width="28.796875" style="98" customWidth="1"/>
    <col min="2307" max="2319" width="11.296875" style="98" customWidth="1"/>
    <col min="2320" max="2560" width="9.296875" style="98"/>
    <col min="2561" max="2561" width="5.5" style="98" customWidth="1"/>
    <col min="2562" max="2562" width="28.796875" style="98" customWidth="1"/>
    <col min="2563" max="2575" width="11.296875" style="98" customWidth="1"/>
    <col min="2576" max="2816" width="9.296875" style="98"/>
    <col min="2817" max="2817" width="5.5" style="98" customWidth="1"/>
    <col min="2818" max="2818" width="28.796875" style="98" customWidth="1"/>
    <col min="2819" max="2831" width="11.296875" style="98" customWidth="1"/>
    <col min="2832" max="3072" width="9.296875" style="98"/>
    <col min="3073" max="3073" width="5.5" style="98" customWidth="1"/>
    <col min="3074" max="3074" width="28.796875" style="98" customWidth="1"/>
    <col min="3075" max="3087" width="11.296875" style="98" customWidth="1"/>
    <col min="3088" max="3328" width="9.296875" style="98"/>
    <col min="3329" max="3329" width="5.5" style="98" customWidth="1"/>
    <col min="3330" max="3330" width="28.796875" style="98" customWidth="1"/>
    <col min="3331" max="3343" width="11.296875" style="98" customWidth="1"/>
    <col min="3344" max="3584" width="9.296875" style="98"/>
    <col min="3585" max="3585" width="5.5" style="98" customWidth="1"/>
    <col min="3586" max="3586" width="28.796875" style="98" customWidth="1"/>
    <col min="3587" max="3599" width="11.296875" style="98" customWidth="1"/>
    <col min="3600" max="3840" width="9.296875" style="98"/>
    <col min="3841" max="3841" width="5.5" style="98" customWidth="1"/>
    <col min="3842" max="3842" width="28.796875" style="98" customWidth="1"/>
    <col min="3843" max="3855" width="11.296875" style="98" customWidth="1"/>
    <col min="3856" max="4096" width="9.296875" style="98"/>
    <col min="4097" max="4097" width="5.5" style="98" customWidth="1"/>
    <col min="4098" max="4098" width="28.796875" style="98" customWidth="1"/>
    <col min="4099" max="4111" width="11.296875" style="98" customWidth="1"/>
    <col min="4112" max="4352" width="9.296875" style="98"/>
    <col min="4353" max="4353" width="5.5" style="98" customWidth="1"/>
    <col min="4354" max="4354" width="28.796875" style="98" customWidth="1"/>
    <col min="4355" max="4367" width="11.296875" style="98" customWidth="1"/>
    <col min="4368" max="4608" width="9.296875" style="98"/>
    <col min="4609" max="4609" width="5.5" style="98" customWidth="1"/>
    <col min="4610" max="4610" width="28.796875" style="98" customWidth="1"/>
    <col min="4611" max="4623" width="11.296875" style="98" customWidth="1"/>
    <col min="4624" max="4864" width="9.296875" style="98"/>
    <col min="4865" max="4865" width="5.5" style="98" customWidth="1"/>
    <col min="4866" max="4866" width="28.796875" style="98" customWidth="1"/>
    <col min="4867" max="4879" width="11.296875" style="98" customWidth="1"/>
    <col min="4880" max="5120" width="9.296875" style="98"/>
    <col min="5121" max="5121" width="5.5" style="98" customWidth="1"/>
    <col min="5122" max="5122" width="28.796875" style="98" customWidth="1"/>
    <col min="5123" max="5135" width="11.296875" style="98" customWidth="1"/>
    <col min="5136" max="5376" width="9.296875" style="98"/>
    <col min="5377" max="5377" width="5.5" style="98" customWidth="1"/>
    <col min="5378" max="5378" width="28.796875" style="98" customWidth="1"/>
    <col min="5379" max="5391" width="11.296875" style="98" customWidth="1"/>
    <col min="5392" max="5632" width="9.296875" style="98"/>
    <col min="5633" max="5633" width="5.5" style="98" customWidth="1"/>
    <col min="5634" max="5634" width="28.796875" style="98" customWidth="1"/>
    <col min="5635" max="5647" width="11.296875" style="98" customWidth="1"/>
    <col min="5648" max="5888" width="9.296875" style="98"/>
    <col min="5889" max="5889" width="5.5" style="98" customWidth="1"/>
    <col min="5890" max="5890" width="28.796875" style="98" customWidth="1"/>
    <col min="5891" max="5903" width="11.296875" style="98" customWidth="1"/>
    <col min="5904" max="6144" width="9.296875" style="98"/>
    <col min="6145" max="6145" width="5.5" style="98" customWidth="1"/>
    <col min="6146" max="6146" width="28.796875" style="98" customWidth="1"/>
    <col min="6147" max="6159" width="11.296875" style="98" customWidth="1"/>
    <col min="6160" max="6400" width="9.296875" style="98"/>
    <col min="6401" max="6401" width="5.5" style="98" customWidth="1"/>
    <col min="6402" max="6402" width="28.796875" style="98" customWidth="1"/>
    <col min="6403" max="6415" width="11.296875" style="98" customWidth="1"/>
    <col min="6416" max="6656" width="9.296875" style="98"/>
    <col min="6657" max="6657" width="5.5" style="98" customWidth="1"/>
    <col min="6658" max="6658" width="28.796875" style="98" customWidth="1"/>
    <col min="6659" max="6671" width="11.296875" style="98" customWidth="1"/>
    <col min="6672" max="6912" width="9.296875" style="98"/>
    <col min="6913" max="6913" width="5.5" style="98" customWidth="1"/>
    <col min="6914" max="6914" width="28.796875" style="98" customWidth="1"/>
    <col min="6915" max="6927" width="11.296875" style="98" customWidth="1"/>
    <col min="6928" max="7168" width="9.296875" style="98"/>
    <col min="7169" max="7169" width="5.5" style="98" customWidth="1"/>
    <col min="7170" max="7170" width="28.796875" style="98" customWidth="1"/>
    <col min="7171" max="7183" width="11.296875" style="98" customWidth="1"/>
    <col min="7184" max="7424" width="9.296875" style="98"/>
    <col min="7425" max="7425" width="5.5" style="98" customWidth="1"/>
    <col min="7426" max="7426" width="28.796875" style="98" customWidth="1"/>
    <col min="7427" max="7439" width="11.296875" style="98" customWidth="1"/>
    <col min="7440" max="7680" width="9.296875" style="98"/>
    <col min="7681" max="7681" width="5.5" style="98" customWidth="1"/>
    <col min="7682" max="7682" width="28.796875" style="98" customWidth="1"/>
    <col min="7683" max="7695" width="11.296875" style="98" customWidth="1"/>
    <col min="7696" max="7936" width="9.296875" style="98"/>
    <col min="7937" max="7937" width="5.5" style="98" customWidth="1"/>
    <col min="7938" max="7938" width="28.796875" style="98" customWidth="1"/>
    <col min="7939" max="7951" width="11.296875" style="98" customWidth="1"/>
    <col min="7952" max="8192" width="9.296875" style="98"/>
    <col min="8193" max="8193" width="5.5" style="98" customWidth="1"/>
    <col min="8194" max="8194" width="28.796875" style="98" customWidth="1"/>
    <col min="8195" max="8207" width="11.296875" style="98" customWidth="1"/>
    <col min="8208" max="8448" width="9.296875" style="98"/>
    <col min="8449" max="8449" width="5.5" style="98" customWidth="1"/>
    <col min="8450" max="8450" width="28.796875" style="98" customWidth="1"/>
    <col min="8451" max="8463" width="11.296875" style="98" customWidth="1"/>
    <col min="8464" max="8704" width="9.296875" style="98"/>
    <col min="8705" max="8705" width="5.5" style="98" customWidth="1"/>
    <col min="8706" max="8706" width="28.796875" style="98" customWidth="1"/>
    <col min="8707" max="8719" width="11.296875" style="98" customWidth="1"/>
    <col min="8720" max="8960" width="9.296875" style="98"/>
    <col min="8961" max="8961" width="5.5" style="98" customWidth="1"/>
    <col min="8962" max="8962" width="28.796875" style="98" customWidth="1"/>
    <col min="8963" max="8975" width="11.296875" style="98" customWidth="1"/>
    <col min="8976" max="9216" width="9.296875" style="98"/>
    <col min="9217" max="9217" width="5.5" style="98" customWidth="1"/>
    <col min="9218" max="9218" width="28.796875" style="98" customWidth="1"/>
    <col min="9219" max="9231" width="11.296875" style="98" customWidth="1"/>
    <col min="9232" max="9472" width="9.296875" style="98"/>
    <col min="9473" max="9473" width="5.5" style="98" customWidth="1"/>
    <col min="9474" max="9474" width="28.796875" style="98" customWidth="1"/>
    <col min="9475" max="9487" width="11.296875" style="98" customWidth="1"/>
    <col min="9488" max="9728" width="9.296875" style="98"/>
    <col min="9729" max="9729" width="5.5" style="98" customWidth="1"/>
    <col min="9730" max="9730" width="28.796875" style="98" customWidth="1"/>
    <col min="9731" max="9743" width="11.296875" style="98" customWidth="1"/>
    <col min="9744" max="9984" width="9.296875" style="98"/>
    <col min="9985" max="9985" width="5.5" style="98" customWidth="1"/>
    <col min="9986" max="9986" width="28.796875" style="98" customWidth="1"/>
    <col min="9987" max="9999" width="11.296875" style="98" customWidth="1"/>
    <col min="10000" max="10240" width="9.296875" style="98"/>
    <col min="10241" max="10241" width="5.5" style="98" customWidth="1"/>
    <col min="10242" max="10242" width="28.796875" style="98" customWidth="1"/>
    <col min="10243" max="10255" width="11.296875" style="98" customWidth="1"/>
    <col min="10256" max="10496" width="9.296875" style="98"/>
    <col min="10497" max="10497" width="5.5" style="98" customWidth="1"/>
    <col min="10498" max="10498" width="28.796875" style="98" customWidth="1"/>
    <col min="10499" max="10511" width="11.296875" style="98" customWidth="1"/>
    <col min="10512" max="10752" width="9.296875" style="98"/>
    <col min="10753" max="10753" width="5.5" style="98" customWidth="1"/>
    <col min="10754" max="10754" width="28.796875" style="98" customWidth="1"/>
    <col min="10755" max="10767" width="11.296875" style="98" customWidth="1"/>
    <col min="10768" max="11008" width="9.296875" style="98"/>
    <col min="11009" max="11009" width="5.5" style="98" customWidth="1"/>
    <col min="11010" max="11010" width="28.796875" style="98" customWidth="1"/>
    <col min="11011" max="11023" width="11.296875" style="98" customWidth="1"/>
    <col min="11024" max="11264" width="9.296875" style="98"/>
    <col min="11265" max="11265" width="5.5" style="98" customWidth="1"/>
    <col min="11266" max="11266" width="28.796875" style="98" customWidth="1"/>
    <col min="11267" max="11279" width="11.296875" style="98" customWidth="1"/>
    <col min="11280" max="11520" width="9.296875" style="98"/>
    <col min="11521" max="11521" width="5.5" style="98" customWidth="1"/>
    <col min="11522" max="11522" width="28.796875" style="98" customWidth="1"/>
    <col min="11523" max="11535" width="11.296875" style="98" customWidth="1"/>
    <col min="11536" max="11776" width="9.296875" style="98"/>
    <col min="11777" max="11777" width="5.5" style="98" customWidth="1"/>
    <col min="11778" max="11778" width="28.796875" style="98" customWidth="1"/>
    <col min="11779" max="11791" width="11.296875" style="98" customWidth="1"/>
    <col min="11792" max="12032" width="9.296875" style="98"/>
    <col min="12033" max="12033" width="5.5" style="98" customWidth="1"/>
    <col min="12034" max="12034" width="28.796875" style="98" customWidth="1"/>
    <col min="12035" max="12047" width="11.296875" style="98" customWidth="1"/>
    <col min="12048" max="12288" width="9.296875" style="98"/>
    <col min="12289" max="12289" width="5.5" style="98" customWidth="1"/>
    <col min="12290" max="12290" width="28.796875" style="98" customWidth="1"/>
    <col min="12291" max="12303" width="11.296875" style="98" customWidth="1"/>
    <col min="12304" max="12544" width="9.296875" style="98"/>
    <col min="12545" max="12545" width="5.5" style="98" customWidth="1"/>
    <col min="12546" max="12546" width="28.796875" style="98" customWidth="1"/>
    <col min="12547" max="12559" width="11.296875" style="98" customWidth="1"/>
    <col min="12560" max="12800" width="9.296875" style="98"/>
    <col min="12801" max="12801" width="5.5" style="98" customWidth="1"/>
    <col min="12802" max="12802" width="28.796875" style="98" customWidth="1"/>
    <col min="12803" max="12815" width="11.296875" style="98" customWidth="1"/>
    <col min="12816" max="13056" width="9.296875" style="98"/>
    <col min="13057" max="13057" width="5.5" style="98" customWidth="1"/>
    <col min="13058" max="13058" width="28.796875" style="98" customWidth="1"/>
    <col min="13059" max="13071" width="11.296875" style="98" customWidth="1"/>
    <col min="13072" max="13312" width="9.296875" style="98"/>
    <col min="13313" max="13313" width="5.5" style="98" customWidth="1"/>
    <col min="13314" max="13314" width="28.796875" style="98" customWidth="1"/>
    <col min="13315" max="13327" width="11.296875" style="98" customWidth="1"/>
    <col min="13328" max="13568" width="9.296875" style="98"/>
    <col min="13569" max="13569" width="5.5" style="98" customWidth="1"/>
    <col min="13570" max="13570" width="28.796875" style="98" customWidth="1"/>
    <col min="13571" max="13583" width="11.296875" style="98" customWidth="1"/>
    <col min="13584" max="13824" width="9.296875" style="98"/>
    <col min="13825" max="13825" width="5.5" style="98" customWidth="1"/>
    <col min="13826" max="13826" width="28.796875" style="98" customWidth="1"/>
    <col min="13827" max="13839" width="11.296875" style="98" customWidth="1"/>
    <col min="13840" max="14080" width="9.296875" style="98"/>
    <col min="14081" max="14081" width="5.5" style="98" customWidth="1"/>
    <col min="14082" max="14082" width="28.796875" style="98" customWidth="1"/>
    <col min="14083" max="14095" width="11.296875" style="98" customWidth="1"/>
    <col min="14096" max="14336" width="9.296875" style="98"/>
    <col min="14337" max="14337" width="5.5" style="98" customWidth="1"/>
    <col min="14338" max="14338" width="28.796875" style="98" customWidth="1"/>
    <col min="14339" max="14351" width="11.296875" style="98" customWidth="1"/>
    <col min="14352" max="14592" width="9.296875" style="98"/>
    <col min="14593" max="14593" width="5.5" style="98" customWidth="1"/>
    <col min="14594" max="14594" width="28.796875" style="98" customWidth="1"/>
    <col min="14595" max="14607" width="11.296875" style="98" customWidth="1"/>
    <col min="14608" max="14848" width="9.296875" style="98"/>
    <col min="14849" max="14849" width="5.5" style="98" customWidth="1"/>
    <col min="14850" max="14850" width="28.796875" style="98" customWidth="1"/>
    <col min="14851" max="14863" width="11.296875" style="98" customWidth="1"/>
    <col min="14864" max="15104" width="9.296875" style="98"/>
    <col min="15105" max="15105" width="5.5" style="98" customWidth="1"/>
    <col min="15106" max="15106" width="28.796875" style="98" customWidth="1"/>
    <col min="15107" max="15119" width="11.296875" style="98" customWidth="1"/>
    <col min="15120" max="15360" width="9.296875" style="98"/>
    <col min="15361" max="15361" width="5.5" style="98" customWidth="1"/>
    <col min="15362" max="15362" width="28.796875" style="98" customWidth="1"/>
    <col min="15363" max="15375" width="11.296875" style="98" customWidth="1"/>
    <col min="15376" max="15616" width="9.296875" style="98"/>
    <col min="15617" max="15617" width="5.5" style="98" customWidth="1"/>
    <col min="15618" max="15618" width="28.796875" style="98" customWidth="1"/>
    <col min="15619" max="15631" width="11.296875" style="98" customWidth="1"/>
    <col min="15632" max="15872" width="9.296875" style="98"/>
    <col min="15873" max="15873" width="5.5" style="98" customWidth="1"/>
    <col min="15874" max="15874" width="28.796875" style="98" customWidth="1"/>
    <col min="15875" max="15887" width="11.296875" style="98" customWidth="1"/>
    <col min="15888" max="16128" width="9.296875" style="98"/>
    <col min="16129" max="16129" width="5.5" style="98" customWidth="1"/>
    <col min="16130" max="16130" width="28.796875" style="98" customWidth="1"/>
    <col min="16131" max="16143" width="11.296875" style="98" customWidth="1"/>
    <col min="16144" max="16384" width="9.296875" style="98"/>
  </cols>
  <sheetData>
    <row r="1" spans="1:15" ht="45.75" customHeight="1" x14ac:dyDescent="0.35">
      <c r="A1" s="1438" t="s">
        <v>1077</v>
      </c>
      <c r="B1" s="1439"/>
      <c r="C1" s="1439"/>
      <c r="D1" s="1439"/>
      <c r="E1" s="1439"/>
      <c r="F1" s="1439"/>
      <c r="G1" s="1439"/>
      <c r="H1" s="1439"/>
      <c r="I1" s="1439"/>
      <c r="J1" s="1439"/>
      <c r="K1" s="1439"/>
      <c r="L1" s="1439"/>
      <c r="M1" s="1439"/>
      <c r="N1" s="1439"/>
      <c r="O1" s="1439"/>
    </row>
    <row r="2" spans="1:15" ht="12" customHeight="1" x14ac:dyDescent="0.35">
      <c r="N2" s="100"/>
      <c r="O2" s="101" t="s">
        <v>411</v>
      </c>
    </row>
    <row r="3" spans="1:15" s="99" customFormat="1" ht="31.5" customHeight="1" x14ac:dyDescent="0.35">
      <c r="A3" s="767" t="s">
        <v>396</v>
      </c>
      <c r="B3" s="768" t="s">
        <v>266</v>
      </c>
      <c r="C3" s="768" t="s">
        <v>509</v>
      </c>
      <c r="D3" s="768" t="s">
        <v>510</v>
      </c>
      <c r="E3" s="768" t="s">
        <v>511</v>
      </c>
      <c r="F3" s="768" t="s">
        <v>512</v>
      </c>
      <c r="G3" s="768" t="s">
        <v>513</v>
      </c>
      <c r="H3" s="768" t="s">
        <v>514</v>
      </c>
      <c r="I3" s="768" t="s">
        <v>515</v>
      </c>
      <c r="J3" s="768" t="s">
        <v>516</v>
      </c>
      <c r="K3" s="768" t="s">
        <v>517</v>
      </c>
      <c r="L3" s="768" t="s">
        <v>518</v>
      </c>
      <c r="M3" s="768" t="s">
        <v>519</v>
      </c>
      <c r="N3" s="768" t="s">
        <v>520</v>
      </c>
      <c r="O3" s="769" t="s">
        <v>521</v>
      </c>
    </row>
    <row r="4" spans="1:15" s="102" customFormat="1" ht="21" customHeight="1" x14ac:dyDescent="0.3">
      <c r="A4" s="770" t="s">
        <v>9</v>
      </c>
      <c r="B4" s="1440" t="s">
        <v>264</v>
      </c>
      <c r="C4" s="1440"/>
      <c r="D4" s="1440"/>
      <c r="E4" s="1440"/>
      <c r="F4" s="1440"/>
      <c r="G4" s="1440"/>
      <c r="H4" s="1440"/>
      <c r="I4" s="1440"/>
      <c r="J4" s="1440"/>
      <c r="K4" s="1440"/>
      <c r="L4" s="1440"/>
      <c r="M4" s="1440"/>
      <c r="N4" s="1440"/>
      <c r="O4" s="1441"/>
    </row>
    <row r="5" spans="1:15" s="103" customFormat="1" ht="21" customHeight="1" x14ac:dyDescent="0.3">
      <c r="A5" s="771" t="s">
        <v>12</v>
      </c>
      <c r="B5" s="772" t="s">
        <v>522</v>
      </c>
      <c r="C5" s="773">
        <v>102798</v>
      </c>
      <c r="D5" s="773">
        <v>102798</v>
      </c>
      <c r="E5" s="773">
        <v>102798</v>
      </c>
      <c r="F5" s="773">
        <v>102798</v>
      </c>
      <c r="G5" s="773">
        <v>102798</v>
      </c>
      <c r="H5" s="773">
        <v>102798</v>
      </c>
      <c r="I5" s="773">
        <v>102798</v>
      </c>
      <c r="J5" s="773">
        <v>102798</v>
      </c>
      <c r="K5" s="773">
        <v>102798</v>
      </c>
      <c r="L5" s="773">
        <v>102798</v>
      </c>
      <c r="M5" s="773">
        <v>102799</v>
      </c>
      <c r="N5" s="773">
        <v>102800</v>
      </c>
      <c r="O5" s="774">
        <f t="shared" ref="O5:O12" si="0">SUM(C5:N5)</f>
        <v>1233579</v>
      </c>
    </row>
    <row r="6" spans="1:15" s="103" customFormat="1" ht="21" customHeight="1" x14ac:dyDescent="0.3">
      <c r="A6" s="775" t="s">
        <v>15</v>
      </c>
      <c r="B6" s="776" t="s">
        <v>523</v>
      </c>
      <c r="C6" s="777"/>
      <c r="D6" s="777"/>
      <c r="E6" s="777"/>
      <c r="F6" s="777">
        <v>0</v>
      </c>
      <c r="G6" s="777"/>
      <c r="H6" s="777"/>
      <c r="I6" s="777">
        <v>108150</v>
      </c>
      <c r="J6" s="777">
        <v>108150</v>
      </c>
      <c r="K6" s="777">
        <v>108150</v>
      </c>
      <c r="L6" s="777">
        <v>108150</v>
      </c>
      <c r="M6" s="777">
        <v>108150</v>
      </c>
      <c r="N6" s="777">
        <v>108147</v>
      </c>
      <c r="O6" s="778">
        <f t="shared" si="0"/>
        <v>648897</v>
      </c>
    </row>
    <row r="7" spans="1:15" s="103" customFormat="1" ht="21" customHeight="1" x14ac:dyDescent="0.3">
      <c r="A7" s="775" t="s">
        <v>18</v>
      </c>
      <c r="B7" s="779" t="s">
        <v>443</v>
      </c>
      <c r="C7" s="777">
        <v>81448</v>
      </c>
      <c r="D7" s="777">
        <v>81448</v>
      </c>
      <c r="E7" s="777">
        <v>81448</v>
      </c>
      <c r="F7" s="777">
        <v>81448</v>
      </c>
      <c r="G7" s="777">
        <v>81448</v>
      </c>
      <c r="H7" s="777">
        <v>81448</v>
      </c>
      <c r="I7" s="777">
        <v>81448</v>
      </c>
      <c r="J7" s="777">
        <v>81448</v>
      </c>
      <c r="K7" s="777">
        <v>81448</v>
      </c>
      <c r="L7" s="777">
        <v>81448</v>
      </c>
      <c r="M7" s="777">
        <v>81448</v>
      </c>
      <c r="N7" s="777">
        <v>81448</v>
      </c>
      <c r="O7" s="780">
        <f t="shared" si="0"/>
        <v>977376</v>
      </c>
    </row>
    <row r="8" spans="1:15" s="103" customFormat="1" ht="21" customHeight="1" x14ac:dyDescent="0.3">
      <c r="A8" s="775" t="s">
        <v>21</v>
      </c>
      <c r="B8" s="779" t="s">
        <v>444</v>
      </c>
      <c r="C8" s="777">
        <v>2933</v>
      </c>
      <c r="D8" s="777">
        <v>2933</v>
      </c>
      <c r="E8" s="777">
        <v>2933</v>
      </c>
      <c r="F8" s="777">
        <v>2933</v>
      </c>
      <c r="G8" s="777">
        <v>2933</v>
      </c>
      <c r="H8" s="777">
        <v>2933</v>
      </c>
      <c r="I8" s="777">
        <v>2933</v>
      </c>
      <c r="J8" s="777">
        <v>2933</v>
      </c>
      <c r="K8" s="777">
        <v>2933</v>
      </c>
      <c r="L8" s="777">
        <v>2933</v>
      </c>
      <c r="M8" s="777">
        <v>2933</v>
      </c>
      <c r="N8" s="777">
        <v>2930</v>
      </c>
      <c r="O8" s="778">
        <f>SUM(C8:N8)</f>
        <v>35193</v>
      </c>
    </row>
    <row r="9" spans="1:15" s="103" customFormat="1" ht="21" customHeight="1" x14ac:dyDescent="0.3">
      <c r="A9" s="775" t="s">
        <v>24</v>
      </c>
      <c r="B9" s="779" t="s">
        <v>524</v>
      </c>
      <c r="C9" s="777"/>
      <c r="D9" s="777"/>
      <c r="E9" s="777"/>
      <c r="F9" s="777"/>
      <c r="G9" s="777"/>
      <c r="H9" s="777"/>
      <c r="I9" s="777"/>
      <c r="J9" s="777">
        <v>15</v>
      </c>
      <c r="K9" s="777"/>
      <c r="L9" s="777"/>
      <c r="M9" s="777"/>
      <c r="N9" s="777"/>
      <c r="O9" s="778">
        <f t="shared" si="0"/>
        <v>15</v>
      </c>
    </row>
    <row r="10" spans="1:15" s="103" customFormat="1" ht="21" customHeight="1" x14ac:dyDescent="0.3">
      <c r="A10" s="775" t="s">
        <v>27</v>
      </c>
      <c r="B10" s="779" t="s">
        <v>525</v>
      </c>
      <c r="C10" s="777">
        <v>85</v>
      </c>
      <c r="D10" s="777">
        <v>85</v>
      </c>
      <c r="E10" s="777">
        <v>85</v>
      </c>
      <c r="F10" s="777">
        <v>85</v>
      </c>
      <c r="G10" s="777">
        <v>85</v>
      </c>
      <c r="H10" s="777">
        <v>85</v>
      </c>
      <c r="I10" s="777">
        <v>85</v>
      </c>
      <c r="J10" s="777">
        <v>85</v>
      </c>
      <c r="K10" s="777">
        <v>85</v>
      </c>
      <c r="L10" s="777">
        <v>85</v>
      </c>
      <c r="M10" s="777">
        <v>85</v>
      </c>
      <c r="N10" s="777">
        <v>87</v>
      </c>
      <c r="O10" s="778">
        <f t="shared" si="0"/>
        <v>1022</v>
      </c>
    </row>
    <row r="11" spans="1:15" s="103" customFormat="1" ht="21" customHeight="1" x14ac:dyDescent="0.3">
      <c r="A11" s="781" t="s">
        <v>30</v>
      </c>
      <c r="B11" s="782" t="s">
        <v>526</v>
      </c>
      <c r="C11" s="783">
        <v>273653</v>
      </c>
      <c r="D11" s="783">
        <v>273653</v>
      </c>
      <c r="E11" s="783">
        <v>273653</v>
      </c>
      <c r="F11" s="783">
        <v>273653</v>
      </c>
      <c r="G11" s="783">
        <v>273653</v>
      </c>
      <c r="H11" s="783">
        <v>273653</v>
      </c>
      <c r="I11" s="783">
        <v>273653</v>
      </c>
      <c r="J11" s="783">
        <v>273653</v>
      </c>
      <c r="K11" s="783">
        <v>273653</v>
      </c>
      <c r="L11" s="783">
        <v>273653</v>
      </c>
      <c r="M11" s="783">
        <v>273652</v>
      </c>
      <c r="N11" s="783">
        <v>273650</v>
      </c>
      <c r="O11" s="784">
        <f t="shared" si="0"/>
        <v>3283832</v>
      </c>
    </row>
    <row r="12" spans="1:15" s="102" customFormat="1" ht="21" customHeight="1" x14ac:dyDescent="0.3">
      <c r="A12" s="785" t="s">
        <v>33</v>
      </c>
      <c r="B12" s="786" t="s">
        <v>527</v>
      </c>
      <c r="C12" s="787">
        <f t="shared" ref="C12:N12" si="1">SUM(C5:C11)</f>
        <v>460917</v>
      </c>
      <c r="D12" s="787">
        <f t="shared" si="1"/>
        <v>460917</v>
      </c>
      <c r="E12" s="787">
        <f t="shared" si="1"/>
        <v>460917</v>
      </c>
      <c r="F12" s="787">
        <f t="shared" si="1"/>
        <v>460917</v>
      </c>
      <c r="G12" s="787">
        <f t="shared" si="1"/>
        <v>460917</v>
      </c>
      <c r="H12" s="787">
        <f t="shared" si="1"/>
        <v>460917</v>
      </c>
      <c r="I12" s="787">
        <f t="shared" si="1"/>
        <v>569067</v>
      </c>
      <c r="J12" s="787">
        <f t="shared" si="1"/>
        <v>569082</v>
      </c>
      <c r="K12" s="787">
        <f t="shared" si="1"/>
        <v>569067</v>
      </c>
      <c r="L12" s="787">
        <f t="shared" si="1"/>
        <v>569067</v>
      </c>
      <c r="M12" s="787">
        <f t="shared" si="1"/>
        <v>569067</v>
      </c>
      <c r="N12" s="787">
        <f t="shared" si="1"/>
        <v>569062</v>
      </c>
      <c r="O12" s="788">
        <f t="shared" si="0"/>
        <v>6179914</v>
      </c>
    </row>
    <row r="13" spans="1:15" s="102" customFormat="1" ht="21" customHeight="1" x14ac:dyDescent="0.3">
      <c r="A13" s="770" t="s">
        <v>36</v>
      </c>
      <c r="B13" s="1440" t="s">
        <v>265</v>
      </c>
      <c r="C13" s="1440"/>
      <c r="D13" s="1440"/>
      <c r="E13" s="1440"/>
      <c r="F13" s="1440"/>
      <c r="G13" s="1440"/>
      <c r="H13" s="1440"/>
      <c r="I13" s="1440"/>
      <c r="J13" s="1440"/>
      <c r="K13" s="1440"/>
      <c r="L13" s="1440"/>
      <c r="M13" s="1440"/>
      <c r="N13" s="1440"/>
      <c r="O13" s="1441"/>
    </row>
    <row r="14" spans="1:15" s="103" customFormat="1" ht="21" customHeight="1" x14ac:dyDescent="0.3">
      <c r="A14" s="771" t="s">
        <v>38</v>
      </c>
      <c r="B14" s="772" t="s">
        <v>451</v>
      </c>
      <c r="C14" s="773">
        <v>40967</v>
      </c>
      <c r="D14" s="773">
        <v>40967</v>
      </c>
      <c r="E14" s="773">
        <v>40967</v>
      </c>
      <c r="F14" s="773">
        <v>40967</v>
      </c>
      <c r="G14" s="773">
        <v>40967</v>
      </c>
      <c r="H14" s="773">
        <v>40967</v>
      </c>
      <c r="I14" s="773">
        <v>40967</v>
      </c>
      <c r="J14" s="773">
        <v>40967</v>
      </c>
      <c r="K14" s="773">
        <v>40967</v>
      </c>
      <c r="L14" s="773">
        <v>40967</v>
      </c>
      <c r="M14" s="773">
        <v>40967</v>
      </c>
      <c r="N14" s="773">
        <v>40965</v>
      </c>
      <c r="O14" s="789">
        <f t="shared" ref="O14:O23" si="2">SUM(C14:N14)</f>
        <v>491602</v>
      </c>
    </row>
    <row r="15" spans="1:15" s="103" customFormat="1" ht="24" customHeight="1" x14ac:dyDescent="0.3">
      <c r="A15" s="775" t="s">
        <v>40</v>
      </c>
      <c r="B15" s="776" t="s">
        <v>205</v>
      </c>
      <c r="C15" s="777">
        <v>7208</v>
      </c>
      <c r="D15" s="777">
        <v>7208</v>
      </c>
      <c r="E15" s="777">
        <v>7208</v>
      </c>
      <c r="F15" s="777">
        <v>7208</v>
      </c>
      <c r="G15" s="777">
        <v>7208</v>
      </c>
      <c r="H15" s="777">
        <v>7208</v>
      </c>
      <c r="I15" s="777">
        <v>7208</v>
      </c>
      <c r="J15" s="777">
        <v>7208</v>
      </c>
      <c r="K15" s="777">
        <v>7208</v>
      </c>
      <c r="L15" s="777">
        <v>7208</v>
      </c>
      <c r="M15" s="777">
        <v>7208</v>
      </c>
      <c r="N15" s="777">
        <v>7208</v>
      </c>
      <c r="O15" s="778">
        <f t="shared" si="2"/>
        <v>86496</v>
      </c>
    </row>
    <row r="16" spans="1:15" s="103" customFormat="1" ht="21" customHeight="1" x14ac:dyDescent="0.3">
      <c r="A16" s="775" t="s">
        <v>42</v>
      </c>
      <c r="B16" s="779" t="s">
        <v>207</v>
      </c>
      <c r="C16" s="777">
        <v>56765</v>
      </c>
      <c r="D16" s="777">
        <v>56765</v>
      </c>
      <c r="E16" s="777">
        <v>56765</v>
      </c>
      <c r="F16" s="777">
        <v>56765</v>
      </c>
      <c r="G16" s="777">
        <v>56765</v>
      </c>
      <c r="H16" s="777">
        <v>56765</v>
      </c>
      <c r="I16" s="777">
        <v>56765</v>
      </c>
      <c r="J16" s="777">
        <v>56765</v>
      </c>
      <c r="K16" s="777">
        <v>56765</v>
      </c>
      <c r="L16" s="777">
        <v>56765</v>
      </c>
      <c r="M16" s="777">
        <v>56765</v>
      </c>
      <c r="N16" s="777">
        <v>56769</v>
      </c>
      <c r="O16" s="778">
        <f t="shared" si="2"/>
        <v>681184</v>
      </c>
    </row>
    <row r="17" spans="1:15" s="103" customFormat="1" ht="21" customHeight="1" x14ac:dyDescent="0.3">
      <c r="A17" s="775" t="s">
        <v>44</v>
      </c>
      <c r="B17" s="779" t="s">
        <v>209</v>
      </c>
      <c r="C17" s="777">
        <v>6510</v>
      </c>
      <c r="D17" s="777">
        <v>6510</v>
      </c>
      <c r="E17" s="777">
        <v>6510</v>
      </c>
      <c r="F17" s="777">
        <v>6510</v>
      </c>
      <c r="G17" s="777">
        <v>6510</v>
      </c>
      <c r="H17" s="777">
        <v>6510</v>
      </c>
      <c r="I17" s="777">
        <v>6510</v>
      </c>
      <c r="J17" s="777">
        <v>6510</v>
      </c>
      <c r="K17" s="777">
        <v>6510</v>
      </c>
      <c r="L17" s="777">
        <v>6510</v>
      </c>
      <c r="M17" s="777">
        <v>6510</v>
      </c>
      <c r="N17" s="777">
        <v>6510</v>
      </c>
      <c r="O17" s="778">
        <f t="shared" si="2"/>
        <v>78120</v>
      </c>
    </row>
    <row r="18" spans="1:15" s="103" customFormat="1" ht="21" customHeight="1" x14ac:dyDescent="0.3">
      <c r="A18" s="775" t="s">
        <v>46</v>
      </c>
      <c r="B18" s="779" t="s">
        <v>211</v>
      </c>
      <c r="C18" s="777">
        <v>127326</v>
      </c>
      <c r="D18" s="777">
        <v>127326</v>
      </c>
      <c r="E18" s="777">
        <v>127326</v>
      </c>
      <c r="F18" s="777">
        <v>127326</v>
      </c>
      <c r="G18" s="777">
        <v>127326</v>
      </c>
      <c r="H18" s="777">
        <v>127326</v>
      </c>
      <c r="I18" s="777">
        <v>127326</v>
      </c>
      <c r="J18" s="777">
        <v>127326</v>
      </c>
      <c r="K18" s="777">
        <v>127326</v>
      </c>
      <c r="L18" s="777">
        <v>127326</v>
      </c>
      <c r="M18" s="777">
        <v>127326</v>
      </c>
      <c r="N18" s="777">
        <v>127323</v>
      </c>
      <c r="O18" s="778">
        <f>SUM(C18:N18)</f>
        <v>1527909</v>
      </c>
    </row>
    <row r="19" spans="1:15" s="103" customFormat="1" ht="21" customHeight="1" x14ac:dyDescent="0.3">
      <c r="A19" s="775" t="s">
        <v>48</v>
      </c>
      <c r="B19" s="779" t="s">
        <v>230</v>
      </c>
      <c r="C19" s="777">
        <v>237580</v>
      </c>
      <c r="D19" s="777">
        <v>237580</v>
      </c>
      <c r="E19" s="777">
        <v>237580</v>
      </c>
      <c r="F19" s="777">
        <v>237580</v>
      </c>
      <c r="G19" s="777">
        <v>237580</v>
      </c>
      <c r="H19" s="777">
        <v>237580</v>
      </c>
      <c r="I19" s="777">
        <v>237580</v>
      </c>
      <c r="J19" s="777">
        <v>237580</v>
      </c>
      <c r="K19" s="777">
        <v>237580</v>
      </c>
      <c r="L19" s="777">
        <v>237580</v>
      </c>
      <c r="M19" s="777">
        <v>237580</v>
      </c>
      <c r="N19" s="777">
        <v>237579</v>
      </c>
      <c r="O19" s="778">
        <f t="shared" si="2"/>
        <v>2850959</v>
      </c>
    </row>
    <row r="20" spans="1:15" s="103" customFormat="1" ht="21" customHeight="1" x14ac:dyDescent="0.3">
      <c r="A20" s="775" t="s">
        <v>50</v>
      </c>
      <c r="B20" s="776" t="s">
        <v>232</v>
      </c>
      <c r="C20" s="777">
        <v>33820</v>
      </c>
      <c r="D20" s="777">
        <v>33820</v>
      </c>
      <c r="E20" s="777">
        <v>33820</v>
      </c>
      <c r="F20" s="777">
        <v>33820</v>
      </c>
      <c r="G20" s="777">
        <v>33820</v>
      </c>
      <c r="H20" s="777">
        <v>33820</v>
      </c>
      <c r="I20" s="777">
        <v>33820</v>
      </c>
      <c r="J20" s="777">
        <v>33820</v>
      </c>
      <c r="K20" s="777">
        <v>33820</v>
      </c>
      <c r="L20" s="777">
        <v>33820</v>
      </c>
      <c r="M20" s="777">
        <v>33820</v>
      </c>
      <c r="N20" s="777">
        <v>33829</v>
      </c>
      <c r="O20" s="778">
        <f t="shared" si="2"/>
        <v>405849</v>
      </c>
    </row>
    <row r="21" spans="1:15" s="103" customFormat="1" ht="21" customHeight="1" x14ac:dyDescent="0.3">
      <c r="A21" s="775" t="s">
        <v>53</v>
      </c>
      <c r="B21" s="779" t="s">
        <v>234</v>
      </c>
      <c r="C21" s="777">
        <v>0</v>
      </c>
      <c r="D21" s="777">
        <v>0</v>
      </c>
      <c r="E21" s="777">
        <v>0</v>
      </c>
      <c r="F21" s="777">
        <v>0</v>
      </c>
      <c r="G21" s="777">
        <v>0</v>
      </c>
      <c r="H21" s="777">
        <v>0</v>
      </c>
      <c r="I21" s="777">
        <v>7762</v>
      </c>
      <c r="J21" s="777">
        <v>0</v>
      </c>
      <c r="K21" s="777">
        <v>0</v>
      </c>
      <c r="L21" s="777">
        <v>0</v>
      </c>
      <c r="M21" s="777">
        <v>0</v>
      </c>
      <c r="N21" s="777">
        <v>0</v>
      </c>
      <c r="O21" s="778">
        <f t="shared" si="2"/>
        <v>7762</v>
      </c>
    </row>
    <row r="22" spans="1:15" s="103" customFormat="1" ht="21" customHeight="1" x14ac:dyDescent="0.3">
      <c r="A22" s="790" t="s">
        <v>63</v>
      </c>
      <c r="B22" s="791" t="s">
        <v>454</v>
      </c>
      <c r="C22" s="792">
        <v>0</v>
      </c>
      <c r="D22" s="792">
        <v>0</v>
      </c>
      <c r="E22" s="792">
        <v>50033</v>
      </c>
      <c r="F22" s="792">
        <v>0</v>
      </c>
      <c r="G22" s="792">
        <v>0</v>
      </c>
      <c r="H22" s="792">
        <v>0</v>
      </c>
      <c r="I22" s="792">
        <v>0</v>
      </c>
      <c r="J22" s="792">
        <v>0</v>
      </c>
      <c r="K22" s="792">
        <v>0</v>
      </c>
      <c r="L22" s="792">
        <v>0</v>
      </c>
      <c r="M22" s="792">
        <v>0</v>
      </c>
      <c r="N22" s="792">
        <v>0</v>
      </c>
      <c r="O22" s="793">
        <f t="shared" si="2"/>
        <v>50033</v>
      </c>
    </row>
    <row r="23" spans="1:15" s="102" customFormat="1" ht="21" customHeight="1" x14ac:dyDescent="0.3">
      <c r="A23" s="794" t="s">
        <v>65</v>
      </c>
      <c r="B23" s="786" t="s">
        <v>430</v>
      </c>
      <c r="C23" s="787">
        <f t="shared" ref="C23:N23" si="3">SUM(C14:C22)</f>
        <v>510176</v>
      </c>
      <c r="D23" s="787">
        <f t="shared" si="3"/>
        <v>510176</v>
      </c>
      <c r="E23" s="787">
        <f t="shared" si="3"/>
        <v>560209</v>
      </c>
      <c r="F23" s="787">
        <f t="shared" si="3"/>
        <v>510176</v>
      </c>
      <c r="G23" s="787">
        <f t="shared" si="3"/>
        <v>510176</v>
      </c>
      <c r="H23" s="787">
        <f t="shared" si="3"/>
        <v>510176</v>
      </c>
      <c r="I23" s="787">
        <f t="shared" si="3"/>
        <v>517938</v>
      </c>
      <c r="J23" s="787">
        <f t="shared" si="3"/>
        <v>510176</v>
      </c>
      <c r="K23" s="787">
        <f t="shared" si="3"/>
        <v>510176</v>
      </c>
      <c r="L23" s="787">
        <f t="shared" si="3"/>
        <v>510176</v>
      </c>
      <c r="M23" s="787">
        <f t="shared" si="3"/>
        <v>510176</v>
      </c>
      <c r="N23" s="787">
        <f t="shared" si="3"/>
        <v>510183</v>
      </c>
      <c r="O23" s="788">
        <f t="shared" si="2"/>
        <v>6179914</v>
      </c>
    </row>
    <row r="24" spans="1:15" ht="21" customHeight="1" x14ac:dyDescent="0.35">
      <c r="A24" s="795" t="s">
        <v>67</v>
      </c>
      <c r="B24" s="796" t="s">
        <v>528</v>
      </c>
      <c r="C24" s="797">
        <f t="shared" ref="C24:O24" si="4">C12-C23</f>
        <v>-49259</v>
      </c>
      <c r="D24" s="797">
        <f t="shared" si="4"/>
        <v>-49259</v>
      </c>
      <c r="E24" s="797">
        <f t="shared" si="4"/>
        <v>-99292</v>
      </c>
      <c r="F24" s="797">
        <f t="shared" si="4"/>
        <v>-49259</v>
      </c>
      <c r="G24" s="797">
        <f t="shared" si="4"/>
        <v>-49259</v>
      </c>
      <c r="H24" s="797">
        <f t="shared" si="4"/>
        <v>-49259</v>
      </c>
      <c r="I24" s="797">
        <f t="shared" si="4"/>
        <v>51129</v>
      </c>
      <c r="J24" s="797">
        <f t="shared" si="4"/>
        <v>58906</v>
      </c>
      <c r="K24" s="797">
        <f t="shared" si="4"/>
        <v>58891</v>
      </c>
      <c r="L24" s="797">
        <f t="shared" si="4"/>
        <v>58891</v>
      </c>
      <c r="M24" s="797">
        <f t="shared" si="4"/>
        <v>58891</v>
      </c>
      <c r="N24" s="797">
        <f t="shared" si="4"/>
        <v>58879</v>
      </c>
      <c r="O24" s="798">
        <f t="shared" si="4"/>
        <v>0</v>
      </c>
    </row>
    <row r="25" spans="1:15" x14ac:dyDescent="0.35">
      <c r="A25" s="104"/>
    </row>
    <row r="26" spans="1:15" x14ac:dyDescent="0.35">
      <c r="B26" s="105"/>
      <c r="C26" s="106"/>
      <c r="D26" s="106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3" orientation="landscape" r:id="rId1"/>
  <headerFooter alignWithMargins="0">
    <oddHeader>&amp;R&amp;"Times New Roman CE,Félkövér dőlt"&amp;8 12. melléklet a 13/2019. (V.30.)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L118"/>
  <sheetViews>
    <sheetView view="pageLayout" topLeftCell="D1" zoomScaleNormal="100" zoomScaleSheetLayoutView="100" workbookViewId="0">
      <selection activeCell="G97" sqref="G97:H97"/>
    </sheetView>
  </sheetViews>
  <sheetFormatPr defaultColWidth="9.296875" defaultRowHeight="15.5" x14ac:dyDescent="0.35"/>
  <cols>
    <col min="1" max="1" width="6.296875" style="8" customWidth="1"/>
    <col min="2" max="2" width="78.69921875" style="8" customWidth="1"/>
    <col min="3" max="3" width="11.19921875" style="8" customWidth="1"/>
    <col min="4" max="4" width="20.796875" style="9" customWidth="1"/>
    <col min="5" max="5" width="15" style="204" bestFit="1" customWidth="1"/>
    <col min="6" max="6" width="16.69921875" style="204" bestFit="1" customWidth="1"/>
    <col min="7" max="7" width="16.19921875" style="398" bestFit="1" customWidth="1"/>
    <col min="8" max="8" width="14.796875" style="391" customWidth="1"/>
    <col min="9" max="9" width="9.296875" style="1"/>
    <col min="10" max="10" width="12.69921875" style="1" bestFit="1" customWidth="1"/>
    <col min="11" max="16384" width="9.296875" style="1"/>
  </cols>
  <sheetData>
    <row r="1" spans="1:12" ht="60" customHeight="1" x14ac:dyDescent="0.35">
      <c r="A1" s="1361" t="s">
        <v>942</v>
      </c>
      <c r="B1" s="1361"/>
      <c r="C1" s="1361"/>
      <c r="D1" s="1361"/>
      <c r="E1" s="1361"/>
      <c r="F1" s="1361"/>
      <c r="G1" s="1361"/>
      <c r="H1" s="1361"/>
    </row>
    <row r="2" spans="1:12" ht="16" customHeight="1" x14ac:dyDescent="0.35">
      <c r="A2" s="1364" t="s">
        <v>0</v>
      </c>
      <c r="B2" s="1364"/>
      <c r="C2" s="1364"/>
      <c r="D2" s="1364"/>
      <c r="E2" s="1364"/>
      <c r="F2" s="1364"/>
      <c r="G2" s="1364"/>
      <c r="H2" s="1364"/>
    </row>
    <row r="3" spans="1:12" ht="16" customHeight="1" x14ac:dyDescent="0.35">
      <c r="A3" s="1363"/>
      <c r="B3" s="1363"/>
      <c r="C3" s="2"/>
      <c r="H3" s="392" t="s">
        <v>1</v>
      </c>
    </row>
    <row r="4" spans="1:12" s="7" customFormat="1" ht="38.15" customHeight="1" x14ac:dyDescent="0.3">
      <c r="A4" s="82" t="s">
        <v>2</v>
      </c>
      <c r="B4" s="82" t="s">
        <v>3</v>
      </c>
      <c r="C4" s="82" t="s">
        <v>4</v>
      </c>
      <c r="D4" s="82" t="s">
        <v>943</v>
      </c>
      <c r="E4" s="205" t="s">
        <v>808</v>
      </c>
      <c r="F4" s="206" t="s">
        <v>726</v>
      </c>
      <c r="G4" s="205" t="s">
        <v>745</v>
      </c>
      <c r="H4" s="393" t="s">
        <v>746</v>
      </c>
    </row>
    <row r="5" spans="1:12" s="357" customFormat="1" ht="12" customHeight="1" x14ac:dyDescent="0.25">
      <c r="A5" s="350" t="s">
        <v>5</v>
      </c>
      <c r="B5" s="351" t="s">
        <v>6</v>
      </c>
      <c r="C5" s="351" t="s">
        <v>7</v>
      </c>
      <c r="D5" s="352" t="s">
        <v>8</v>
      </c>
      <c r="E5" s="356" t="s">
        <v>267</v>
      </c>
      <c r="F5" s="356" t="s">
        <v>463</v>
      </c>
      <c r="G5" s="371" t="s">
        <v>724</v>
      </c>
      <c r="H5" s="395" t="s">
        <v>727</v>
      </c>
    </row>
    <row r="6" spans="1:12" s="5" customFormat="1" ht="15.75" customHeight="1" x14ac:dyDescent="0.3">
      <c r="A6" s="248" t="s">
        <v>9</v>
      </c>
      <c r="B6" s="249" t="s">
        <v>10</v>
      </c>
      <c r="C6" s="250" t="s">
        <v>11</v>
      </c>
      <c r="D6" s="251">
        <f>'9.sz.mell.'!F6</f>
        <v>254204121</v>
      </c>
      <c r="E6" s="251">
        <f>'9.sz.mell.'!G6</f>
        <v>719800</v>
      </c>
      <c r="F6" s="251">
        <f>'9.sz.mell.'!H6</f>
        <v>254923921</v>
      </c>
      <c r="G6" s="251">
        <f>'9.sz.mell.'!I6</f>
        <v>254923921</v>
      </c>
      <c r="H6" s="999">
        <f>G6/F6</f>
        <v>1</v>
      </c>
    </row>
    <row r="7" spans="1:12" s="5" customFormat="1" ht="15.75" customHeight="1" x14ac:dyDescent="0.3">
      <c r="A7" s="248" t="s">
        <v>12</v>
      </c>
      <c r="B7" s="249" t="s">
        <v>13</v>
      </c>
      <c r="C7" s="250" t="s">
        <v>14</v>
      </c>
      <c r="D7" s="251">
        <f>'9.sz.mell.'!F7</f>
        <v>258658968</v>
      </c>
      <c r="E7" s="251">
        <f>'9.sz.mell.'!G7</f>
        <v>7377700</v>
      </c>
      <c r="F7" s="251">
        <f>'9.sz.mell.'!H7</f>
        <v>266036668</v>
      </c>
      <c r="G7" s="251">
        <f>'9.sz.mell.'!I7</f>
        <v>266036668</v>
      </c>
      <c r="H7" s="999">
        <f t="shared" ref="H7:H70" si="0">G7/F7</f>
        <v>1</v>
      </c>
    </row>
    <row r="8" spans="1:12" s="5" customFormat="1" ht="24" customHeight="1" x14ac:dyDescent="0.3">
      <c r="A8" s="248" t="s">
        <v>15</v>
      </c>
      <c r="B8" s="249" t="s">
        <v>16</v>
      </c>
      <c r="C8" s="250" t="s">
        <v>17</v>
      </c>
      <c r="D8" s="251">
        <f>'9.sz.mell.'!F8</f>
        <v>349814402</v>
      </c>
      <c r="E8" s="251">
        <f>'9.sz.mell.'!G8</f>
        <v>32696172</v>
      </c>
      <c r="F8" s="251">
        <f>'9.sz.mell.'!H8</f>
        <v>382510574</v>
      </c>
      <c r="G8" s="251">
        <f>'9.sz.mell.'!I8</f>
        <v>382510574</v>
      </c>
      <c r="H8" s="999">
        <f t="shared" si="0"/>
        <v>1</v>
      </c>
    </row>
    <row r="9" spans="1:12" s="5" customFormat="1" ht="15.75" customHeight="1" x14ac:dyDescent="0.3">
      <c r="A9" s="248" t="s">
        <v>18</v>
      </c>
      <c r="B9" s="249" t="s">
        <v>19</v>
      </c>
      <c r="C9" s="250" t="s">
        <v>20</v>
      </c>
      <c r="D9" s="251">
        <f>'9.sz.mell.'!F9</f>
        <v>29772710</v>
      </c>
      <c r="E9" s="251">
        <f>'9.sz.mell.'!G9</f>
        <v>3490262</v>
      </c>
      <c r="F9" s="251">
        <f>'9.sz.mell.'!H9</f>
        <v>33262972</v>
      </c>
      <c r="G9" s="251">
        <f>'9.sz.mell.'!I9</f>
        <v>33262972</v>
      </c>
      <c r="H9" s="999">
        <f t="shared" si="0"/>
        <v>1</v>
      </c>
    </row>
    <row r="10" spans="1:12" s="5" customFormat="1" ht="15.75" customHeight="1" x14ac:dyDescent="0.3">
      <c r="A10" s="248" t="s">
        <v>21</v>
      </c>
      <c r="B10" s="249" t="s">
        <v>22</v>
      </c>
      <c r="C10" s="250" t="s">
        <v>23</v>
      </c>
      <c r="D10" s="251">
        <f>'9.sz.mell.'!F10</f>
        <v>0</v>
      </c>
      <c r="E10" s="251">
        <f>'9.sz.mell.'!G10</f>
        <v>23503078</v>
      </c>
      <c r="F10" s="251">
        <f>'9.sz.mell.'!H10</f>
        <v>23503078</v>
      </c>
      <c r="G10" s="251">
        <f>'9.sz.mell.'!I10</f>
        <v>23503078</v>
      </c>
      <c r="H10" s="999">
        <f t="shared" si="0"/>
        <v>1</v>
      </c>
    </row>
    <row r="11" spans="1:12" s="5" customFormat="1" ht="15.75" customHeight="1" x14ac:dyDescent="0.3">
      <c r="A11" s="248" t="s">
        <v>24</v>
      </c>
      <c r="B11" s="249" t="s">
        <v>25</v>
      </c>
      <c r="C11" s="250" t="s">
        <v>26</v>
      </c>
      <c r="D11" s="251">
        <f>'9.sz.mell.'!F11</f>
        <v>0</v>
      </c>
      <c r="E11" s="251">
        <f>'9.sz.mell.'!G11</f>
        <v>2380489</v>
      </c>
      <c r="F11" s="251">
        <f>'9.sz.mell.'!H11</f>
        <v>2380489</v>
      </c>
      <c r="G11" s="251">
        <f>'9.sz.mell.'!I11</f>
        <v>2380489</v>
      </c>
      <c r="H11" s="999">
        <f t="shared" si="0"/>
        <v>1</v>
      </c>
    </row>
    <row r="12" spans="1:12" s="5" customFormat="1" ht="15.75" customHeight="1" x14ac:dyDescent="0.3">
      <c r="A12" s="88" t="s">
        <v>27</v>
      </c>
      <c r="B12" s="79" t="s">
        <v>28</v>
      </c>
      <c r="C12" s="82" t="s">
        <v>29</v>
      </c>
      <c r="D12" s="202">
        <f>'9.sz.mell.'!F12</f>
        <v>892450201</v>
      </c>
      <c r="E12" s="202">
        <f>'9.sz.mell.'!G12</f>
        <v>70167501</v>
      </c>
      <c r="F12" s="202">
        <f>'9.sz.mell.'!H12</f>
        <v>962617702</v>
      </c>
      <c r="G12" s="202">
        <f>'9.sz.mell.'!I12</f>
        <v>962617702</v>
      </c>
      <c r="H12" s="1024">
        <f t="shared" si="0"/>
        <v>1</v>
      </c>
    </row>
    <row r="13" spans="1:12" s="5" customFormat="1" ht="15.75" customHeight="1" x14ac:dyDescent="0.3">
      <c r="A13" s="993" t="s">
        <v>30</v>
      </c>
      <c r="B13" s="994" t="s">
        <v>31</v>
      </c>
      <c r="C13" s="995" t="s">
        <v>32</v>
      </c>
      <c r="D13" s="996">
        <f>'9.sz.mell.'!D13</f>
        <v>0</v>
      </c>
      <c r="E13" s="996">
        <f>'9.sz.mell.'!E13</f>
        <v>0</v>
      </c>
      <c r="F13" s="996">
        <f>'9.sz.mell.'!F13</f>
        <v>0</v>
      </c>
      <c r="G13" s="996">
        <f>'9.sz.mell.'!G13</f>
        <v>0</v>
      </c>
      <c r="H13" s="999"/>
    </row>
    <row r="14" spans="1:12" s="133" customFormat="1" ht="15.75" customHeight="1" x14ac:dyDescent="0.3">
      <c r="A14" s="248" t="s">
        <v>33</v>
      </c>
      <c r="B14" s="249" t="s">
        <v>34</v>
      </c>
      <c r="C14" s="250" t="s">
        <v>35</v>
      </c>
      <c r="D14" s="251">
        <f>'9.sz.mell.'!F14+'10.sz.mell'!G10+'11.sz.mell'!F10</f>
        <v>136597697</v>
      </c>
      <c r="E14" s="251">
        <f>'9.sz.mell.'!G14+'10.sz.mell'!H10+'11.sz.mell'!G10</f>
        <v>134363496</v>
      </c>
      <c r="F14" s="251">
        <f>'9.sz.mell.'!H14+'10.sz.mell'!I10+'11.sz.mell'!H10</f>
        <v>270961193</v>
      </c>
      <c r="G14" s="251">
        <f>'9.sz.mell.'!I14+'10.sz.mell'!J10+'11.sz.mell'!I10</f>
        <v>270961193</v>
      </c>
      <c r="H14" s="999">
        <f t="shared" si="0"/>
        <v>1</v>
      </c>
      <c r="I14" s="997"/>
      <c r="J14" s="997"/>
      <c r="K14" s="998"/>
      <c r="L14" s="418"/>
    </row>
    <row r="15" spans="1:12" s="5" customFormat="1" ht="24" customHeight="1" x14ac:dyDescent="0.3">
      <c r="A15" s="248" t="s">
        <v>36</v>
      </c>
      <c r="B15" s="252" t="s">
        <v>37</v>
      </c>
      <c r="C15" s="250" t="s">
        <v>35</v>
      </c>
      <c r="D15" s="251">
        <f>'9.sz.mell.'!D15</f>
        <v>0</v>
      </c>
      <c r="E15" s="251">
        <f>'9.sz.mell.'!E15</f>
        <v>0</v>
      </c>
      <c r="F15" s="251">
        <f>'9.sz.mell.'!F15</f>
        <v>0</v>
      </c>
      <c r="G15" s="251" t="str">
        <f>'9.sz.mell.'!G15</f>
        <v xml:space="preserve"> </v>
      </c>
      <c r="H15" s="999"/>
    </row>
    <row r="16" spans="1:12" s="5" customFormat="1" ht="18.75" customHeight="1" x14ac:dyDescent="0.3">
      <c r="A16" s="248" t="s">
        <v>38</v>
      </c>
      <c r="B16" s="254" t="s">
        <v>39</v>
      </c>
      <c r="C16" s="250" t="s">
        <v>35</v>
      </c>
      <c r="D16" s="253"/>
      <c r="E16" s="253"/>
      <c r="F16" s="253"/>
      <c r="G16" s="253"/>
      <c r="H16" s="999"/>
    </row>
    <row r="17" spans="1:8" s="5" customFormat="1" ht="15.75" customHeight="1" x14ac:dyDescent="0.3">
      <c r="A17" s="248" t="s">
        <v>40</v>
      </c>
      <c r="B17" s="254" t="s">
        <v>41</v>
      </c>
      <c r="C17" s="250" t="s">
        <v>35</v>
      </c>
      <c r="D17" s="253">
        <f>'9.sz.mell.'!F17</f>
        <v>12143562</v>
      </c>
      <c r="E17" s="253">
        <f>'9.sz.mell.'!G17</f>
        <v>-7440558</v>
      </c>
      <c r="F17" s="253">
        <f>'9.sz.mell.'!H17</f>
        <v>4703004</v>
      </c>
      <c r="G17" s="253">
        <f>'9.sz.mell.'!I17</f>
        <v>4703004</v>
      </c>
      <c r="H17" s="999">
        <f t="shared" si="0"/>
        <v>1</v>
      </c>
    </row>
    <row r="18" spans="1:8" s="5" customFormat="1" ht="19.5" customHeight="1" x14ac:dyDescent="0.3">
      <c r="A18" s="248" t="s">
        <v>42</v>
      </c>
      <c r="B18" s="254" t="s">
        <v>43</v>
      </c>
      <c r="C18" s="250" t="s">
        <v>35</v>
      </c>
      <c r="D18" s="253"/>
      <c r="E18" s="253"/>
      <c r="F18" s="253"/>
      <c r="G18" s="253"/>
      <c r="H18" s="999"/>
    </row>
    <row r="19" spans="1:8" s="5" customFormat="1" ht="19.5" customHeight="1" x14ac:dyDescent="0.3">
      <c r="A19" s="248" t="s">
        <v>44</v>
      </c>
      <c r="B19" s="254" t="s">
        <v>45</v>
      </c>
      <c r="C19" s="250" t="s">
        <v>35</v>
      </c>
      <c r="D19" s="253">
        <f>'9.sz.mell.'!F19</f>
        <v>24240000</v>
      </c>
      <c r="E19" s="253">
        <f>'9.sz.mell.'!G19</f>
        <v>2081000</v>
      </c>
      <c r="F19" s="253">
        <f>'9.sz.mell.'!H19</f>
        <v>26321000</v>
      </c>
      <c r="G19" s="253">
        <f>'9.sz.mell.'!I19</f>
        <v>26321000</v>
      </c>
      <c r="H19" s="999">
        <f t="shared" si="0"/>
        <v>1</v>
      </c>
    </row>
    <row r="20" spans="1:8" s="5" customFormat="1" ht="24" customHeight="1" x14ac:dyDescent="0.3">
      <c r="A20" s="248" t="s">
        <v>46</v>
      </c>
      <c r="B20" s="254" t="s">
        <v>47</v>
      </c>
      <c r="C20" s="250" t="s">
        <v>35</v>
      </c>
      <c r="D20" s="253">
        <f>'9.sz.mell.'!F20+'10.sz.mell'!G10+'11.sz.mell'!G8</f>
        <v>78015465</v>
      </c>
      <c r="E20" s="253">
        <f>'9.sz.mell.'!G20+'10.sz.mell'!H10+'11.sz.mell'!H8</f>
        <v>126639505</v>
      </c>
      <c r="F20" s="253">
        <f>'9.sz.mell.'!H20+'10.sz.mell'!I10+'11.sz.mell'!I8</f>
        <v>201562040</v>
      </c>
      <c r="G20" s="253">
        <f>'9.sz.mell.'!I20+'10.sz.mell'!J10+'11.sz.mell'!J8</f>
        <v>198469111</v>
      </c>
      <c r="H20" s="999">
        <f t="shared" si="0"/>
        <v>0.98465520094954384</v>
      </c>
    </row>
    <row r="21" spans="1:8" s="5" customFormat="1" ht="24.75" customHeight="1" x14ac:dyDescent="0.3">
      <c r="A21" s="248" t="s">
        <v>48</v>
      </c>
      <c r="B21" s="254" t="s">
        <v>49</v>
      </c>
      <c r="C21" s="250" t="s">
        <v>35</v>
      </c>
      <c r="D21" s="253">
        <f>'9.sz.mell.'!F21</f>
        <v>0</v>
      </c>
      <c r="E21" s="253">
        <f>'9.sz.mell.'!G21</f>
        <v>17617441</v>
      </c>
      <c r="F21" s="253">
        <f>'9.sz.mell.'!H21</f>
        <v>17617441</v>
      </c>
      <c r="G21" s="253">
        <f>'9.sz.mell.'!I21</f>
        <v>17617441</v>
      </c>
      <c r="H21" s="999">
        <f t="shared" si="0"/>
        <v>1</v>
      </c>
    </row>
    <row r="22" spans="1:8" s="5" customFormat="1" ht="18" customHeight="1" x14ac:dyDescent="0.3">
      <c r="A22" s="255" t="s">
        <v>50</v>
      </c>
      <c r="B22" s="256" t="s">
        <v>51</v>
      </c>
      <c r="C22" s="257" t="s">
        <v>52</v>
      </c>
      <c r="D22" s="258">
        <f>SUM(D12+D13+D14)</f>
        <v>1029047898</v>
      </c>
      <c r="E22" s="258">
        <f t="shared" ref="E22:G22" si="1">SUM(E12+E13+E14)</f>
        <v>204530997</v>
      </c>
      <c r="F22" s="258">
        <f t="shared" si="1"/>
        <v>1233578895</v>
      </c>
      <c r="G22" s="258">
        <f t="shared" si="1"/>
        <v>1233578895</v>
      </c>
      <c r="H22" s="1024">
        <f t="shared" si="0"/>
        <v>1</v>
      </c>
    </row>
    <row r="23" spans="1:8" s="5" customFormat="1" ht="15.75" customHeight="1" x14ac:dyDescent="0.3">
      <c r="A23" s="248" t="s">
        <v>53</v>
      </c>
      <c r="B23" s="259" t="s">
        <v>54</v>
      </c>
      <c r="C23" s="250" t="s">
        <v>55</v>
      </c>
      <c r="D23" s="251">
        <f>'9.sz.mell.'!F23</f>
        <v>0</v>
      </c>
      <c r="E23" s="251">
        <f>'9.sz.mell.'!G23</f>
        <v>2915293</v>
      </c>
      <c r="F23" s="251">
        <f>'9.sz.mell.'!H23</f>
        <v>2915293</v>
      </c>
      <c r="G23" s="251">
        <f>'9.sz.mell.'!I23</f>
        <v>2915293</v>
      </c>
      <c r="H23" s="999">
        <f t="shared" si="0"/>
        <v>1</v>
      </c>
    </row>
    <row r="24" spans="1:8" s="5" customFormat="1" ht="15.75" customHeight="1" x14ac:dyDescent="0.3">
      <c r="A24" s="248" t="s">
        <v>56</v>
      </c>
      <c r="B24" s="259" t="s">
        <v>57</v>
      </c>
      <c r="C24" s="250" t="s">
        <v>58</v>
      </c>
      <c r="D24" s="251">
        <f>'9.sz.mell.'!F24</f>
        <v>0</v>
      </c>
      <c r="E24" s="251">
        <f>'9.sz.mell.'!G24</f>
        <v>645982132</v>
      </c>
      <c r="F24" s="251">
        <f>'9.sz.mell.'!H24</f>
        <v>645982132</v>
      </c>
      <c r="G24" s="251">
        <f>'9.sz.mell.'!I24</f>
        <v>645982132</v>
      </c>
      <c r="H24" s="999">
        <f t="shared" si="0"/>
        <v>1</v>
      </c>
    </row>
    <row r="25" spans="1:8" s="5" customFormat="1" ht="15.75" customHeight="1" x14ac:dyDescent="0.3">
      <c r="A25" s="248" t="s">
        <v>59</v>
      </c>
      <c r="B25" s="252" t="s">
        <v>60</v>
      </c>
      <c r="C25" s="250" t="s">
        <v>58</v>
      </c>
      <c r="D25" s="251">
        <f>'9.sz.mell.'!F25</f>
        <v>0</v>
      </c>
      <c r="E25" s="251">
        <f>'9.sz.mell.'!G25</f>
        <v>0</v>
      </c>
      <c r="F25" s="251">
        <f>'9.sz.mell.'!H25</f>
        <v>0</v>
      </c>
      <c r="G25" s="251">
        <f>'9.sz.mell.'!I25</f>
        <v>0</v>
      </c>
      <c r="H25" s="999"/>
    </row>
    <row r="26" spans="1:8" s="5" customFormat="1" ht="18.75" customHeight="1" x14ac:dyDescent="0.3">
      <c r="A26" s="248" t="s">
        <v>61</v>
      </c>
      <c r="B26" s="260" t="s">
        <v>62</v>
      </c>
      <c r="C26" s="250" t="s">
        <v>58</v>
      </c>
      <c r="D26" s="251">
        <f>'9.sz.mell.'!F26</f>
        <v>0</v>
      </c>
      <c r="E26" s="251">
        <f>'9.sz.mell.'!G26</f>
        <v>645982132</v>
      </c>
      <c r="F26" s="251">
        <f>'9.sz.mell.'!H26</f>
        <v>645982132</v>
      </c>
      <c r="G26" s="251">
        <v>645982132</v>
      </c>
      <c r="H26" s="999">
        <f t="shared" si="0"/>
        <v>1</v>
      </c>
    </row>
    <row r="27" spans="1:8" s="5" customFormat="1" ht="15.75" customHeight="1" x14ac:dyDescent="0.3">
      <c r="A27" s="248" t="s">
        <v>63</v>
      </c>
      <c r="B27" s="260" t="s">
        <v>64</v>
      </c>
      <c r="C27" s="250" t="s">
        <v>58</v>
      </c>
      <c r="D27" s="251">
        <f>'9.sz.mell.'!F27</f>
        <v>0</v>
      </c>
      <c r="E27" s="251" t="str">
        <f>'9.sz.mell.'!G27</f>
        <v xml:space="preserve"> </v>
      </c>
      <c r="F27" s="251">
        <f>'9.sz.mell.'!H27</f>
        <v>0</v>
      </c>
      <c r="G27" s="251">
        <f>'9.sz.mell.'!I27</f>
        <v>0</v>
      </c>
      <c r="H27" s="999"/>
    </row>
    <row r="28" spans="1:8" s="5" customFormat="1" ht="15.75" customHeight="1" x14ac:dyDescent="0.3">
      <c r="A28" s="248" t="s">
        <v>65</v>
      </c>
      <c r="B28" s="260" t="s">
        <v>66</v>
      </c>
      <c r="C28" s="250" t="s">
        <v>58</v>
      </c>
      <c r="D28" s="251">
        <f>'9.sz.mell.'!F28</f>
        <v>0</v>
      </c>
      <c r="E28" s="251" t="str">
        <f>'9.sz.mell.'!G28</f>
        <v xml:space="preserve"> </v>
      </c>
      <c r="F28" s="251">
        <f>'9.sz.mell.'!H28</f>
        <v>0</v>
      </c>
      <c r="G28" s="251">
        <f>'9.sz.mell.'!I28</f>
        <v>0</v>
      </c>
      <c r="H28" s="999"/>
    </row>
    <row r="29" spans="1:8" s="5" customFormat="1" ht="24.75" customHeight="1" x14ac:dyDescent="0.3">
      <c r="A29" s="248" t="s">
        <v>67</v>
      </c>
      <c r="B29" s="260" t="s">
        <v>68</v>
      </c>
      <c r="C29" s="250" t="s">
        <v>58</v>
      </c>
      <c r="D29" s="251">
        <f>'9.sz.mell.'!F29</f>
        <v>0</v>
      </c>
      <c r="E29" s="251" t="str">
        <f>'9.sz.mell.'!G29</f>
        <v xml:space="preserve"> </v>
      </c>
      <c r="F29" s="251">
        <f>'9.sz.mell.'!H29</f>
        <v>0</v>
      </c>
      <c r="G29" s="251">
        <f>'9.sz.mell.'!I29</f>
        <v>0</v>
      </c>
      <c r="H29" s="999"/>
    </row>
    <row r="30" spans="1:8" s="5" customFormat="1" ht="24" customHeight="1" x14ac:dyDescent="0.3">
      <c r="A30" s="248" t="s">
        <v>69</v>
      </c>
      <c r="B30" s="260" t="s">
        <v>70</v>
      </c>
      <c r="C30" s="250" t="s">
        <v>58</v>
      </c>
      <c r="D30" s="251">
        <f>'9.sz.mell.'!F30</f>
        <v>0</v>
      </c>
      <c r="E30" s="251" t="str">
        <f>'9.sz.mell.'!G30</f>
        <v xml:space="preserve"> </v>
      </c>
      <c r="F30" s="251">
        <f>'9.sz.mell.'!H30</f>
        <v>0</v>
      </c>
      <c r="G30" s="251">
        <f>'9.sz.mell.'!I30</f>
        <v>0</v>
      </c>
      <c r="H30" s="999"/>
    </row>
    <row r="31" spans="1:8" s="5" customFormat="1" ht="22.5" customHeight="1" x14ac:dyDescent="0.3">
      <c r="A31" s="88" t="s">
        <v>71</v>
      </c>
      <c r="B31" s="79" t="s">
        <v>72</v>
      </c>
      <c r="C31" s="82" t="s">
        <v>73</v>
      </c>
      <c r="D31" s="90">
        <f>SUM(D23+D24)</f>
        <v>0</v>
      </c>
      <c r="E31" s="90">
        <f t="shared" ref="E31:G31" si="2">SUM(E23+E24)</f>
        <v>648897425</v>
      </c>
      <c r="F31" s="90">
        <f t="shared" si="2"/>
        <v>648897425</v>
      </c>
      <c r="G31" s="399">
        <f t="shared" si="2"/>
        <v>648897425</v>
      </c>
      <c r="H31" s="1024">
        <f t="shared" si="0"/>
        <v>1</v>
      </c>
    </row>
    <row r="32" spans="1:8" s="5" customFormat="1" ht="14.25" customHeight="1" x14ac:dyDescent="0.3">
      <c r="A32" s="248" t="s">
        <v>74</v>
      </c>
      <c r="B32" s="261" t="s">
        <v>75</v>
      </c>
      <c r="C32" s="262" t="s">
        <v>76</v>
      </c>
      <c r="D32" s="263">
        <f>'9.sz.mell.'!D32</f>
        <v>0</v>
      </c>
      <c r="E32" s="207">
        <v>11000</v>
      </c>
      <c r="F32" s="207">
        <v>11000</v>
      </c>
      <c r="G32" s="210">
        <v>3846</v>
      </c>
      <c r="H32" s="999">
        <f t="shared" si="0"/>
        <v>0.34963636363636363</v>
      </c>
    </row>
    <row r="33" spans="1:8" s="5" customFormat="1" ht="14.25" customHeight="1" x14ac:dyDescent="0.3">
      <c r="A33" s="248" t="s">
        <v>77</v>
      </c>
      <c r="B33" s="249" t="s">
        <v>78</v>
      </c>
      <c r="C33" s="250" t="s">
        <v>79</v>
      </c>
      <c r="D33" s="251">
        <f>SUM(D34:D36)</f>
        <v>131000000</v>
      </c>
      <c r="E33" s="251">
        <f t="shared" ref="E33:G33" si="3">SUM(E34:E36)</f>
        <v>-6371615</v>
      </c>
      <c r="F33" s="251">
        <f t="shared" si="3"/>
        <v>124628385</v>
      </c>
      <c r="G33" s="251">
        <f t="shared" si="3"/>
        <v>124628385</v>
      </c>
      <c r="H33" s="999">
        <f t="shared" si="0"/>
        <v>1</v>
      </c>
    </row>
    <row r="34" spans="1:8" s="5" customFormat="1" ht="14.25" customHeight="1" x14ac:dyDescent="0.3">
      <c r="A34" s="248" t="s">
        <v>80</v>
      </c>
      <c r="B34" s="264" t="s">
        <v>81</v>
      </c>
      <c r="C34" s="265" t="s">
        <v>79</v>
      </c>
      <c r="D34" s="266">
        <f>'9.sz.mell.'!F34</f>
        <v>75000000</v>
      </c>
      <c r="E34" s="266">
        <f>'9.sz.mell.'!G34</f>
        <v>-8558954</v>
      </c>
      <c r="F34" s="266">
        <f>'9.sz.mell.'!H34</f>
        <v>66441046</v>
      </c>
      <c r="G34" s="266">
        <f>'9.sz.mell.'!I34</f>
        <v>66441046</v>
      </c>
      <c r="H34" s="999">
        <f t="shared" si="0"/>
        <v>1</v>
      </c>
    </row>
    <row r="35" spans="1:8" s="5" customFormat="1" ht="14.25" customHeight="1" x14ac:dyDescent="0.3">
      <c r="A35" s="248" t="s">
        <v>82</v>
      </c>
      <c r="B35" s="267" t="s">
        <v>83</v>
      </c>
      <c r="C35" s="265" t="s">
        <v>79</v>
      </c>
      <c r="D35" s="266">
        <f>'9.sz.mell.'!F35</f>
        <v>6000000</v>
      </c>
      <c r="E35" s="266">
        <f>'9.sz.mell.'!G35</f>
        <v>120141</v>
      </c>
      <c r="F35" s="266">
        <f>'9.sz.mell.'!H35</f>
        <v>6120141</v>
      </c>
      <c r="G35" s="266">
        <f>'9.sz.mell.'!I35</f>
        <v>6120141</v>
      </c>
      <c r="H35" s="999">
        <f t="shared" si="0"/>
        <v>1</v>
      </c>
    </row>
    <row r="36" spans="1:8" s="5" customFormat="1" ht="14.25" customHeight="1" x14ac:dyDescent="0.3">
      <c r="A36" s="248" t="s">
        <v>84</v>
      </c>
      <c r="B36" s="267" t="s">
        <v>85</v>
      </c>
      <c r="C36" s="265" t="s">
        <v>79</v>
      </c>
      <c r="D36" s="266">
        <f>'9.sz.mell.'!F36</f>
        <v>50000000</v>
      </c>
      <c r="E36" s="266">
        <f>'9.sz.mell.'!G36</f>
        <v>2067198</v>
      </c>
      <c r="F36" s="266">
        <f>'9.sz.mell.'!H36</f>
        <v>52067198</v>
      </c>
      <c r="G36" s="266">
        <f>'9.sz.mell.'!I36</f>
        <v>52067198</v>
      </c>
      <c r="H36" s="999">
        <f t="shared" si="0"/>
        <v>1</v>
      </c>
    </row>
    <row r="37" spans="1:8" s="5" customFormat="1" ht="14.25" customHeight="1" x14ac:dyDescent="0.3">
      <c r="A37" s="248" t="s">
        <v>86</v>
      </c>
      <c r="B37" s="268" t="s">
        <v>87</v>
      </c>
      <c r="C37" s="250" t="s">
        <v>88</v>
      </c>
      <c r="D37" s="251">
        <f>SUM(D38:D39)</f>
        <v>580000000</v>
      </c>
      <c r="E37" s="251">
        <f t="shared" ref="E37:G37" si="4">SUM(E38:E39)</f>
        <v>50665261</v>
      </c>
      <c r="F37" s="251">
        <f t="shared" si="4"/>
        <v>630665261</v>
      </c>
      <c r="G37" s="251">
        <f t="shared" si="4"/>
        <v>630665261</v>
      </c>
      <c r="H37" s="999">
        <f t="shared" si="0"/>
        <v>1</v>
      </c>
    </row>
    <row r="38" spans="1:8" s="5" customFormat="1" ht="14.25" customHeight="1" x14ac:dyDescent="0.3">
      <c r="A38" s="248" t="s">
        <v>89</v>
      </c>
      <c r="B38" s="269" t="s">
        <v>90</v>
      </c>
      <c r="C38" s="265" t="s">
        <v>88</v>
      </c>
      <c r="D38" s="266">
        <f>'9.sz.mell.'!F38</f>
        <v>580000000</v>
      </c>
      <c r="E38" s="266">
        <f>'9.sz.mell.'!G38</f>
        <v>50665261</v>
      </c>
      <c r="F38" s="266">
        <f>'9.sz.mell.'!H38</f>
        <v>630665261</v>
      </c>
      <c r="G38" s="266">
        <f>'9.sz.mell.'!I38</f>
        <v>630665261</v>
      </c>
      <c r="H38" s="999">
        <f t="shared" si="0"/>
        <v>1</v>
      </c>
    </row>
    <row r="39" spans="1:8" s="5" customFormat="1" ht="14.25" customHeight="1" x14ac:dyDescent="0.3">
      <c r="A39" s="248" t="s">
        <v>91</v>
      </c>
      <c r="B39" s="269" t="s">
        <v>92</v>
      </c>
      <c r="C39" s="265" t="s">
        <v>88</v>
      </c>
      <c r="D39" s="266">
        <f>'9.sz.mell.'!D39</f>
        <v>0</v>
      </c>
      <c r="E39" s="266">
        <f>'9.sz.mell.'!E39</f>
        <v>0</v>
      </c>
      <c r="F39" s="266">
        <f>'9.sz.mell.'!F39</f>
        <v>0</v>
      </c>
      <c r="G39" s="266">
        <f>'9.sz.mell.'!G39</f>
        <v>0</v>
      </c>
      <c r="H39" s="999"/>
    </row>
    <row r="40" spans="1:8" s="5" customFormat="1" ht="17.25" customHeight="1" x14ac:dyDescent="0.3">
      <c r="A40" s="248" t="s">
        <v>93</v>
      </c>
      <c r="B40" s="270" t="s">
        <v>94</v>
      </c>
      <c r="C40" s="250" t="s">
        <v>95</v>
      </c>
      <c r="D40" s="251">
        <f>'9.sz.mell.'!F40</f>
        <v>40000000</v>
      </c>
      <c r="E40" s="251">
        <f>'9.sz.mell.'!G40</f>
        <v>1645159</v>
      </c>
      <c r="F40" s="251">
        <f>'9.sz.mell.'!H40</f>
        <v>41645159</v>
      </c>
      <c r="G40" s="251">
        <f>'9.sz.mell.'!I40</f>
        <v>41227883</v>
      </c>
      <c r="H40" s="999">
        <f t="shared" si="0"/>
        <v>0.98998020394159136</v>
      </c>
    </row>
    <row r="41" spans="1:8" s="5" customFormat="1" ht="17.25" customHeight="1" x14ac:dyDescent="0.3">
      <c r="A41" s="248" t="s">
        <v>96</v>
      </c>
      <c r="B41" s="268" t="s">
        <v>97</v>
      </c>
      <c r="C41" s="250" t="s">
        <v>98</v>
      </c>
      <c r="D41" s="251">
        <f>SUM(D42:D43)</f>
        <v>2300000</v>
      </c>
      <c r="E41" s="251">
        <f t="shared" ref="E41:G41" si="5">SUM(E42:E43)</f>
        <v>-1146106</v>
      </c>
      <c r="F41" s="251">
        <f t="shared" si="5"/>
        <v>1153894</v>
      </c>
      <c r="G41" s="251">
        <f t="shared" si="5"/>
        <v>1153894</v>
      </c>
      <c r="H41" s="999">
        <f t="shared" si="0"/>
        <v>1</v>
      </c>
    </row>
    <row r="42" spans="1:8" s="5" customFormat="1" ht="14.25" customHeight="1" x14ac:dyDescent="0.3">
      <c r="A42" s="248" t="s">
        <v>99</v>
      </c>
      <c r="B42" s="269" t="s">
        <v>100</v>
      </c>
      <c r="C42" s="265" t="s">
        <v>98</v>
      </c>
      <c r="D42" s="251">
        <f>'9.sz.mell.'!F42</f>
        <v>1500000</v>
      </c>
      <c r="E42" s="251">
        <f>'9.sz.mell.'!G42</f>
        <v>-346106</v>
      </c>
      <c r="F42" s="251">
        <f>'9.sz.mell.'!H42</f>
        <v>1153894</v>
      </c>
      <c r="G42" s="251">
        <f>'9.sz.mell.'!I42</f>
        <v>1153894</v>
      </c>
      <c r="H42" s="999">
        <f t="shared" si="0"/>
        <v>1</v>
      </c>
    </row>
    <row r="43" spans="1:8" s="5" customFormat="1" ht="14.25" customHeight="1" x14ac:dyDescent="0.3">
      <c r="A43" s="248" t="s">
        <v>101</v>
      </c>
      <c r="B43" s="269" t="s">
        <v>102</v>
      </c>
      <c r="C43" s="265" t="s">
        <v>98</v>
      </c>
      <c r="D43" s="251">
        <f>'9.sz.mell.'!F43</f>
        <v>800000</v>
      </c>
      <c r="E43" s="251">
        <f>'9.sz.mell.'!G43</f>
        <v>-800000</v>
      </c>
      <c r="F43" s="251">
        <f>'9.sz.mell.'!H43</f>
        <v>0</v>
      </c>
      <c r="G43" s="251">
        <f>'9.sz.mell.'!I43</f>
        <v>0</v>
      </c>
      <c r="H43" s="999"/>
    </row>
    <row r="44" spans="1:8" s="5" customFormat="1" ht="14.25" customHeight="1" x14ac:dyDescent="0.3">
      <c r="A44" s="248" t="s">
        <v>103</v>
      </c>
      <c r="B44" s="259" t="s">
        <v>104</v>
      </c>
      <c r="C44" s="271" t="s">
        <v>105</v>
      </c>
      <c r="D44" s="251">
        <f>'9.sz.mell.'!F44</f>
        <v>1000000</v>
      </c>
      <c r="E44" s="251">
        <f>'9.sz.mell.'!G44</f>
        <v>962966</v>
      </c>
      <c r="F44" s="251">
        <f>'9.sz.mell.'!H44</f>
        <v>1962966</v>
      </c>
      <c r="G44" s="251">
        <f>'9.sz.mell.'!I44</f>
        <v>1962966</v>
      </c>
      <c r="H44" s="999">
        <f t="shared" si="0"/>
        <v>1</v>
      </c>
    </row>
    <row r="45" spans="1:8" s="5" customFormat="1" ht="17.25" customHeight="1" x14ac:dyDescent="0.3">
      <c r="A45" s="88" t="s">
        <v>106</v>
      </c>
      <c r="B45" s="79" t="s">
        <v>107</v>
      </c>
      <c r="C45" s="82" t="s">
        <v>108</v>
      </c>
      <c r="D45" s="90">
        <f>SUM(D32+D33+D37+D40+D41+D44)</f>
        <v>754300000</v>
      </c>
      <c r="E45" s="90">
        <f t="shared" ref="E45:G45" si="6">SUM(E32+E33+E37+E40+E41+E44)</f>
        <v>45766665</v>
      </c>
      <c r="F45" s="90">
        <f t="shared" si="6"/>
        <v>800066665</v>
      </c>
      <c r="G45" s="90">
        <f t="shared" si="6"/>
        <v>799642235</v>
      </c>
      <c r="H45" s="1024">
        <f t="shared" si="0"/>
        <v>0.99946950670666923</v>
      </c>
    </row>
    <row r="46" spans="1:8" s="5" customFormat="1" ht="14.25" customHeight="1" x14ac:dyDescent="0.3">
      <c r="A46" s="248" t="s">
        <v>109</v>
      </c>
      <c r="B46" s="259" t="s">
        <v>110</v>
      </c>
      <c r="C46" s="271" t="s">
        <v>111</v>
      </c>
      <c r="D46" s="251">
        <f>'9.sz.mell.'!F46+'10.sz.mell'!G16+'11.sz.mell'!F16</f>
        <v>51000000</v>
      </c>
      <c r="E46" s="251">
        <f>'9.sz.mell.'!G46+'10.sz.mell'!H16+'11.sz.mell'!G16</f>
        <v>-15946896</v>
      </c>
      <c r="F46" s="251">
        <f>'9.sz.mell.'!H46+'10.sz.mell'!I16+'11.sz.mell'!H16</f>
        <v>35053104</v>
      </c>
      <c r="G46" s="251">
        <f>'9.sz.mell.'!I46+'10.sz.mell'!J16+'11.sz.mell'!I16</f>
        <v>35053104</v>
      </c>
      <c r="H46" s="999">
        <f t="shared" si="0"/>
        <v>1</v>
      </c>
    </row>
    <row r="47" spans="1:8" s="5" customFormat="1" ht="14.25" customHeight="1" x14ac:dyDescent="0.3">
      <c r="A47" s="248" t="s">
        <v>112</v>
      </c>
      <c r="B47" s="259" t="s">
        <v>113</v>
      </c>
      <c r="C47" s="271" t="s">
        <v>114</v>
      </c>
      <c r="D47" s="251">
        <f>'9.sz.mell.'!F47+'10.sz.mell'!G17+'11.sz.mell'!F17</f>
        <v>32821000</v>
      </c>
      <c r="E47" s="251">
        <f>'9.sz.mell.'!G47+'10.sz.mell'!H17+'11.sz.mell'!G17</f>
        <v>9104848</v>
      </c>
      <c r="F47" s="251">
        <f>'9.sz.mell.'!H47+'10.sz.mell'!I17+'11.sz.mell'!H17</f>
        <v>41925848</v>
      </c>
      <c r="G47" s="251">
        <f>'9.sz.mell.'!I47+'10.sz.mell'!J17+'11.sz.mell'!I17</f>
        <v>41925848</v>
      </c>
      <c r="H47" s="999">
        <f t="shared" si="0"/>
        <v>1</v>
      </c>
    </row>
    <row r="48" spans="1:8" s="5" customFormat="1" ht="14.25" customHeight="1" x14ac:dyDescent="0.3">
      <c r="A48" s="248" t="s">
        <v>115</v>
      </c>
      <c r="B48" s="259" t="s">
        <v>116</v>
      </c>
      <c r="C48" s="271" t="s">
        <v>117</v>
      </c>
      <c r="D48" s="251">
        <f>'9.sz.mell.'!F48+'10.sz.mell'!G18+'11.sz.mell'!F18</f>
        <v>19990000</v>
      </c>
      <c r="E48" s="251">
        <f>'9.sz.mell.'!G48+'10.sz.mell'!H18+'11.sz.mell'!G18</f>
        <v>-12606262</v>
      </c>
      <c r="F48" s="251">
        <f>'9.sz.mell.'!H48+'10.sz.mell'!I18+'11.sz.mell'!H18</f>
        <v>7383738</v>
      </c>
      <c r="G48" s="251">
        <f>'9.sz.mell.'!I48+'10.sz.mell'!J18+'11.sz.mell'!I18</f>
        <v>1916012</v>
      </c>
      <c r="H48" s="999">
        <f t="shared" si="0"/>
        <v>0.25949078908271123</v>
      </c>
    </row>
    <row r="49" spans="1:8" s="5" customFormat="1" ht="14.25" customHeight="1" x14ac:dyDescent="0.3">
      <c r="A49" s="248" t="s">
        <v>118</v>
      </c>
      <c r="B49" s="259" t="s">
        <v>119</v>
      </c>
      <c r="C49" s="271" t="s">
        <v>120</v>
      </c>
      <c r="D49" s="251">
        <f>'9.sz.mell.'!F49+'10.sz.mell'!G21+'11.sz.mell'!F21</f>
        <v>42059542</v>
      </c>
      <c r="E49" s="251">
        <f>'9.sz.mell.'!G49+'10.sz.mell'!H21+'11.sz.mell'!G21</f>
        <v>-29670930</v>
      </c>
      <c r="F49" s="251">
        <f>'9.sz.mell.'!H49+'10.sz.mell'!I21+'11.sz.mell'!H21</f>
        <v>12388612</v>
      </c>
      <c r="G49" s="251">
        <f>'9.sz.mell.'!I49+'10.sz.mell'!J21+'11.sz.mell'!I21</f>
        <v>12388612</v>
      </c>
      <c r="H49" s="999">
        <f t="shared" si="0"/>
        <v>1</v>
      </c>
    </row>
    <row r="50" spans="1:8" s="5" customFormat="1" ht="14.25" customHeight="1" x14ac:dyDescent="0.3">
      <c r="A50" s="248" t="s">
        <v>121</v>
      </c>
      <c r="B50" s="259" t="s">
        <v>122</v>
      </c>
      <c r="C50" s="271" t="s">
        <v>123</v>
      </c>
      <c r="D50" s="251">
        <f>'9.sz.mell.'!F50</f>
        <v>23000000</v>
      </c>
      <c r="E50" s="251">
        <f>'9.sz.mell.'!G50</f>
        <v>2127100</v>
      </c>
      <c r="F50" s="251">
        <f>'9.sz.mell.'!H50</f>
        <v>25127100</v>
      </c>
      <c r="G50" s="251">
        <f>'9.sz.mell.'!I50</f>
        <v>25127100</v>
      </c>
      <c r="H50" s="999">
        <f t="shared" si="0"/>
        <v>1</v>
      </c>
    </row>
    <row r="51" spans="1:8" s="5" customFormat="1" ht="14.25" customHeight="1" x14ac:dyDescent="0.3">
      <c r="A51" s="248" t="s">
        <v>124</v>
      </c>
      <c r="B51" s="259" t="s">
        <v>125</v>
      </c>
      <c r="C51" s="271" t="s">
        <v>126</v>
      </c>
      <c r="D51" s="251">
        <f>'9.sz.mell.'!F51+'10.sz.mell'!G23+'11.sz.mell'!F23</f>
        <v>25050000</v>
      </c>
      <c r="E51" s="251">
        <f>'9.sz.mell.'!G51+'10.sz.mell'!H23+'11.sz.mell'!G23</f>
        <v>6682701</v>
      </c>
      <c r="F51" s="251">
        <f>'9.sz.mell.'!H51+'10.sz.mell'!I23+'11.sz.mell'!H23</f>
        <v>31732701</v>
      </c>
      <c r="G51" s="251">
        <f>'9.sz.mell.'!I51+'10.sz.mell'!J23+'11.sz.mell'!I23</f>
        <v>31556267</v>
      </c>
      <c r="H51" s="999">
        <f t="shared" si="0"/>
        <v>0.99443999425072582</v>
      </c>
    </row>
    <row r="52" spans="1:8" s="5" customFormat="1" ht="14.25" customHeight="1" x14ac:dyDescent="0.3">
      <c r="A52" s="248" t="s">
        <v>127</v>
      </c>
      <c r="B52" s="259" t="s">
        <v>128</v>
      </c>
      <c r="C52" s="271" t="s">
        <v>129</v>
      </c>
      <c r="D52" s="251">
        <f>'9.sz.mell.'!F52+'10.sz.mell'!G24+'11.sz.mell'!F24</f>
        <v>0</v>
      </c>
      <c r="E52" s="251">
        <f>'9.sz.mell.'!G52+'10.sz.mell'!H24+'11.sz.mell'!G24</f>
        <v>8591000</v>
      </c>
      <c r="F52" s="251">
        <f>'9.sz.mell.'!H52+'10.sz.mell'!I24+'11.sz.mell'!H24</f>
        <v>8591000</v>
      </c>
      <c r="G52" s="251">
        <f>'9.sz.mell.'!I52+'10.sz.mell'!J24+'11.sz.mell'!I24</f>
        <v>8578000</v>
      </c>
      <c r="H52" s="999">
        <f t="shared" si="0"/>
        <v>0.9984867884995926</v>
      </c>
    </row>
    <row r="53" spans="1:8" s="5" customFormat="1" ht="14.25" customHeight="1" x14ac:dyDescent="0.3">
      <c r="A53" s="248" t="s">
        <v>130</v>
      </c>
      <c r="B53" s="259" t="s">
        <v>131</v>
      </c>
      <c r="C53" s="271" t="s">
        <v>132</v>
      </c>
      <c r="D53" s="251">
        <f>'9.sz.mell.'!F53+'10.sz.mell'!G25+'11.sz.mell'!F25</f>
        <v>500000</v>
      </c>
      <c r="E53" s="251">
        <f>'9.sz.mell.'!G53+'10.sz.mell'!H25+'11.sz.mell'!G25</f>
        <v>2226827</v>
      </c>
      <c r="F53" s="251">
        <f>'9.sz.mell.'!H53+'10.sz.mell'!I25+'11.sz.mell'!H25</f>
        <v>2726827</v>
      </c>
      <c r="G53" s="251">
        <f>'9.sz.mell.'!I53+'10.sz.mell'!J25+'11.sz.mell'!I25</f>
        <v>2702487</v>
      </c>
      <c r="H53" s="999">
        <f t="shared" si="0"/>
        <v>0.99107387450689022</v>
      </c>
    </row>
    <row r="54" spans="1:8" s="5" customFormat="1" ht="14.25" customHeight="1" x14ac:dyDescent="0.3">
      <c r="A54" s="248" t="s">
        <v>133</v>
      </c>
      <c r="B54" s="259" t="s">
        <v>134</v>
      </c>
      <c r="C54" s="271" t="s">
        <v>135</v>
      </c>
      <c r="D54" s="251">
        <f>'9.sz.mell.'!F54+'10.sz.mell'!G26+'11.sz.mell'!F26</f>
        <v>0</v>
      </c>
      <c r="E54" s="251">
        <f>'9.sz.mell.'!G54+'10.sz.mell'!H26+'11.sz.mell'!G26</f>
        <v>0</v>
      </c>
      <c r="F54" s="251">
        <f>'9.sz.mell.'!H54+'10.sz.mell'!I26+'11.sz.mell'!H26</f>
        <v>0</v>
      </c>
      <c r="G54" s="251">
        <f>'9.sz.mell.'!I54+'10.sz.mell'!J26+'11.sz.mell'!I26</f>
        <v>0</v>
      </c>
      <c r="H54" s="999"/>
    </row>
    <row r="55" spans="1:8" s="5" customFormat="1" ht="14.25" customHeight="1" x14ac:dyDescent="0.3">
      <c r="A55" s="248" t="s">
        <v>136</v>
      </c>
      <c r="B55" s="259" t="s">
        <v>137</v>
      </c>
      <c r="C55" s="271" t="s">
        <v>138</v>
      </c>
      <c r="D55" s="251">
        <f>'9.sz.mell.'!F55+'10.sz.mell'!G27+'11.sz.mell'!F27</f>
        <v>0</v>
      </c>
      <c r="E55" s="251">
        <f>'9.sz.mell.'!G55+'10.sz.mell'!H27+'11.sz.mell'!G27</f>
        <v>0</v>
      </c>
      <c r="F55" s="251">
        <f>'9.sz.mell.'!H55+'10.sz.mell'!I27+'11.sz.mell'!H27</f>
        <v>0</v>
      </c>
      <c r="G55" s="251">
        <f>'9.sz.mell.'!I55+'10.sz.mell'!J27+'11.sz.mell'!I27</f>
        <v>0</v>
      </c>
      <c r="H55" s="999"/>
    </row>
    <row r="56" spans="1:8" s="5" customFormat="1" ht="14.25" customHeight="1" x14ac:dyDescent="0.3">
      <c r="A56" s="248" t="s">
        <v>139</v>
      </c>
      <c r="B56" s="249" t="s">
        <v>140</v>
      </c>
      <c r="C56" s="271" t="s">
        <v>141</v>
      </c>
      <c r="D56" s="251">
        <f>'9.sz.mell.'!F56+'10.sz.mell'!G28+'11.sz.mell'!F28</f>
        <v>254000</v>
      </c>
      <c r="E56" s="251">
        <f>'9.sz.mell.'!G56+'10.sz.mell'!H28+'11.sz.mell'!G28</f>
        <v>12125528</v>
      </c>
      <c r="F56" s="251">
        <f>'9.sz.mell.'!H56+'10.sz.mell'!I28+'11.sz.mell'!H28</f>
        <v>12379528</v>
      </c>
      <c r="G56" s="251">
        <f>'9.sz.mell.'!I56+'10.sz.mell'!J28+'11.sz.mell'!I28</f>
        <v>12379528</v>
      </c>
      <c r="H56" s="999">
        <f t="shared" si="0"/>
        <v>1</v>
      </c>
    </row>
    <row r="57" spans="1:8" s="5" customFormat="1" ht="15.75" customHeight="1" x14ac:dyDescent="0.3">
      <c r="A57" s="255" t="s">
        <v>142</v>
      </c>
      <c r="B57" s="272" t="s">
        <v>143</v>
      </c>
      <c r="C57" s="257" t="s">
        <v>144</v>
      </c>
      <c r="D57" s="202">
        <f>SUM(D46:D56)</f>
        <v>194674542</v>
      </c>
      <c r="E57" s="202">
        <f t="shared" ref="E57:G57" si="7">SUM(E46:E56)</f>
        <v>-17366084</v>
      </c>
      <c r="F57" s="202">
        <f t="shared" si="7"/>
        <v>177308458</v>
      </c>
      <c r="G57" s="401">
        <f t="shared" si="7"/>
        <v>171626958</v>
      </c>
      <c r="H57" s="1024">
        <f t="shared" si="0"/>
        <v>0.96795697134763869</v>
      </c>
    </row>
    <row r="58" spans="1:8" s="5" customFormat="1" ht="14.25" customHeight="1" x14ac:dyDescent="0.3">
      <c r="A58" s="273" t="s">
        <v>145</v>
      </c>
      <c r="B58" s="259" t="s">
        <v>146</v>
      </c>
      <c r="C58" s="271" t="s">
        <v>147</v>
      </c>
      <c r="D58" s="274">
        <f>'9.sz.mell.'!F58</f>
        <v>0</v>
      </c>
      <c r="E58" s="274" t="str">
        <f>'9.sz.mell.'!G58</f>
        <v xml:space="preserve"> </v>
      </c>
      <c r="F58" s="274">
        <f>'9.sz.mell.'!H58</f>
        <v>0</v>
      </c>
      <c r="G58" s="274">
        <f>'9.sz.mell.'!I58</f>
        <v>0</v>
      </c>
      <c r="H58" s="999"/>
    </row>
    <row r="59" spans="1:8" s="5" customFormat="1" ht="14.25" customHeight="1" x14ac:dyDescent="0.3">
      <c r="A59" s="273" t="s">
        <v>148</v>
      </c>
      <c r="B59" s="259" t="s">
        <v>149</v>
      </c>
      <c r="C59" s="271" t="s">
        <v>150</v>
      </c>
      <c r="D59" s="274">
        <f>'9.sz.mell.'!F59</f>
        <v>30555600</v>
      </c>
      <c r="E59" s="274">
        <f>'9.sz.mell.'!G59</f>
        <v>4437617</v>
      </c>
      <c r="F59" s="274">
        <f>'9.sz.mell.'!H59</f>
        <v>34993217</v>
      </c>
      <c r="G59" s="274">
        <f>'9.sz.mell.'!I59</f>
        <v>34993217</v>
      </c>
      <c r="H59" s="999">
        <f t="shared" si="0"/>
        <v>1</v>
      </c>
    </row>
    <row r="60" spans="1:8" s="5" customFormat="1" ht="14.25" customHeight="1" x14ac:dyDescent="0.3">
      <c r="A60" s="273" t="s">
        <v>151</v>
      </c>
      <c r="B60" s="259" t="s">
        <v>152</v>
      </c>
      <c r="C60" s="271" t="s">
        <v>153</v>
      </c>
      <c r="D60" s="274">
        <f>'9.sz.mell.'!F60</f>
        <v>0</v>
      </c>
      <c r="E60" s="274">
        <f>'9.sz.mell.'!G60</f>
        <v>200000</v>
      </c>
      <c r="F60" s="274">
        <f>'9.sz.mell.'!H60</f>
        <v>200000</v>
      </c>
      <c r="G60" s="274">
        <f>'9.sz.mell.'!I60</f>
        <v>180006</v>
      </c>
      <c r="H60" s="999">
        <f t="shared" si="0"/>
        <v>0.90003</v>
      </c>
    </row>
    <row r="61" spans="1:8" s="5" customFormat="1" ht="14.25" customHeight="1" x14ac:dyDescent="0.3">
      <c r="A61" s="273" t="s">
        <v>154</v>
      </c>
      <c r="B61" s="259" t="s">
        <v>155</v>
      </c>
      <c r="C61" s="271" t="s">
        <v>156</v>
      </c>
      <c r="D61" s="274">
        <f>'9.sz.mell.'!F61</f>
        <v>0</v>
      </c>
      <c r="E61" s="274" t="str">
        <f>'9.sz.mell.'!G61</f>
        <v xml:space="preserve"> </v>
      </c>
      <c r="F61" s="274">
        <f>'9.sz.mell.'!H61</f>
        <v>0</v>
      </c>
      <c r="G61" s="274">
        <f>'9.sz.mell.'!I61</f>
        <v>0</v>
      </c>
      <c r="H61" s="999"/>
    </row>
    <row r="62" spans="1:8" s="5" customFormat="1" ht="14.25" customHeight="1" x14ac:dyDescent="0.3">
      <c r="A62" s="273" t="s">
        <v>157</v>
      </c>
      <c r="B62" s="249" t="s">
        <v>158</v>
      </c>
      <c r="C62" s="271" t="s">
        <v>159</v>
      </c>
      <c r="D62" s="274">
        <f>'9.sz.mell.'!F62</f>
        <v>0</v>
      </c>
      <c r="E62" s="274" t="str">
        <f>'9.sz.mell.'!G62</f>
        <v xml:space="preserve"> </v>
      </c>
      <c r="F62" s="274">
        <f>'9.sz.mell.'!H62</f>
        <v>0</v>
      </c>
      <c r="G62" s="274">
        <f>'9.sz.mell.'!I62</f>
        <v>0</v>
      </c>
      <c r="H62" s="999"/>
    </row>
    <row r="63" spans="1:8" s="5" customFormat="1" ht="14.25" customHeight="1" x14ac:dyDescent="0.3">
      <c r="A63" s="88" t="s">
        <v>160</v>
      </c>
      <c r="B63" s="272" t="s">
        <v>161</v>
      </c>
      <c r="C63" s="271" t="s">
        <v>162</v>
      </c>
      <c r="D63" s="258">
        <f>SUM(D58:D62)</f>
        <v>30555600</v>
      </c>
      <c r="E63" s="258">
        <f t="shared" ref="E63:G63" si="8">SUM(E58:E62)</f>
        <v>4637617</v>
      </c>
      <c r="F63" s="258">
        <f t="shared" si="8"/>
        <v>35193217</v>
      </c>
      <c r="G63" s="400">
        <f t="shared" si="8"/>
        <v>35173223</v>
      </c>
      <c r="H63" s="1024">
        <f t="shared" si="0"/>
        <v>0.99943187916012344</v>
      </c>
    </row>
    <row r="64" spans="1:8" s="5" customFormat="1" ht="16.5" customHeight="1" x14ac:dyDescent="0.3">
      <c r="A64" s="248" t="s">
        <v>163</v>
      </c>
      <c r="B64" s="249" t="s">
        <v>164</v>
      </c>
      <c r="C64" s="250" t="s">
        <v>165</v>
      </c>
      <c r="D64" s="251"/>
      <c r="E64" s="207">
        <f>F64-D64</f>
        <v>0</v>
      </c>
      <c r="F64" s="207">
        <v>0</v>
      </c>
      <c r="G64" s="210"/>
      <c r="H64" s="999"/>
    </row>
    <row r="65" spans="1:10" s="5" customFormat="1" ht="17.25" customHeight="1" x14ac:dyDescent="0.3">
      <c r="A65" s="248" t="s">
        <v>166</v>
      </c>
      <c r="B65" s="249" t="s">
        <v>167</v>
      </c>
      <c r="C65" s="250" t="s">
        <v>168</v>
      </c>
      <c r="D65" s="251">
        <f>'9.sz.mell.'!F64+'10.sz.mell'!G31+'11.sz.mell'!F31</f>
        <v>0</v>
      </c>
      <c r="E65" s="251">
        <v>15000</v>
      </c>
      <c r="F65" s="251">
        <f>'9.sz.mell.'!H64+'10.sz.mell'!I31+'11.sz.mell'!H31</f>
        <v>15000</v>
      </c>
      <c r="G65" s="251">
        <f>'9.sz.mell.'!I64+'10.sz.mell'!J31+'11.sz.mell'!I31</f>
        <v>15000</v>
      </c>
      <c r="H65" s="999">
        <f t="shared" si="0"/>
        <v>1</v>
      </c>
    </row>
    <row r="66" spans="1:10" s="5" customFormat="1" ht="17.25" customHeight="1" x14ac:dyDescent="0.3">
      <c r="A66" s="88" t="s">
        <v>169</v>
      </c>
      <c r="B66" s="256" t="s">
        <v>170</v>
      </c>
      <c r="C66" s="257" t="s">
        <v>171</v>
      </c>
      <c r="D66" s="258">
        <f>SUM(D64:D65)</f>
        <v>0</v>
      </c>
      <c r="E66" s="258">
        <v>15000</v>
      </c>
      <c r="F66" s="258">
        <f t="shared" ref="F66:G66" si="9">SUM(F64:F65)</f>
        <v>15000</v>
      </c>
      <c r="G66" s="400">
        <f t="shared" si="9"/>
        <v>15000</v>
      </c>
      <c r="H66" s="999">
        <f t="shared" si="0"/>
        <v>1</v>
      </c>
    </row>
    <row r="67" spans="1:10" s="5" customFormat="1" ht="16.5" customHeight="1" x14ac:dyDescent="0.3">
      <c r="A67" s="248" t="s">
        <v>172</v>
      </c>
      <c r="B67" s="249" t="s">
        <v>173</v>
      </c>
      <c r="C67" s="250" t="s">
        <v>174</v>
      </c>
      <c r="D67" s="274">
        <f>'9.sz.mell.'!F67</f>
        <v>0</v>
      </c>
      <c r="E67" s="274">
        <f>'9.sz.mell.'!G67</f>
        <v>1021878</v>
      </c>
      <c r="F67" s="274">
        <f>'9.sz.mell.'!H67</f>
        <v>1021878</v>
      </c>
      <c r="G67" s="274">
        <f>'9.sz.mell.'!I67</f>
        <v>1021878</v>
      </c>
      <c r="H67" s="999">
        <f t="shared" si="0"/>
        <v>1</v>
      </c>
    </row>
    <row r="68" spans="1:10" s="5" customFormat="1" ht="14.25" customHeight="1" x14ac:dyDescent="0.3">
      <c r="A68" s="248" t="s">
        <v>175</v>
      </c>
      <c r="B68" s="249" t="s">
        <v>176</v>
      </c>
      <c r="C68" s="250" t="s">
        <v>177</v>
      </c>
      <c r="D68" s="274"/>
      <c r="E68" s="274"/>
      <c r="F68" s="274"/>
      <c r="G68" s="274"/>
      <c r="H68" s="999"/>
    </row>
    <row r="69" spans="1:10" s="5" customFormat="1" ht="15.75" customHeight="1" x14ac:dyDescent="0.3">
      <c r="A69" s="248" t="s">
        <v>178</v>
      </c>
      <c r="B69" s="256" t="s">
        <v>179</v>
      </c>
      <c r="C69" s="257" t="s">
        <v>180</v>
      </c>
      <c r="D69" s="202">
        <f>SUM(D67:D68)</f>
        <v>0</v>
      </c>
      <c r="E69" s="202">
        <f t="shared" ref="E69:G69" si="10">SUM(E67:E68)</f>
        <v>1021878</v>
      </c>
      <c r="F69" s="202">
        <f t="shared" si="10"/>
        <v>1021878</v>
      </c>
      <c r="G69" s="401">
        <f t="shared" si="10"/>
        <v>1021878</v>
      </c>
      <c r="H69" s="1024">
        <f t="shared" si="0"/>
        <v>1</v>
      </c>
    </row>
    <row r="70" spans="1:10" s="5" customFormat="1" ht="21" customHeight="1" x14ac:dyDescent="0.3">
      <c r="A70" s="88" t="s">
        <v>181</v>
      </c>
      <c r="B70" s="272" t="s">
        <v>182</v>
      </c>
      <c r="C70" s="201" t="s">
        <v>183</v>
      </c>
      <c r="D70" s="90">
        <f>SUM(D22+D31+D45+D57+D63+D66+D69)</f>
        <v>2008578040</v>
      </c>
      <c r="E70" s="90">
        <f t="shared" ref="E70:G70" si="11">SUM(E22+E31+E45+E57+E63+E66+E69)</f>
        <v>887503498</v>
      </c>
      <c r="F70" s="90">
        <f t="shared" si="11"/>
        <v>2896081538</v>
      </c>
      <c r="G70" s="399">
        <f t="shared" si="11"/>
        <v>2889955614</v>
      </c>
      <c r="H70" s="1024">
        <f t="shared" si="0"/>
        <v>0.99788475430694179</v>
      </c>
    </row>
    <row r="71" spans="1:10" s="5" customFormat="1" ht="14.25" customHeight="1" x14ac:dyDescent="0.3">
      <c r="A71" s="248" t="s">
        <v>184</v>
      </c>
      <c r="B71" s="249" t="s">
        <v>185</v>
      </c>
      <c r="C71" s="250" t="s">
        <v>186</v>
      </c>
      <c r="D71" s="275">
        <f>'9.sz.mell.'!F71</f>
        <v>0</v>
      </c>
      <c r="E71" s="275">
        <f>'9.sz.mell.'!G71</f>
        <v>350000000</v>
      </c>
      <c r="F71" s="275">
        <f>'9.sz.mell.'!H71</f>
        <v>350000000</v>
      </c>
      <c r="G71" s="275">
        <f>'9.sz.mell.'!I71</f>
        <v>0</v>
      </c>
      <c r="H71" s="999">
        <f t="shared" ref="H71:H77" si="12">G71/F71</f>
        <v>0</v>
      </c>
    </row>
    <row r="72" spans="1:10" s="5" customFormat="1" ht="14.25" customHeight="1" x14ac:dyDescent="0.3">
      <c r="A72" s="248" t="s">
        <v>187</v>
      </c>
      <c r="B72" s="481" t="s">
        <v>188</v>
      </c>
      <c r="C72" s="482" t="s">
        <v>189</v>
      </c>
      <c r="D72" s="483">
        <f>SUM(D73:D74)</f>
        <v>2719145770</v>
      </c>
      <c r="E72" s="483">
        <f t="shared" ref="E72:G72" si="13">SUM(E73:E74)</f>
        <v>182135026</v>
      </c>
      <c r="F72" s="483">
        <f t="shared" si="13"/>
        <v>2901280796</v>
      </c>
      <c r="G72" s="483">
        <f t="shared" si="13"/>
        <v>2901280796</v>
      </c>
      <c r="H72" s="999">
        <f t="shared" si="12"/>
        <v>1</v>
      </c>
    </row>
    <row r="73" spans="1:10" s="5" customFormat="1" ht="14.25" customHeight="1" x14ac:dyDescent="0.3">
      <c r="A73" s="248" t="s">
        <v>190</v>
      </c>
      <c r="B73" s="484" t="s">
        <v>191</v>
      </c>
      <c r="C73" s="482" t="s">
        <v>192</v>
      </c>
      <c r="D73" s="485">
        <f>'9.sz.mell.'!F73+'10.sz.mell'!G35+'11.sz.mell'!F35</f>
        <v>2704506296</v>
      </c>
      <c r="E73" s="485">
        <f>'9.sz.mell.'!G73+'10.sz.mell'!H35+'11.sz.mell'!G35</f>
        <v>146060716</v>
      </c>
      <c r="F73" s="485">
        <f>'9.sz.mell.'!H73+'10.sz.mell'!I35+'11.sz.mell'!H35</f>
        <v>2850567012</v>
      </c>
      <c r="G73" s="485">
        <f>'9.sz.mell.'!I73+'10.sz.mell'!J35+'11.sz.mell'!I35</f>
        <v>2850567012</v>
      </c>
      <c r="H73" s="999">
        <f t="shared" si="12"/>
        <v>1</v>
      </c>
    </row>
    <row r="74" spans="1:10" s="5" customFormat="1" ht="14.25" customHeight="1" x14ac:dyDescent="0.3">
      <c r="A74" s="248" t="s">
        <v>193</v>
      </c>
      <c r="B74" s="486" t="s">
        <v>194</v>
      </c>
      <c r="C74" s="482" t="s">
        <v>195</v>
      </c>
      <c r="D74" s="485">
        <f>'9.sz.mell.'!F74</f>
        <v>14639474</v>
      </c>
      <c r="E74" s="485">
        <f>'9.sz.mell.'!G74</f>
        <v>36074310</v>
      </c>
      <c r="F74" s="485">
        <f>'9.sz.mell.'!H74</f>
        <v>50713784</v>
      </c>
      <c r="G74" s="485">
        <f>'9.sz.mell.'!I74</f>
        <v>50713784</v>
      </c>
      <c r="H74" s="999">
        <f t="shared" si="12"/>
        <v>1</v>
      </c>
    </row>
    <row r="75" spans="1:10" s="5" customFormat="1" ht="14.25" customHeight="1" x14ac:dyDescent="0.3">
      <c r="A75" s="248" t="s">
        <v>196</v>
      </c>
      <c r="B75" s="487" t="s">
        <v>799</v>
      </c>
      <c r="C75" s="482" t="s">
        <v>800</v>
      </c>
      <c r="D75" s="485">
        <f>'9.sz.mell.'!F75</f>
        <v>0</v>
      </c>
      <c r="E75" s="485">
        <f>'9.sz.mell.'!G75</f>
        <v>32551417</v>
      </c>
      <c r="F75" s="485">
        <f>'9.sz.mell.'!H75</f>
        <v>32551417</v>
      </c>
      <c r="G75" s="485">
        <f>'9.sz.mell.'!I75</f>
        <v>32551417</v>
      </c>
      <c r="H75" s="999">
        <f t="shared" si="12"/>
        <v>1</v>
      </c>
    </row>
    <row r="76" spans="1:10" s="5" customFormat="1" ht="14.25" customHeight="1" x14ac:dyDescent="0.3">
      <c r="A76" s="88" t="s">
        <v>199</v>
      </c>
      <c r="B76" s="278" t="s">
        <v>662</v>
      </c>
      <c r="C76" s="279" t="s">
        <v>198</v>
      </c>
      <c r="D76" s="90">
        <f>SUM(D71+D72+D75)</f>
        <v>2719145770</v>
      </c>
      <c r="E76" s="90">
        <f t="shared" ref="E76:G76" si="14">SUM(E71+E72+E75)</f>
        <v>564686443</v>
      </c>
      <c r="F76" s="90">
        <f t="shared" si="14"/>
        <v>3283832213</v>
      </c>
      <c r="G76" s="90">
        <f t="shared" si="14"/>
        <v>2933832213</v>
      </c>
      <c r="H76" s="1024">
        <f t="shared" si="12"/>
        <v>0.89341720974219585</v>
      </c>
    </row>
    <row r="77" spans="1:10" s="5" customFormat="1" ht="18.75" customHeight="1" x14ac:dyDescent="0.3">
      <c r="A77" s="88" t="s">
        <v>661</v>
      </c>
      <c r="B77" s="278" t="s">
        <v>663</v>
      </c>
      <c r="C77" s="279" t="s">
        <v>664</v>
      </c>
      <c r="D77" s="90">
        <f>SUM(D76,D70)</f>
        <v>4727723810</v>
      </c>
      <c r="E77" s="90">
        <f>SUM(E76,E70)</f>
        <v>1452189941</v>
      </c>
      <c r="F77" s="90">
        <f t="shared" ref="F77:G77" si="15">SUM(F76,F70)</f>
        <v>6179913751</v>
      </c>
      <c r="G77" s="90">
        <f t="shared" si="15"/>
        <v>5823787827</v>
      </c>
      <c r="H77" s="1024">
        <f t="shared" si="12"/>
        <v>0.94237364171265758</v>
      </c>
      <c r="J77" s="497"/>
    </row>
    <row r="78" spans="1:10" ht="17.25" customHeight="1" x14ac:dyDescent="0.35">
      <c r="A78" s="1364"/>
      <c r="B78" s="1364"/>
      <c r="C78" s="1364"/>
      <c r="D78" s="1364"/>
    </row>
    <row r="79" spans="1:10" s="6" customFormat="1" ht="16.5" customHeight="1" x14ac:dyDescent="0.35">
      <c r="A79" s="1364" t="s">
        <v>201</v>
      </c>
      <c r="B79" s="1364"/>
      <c r="C79" s="1364"/>
      <c r="D79" s="1364"/>
      <c r="E79" s="208"/>
      <c r="F79" s="208"/>
      <c r="G79" s="402"/>
      <c r="H79" s="394"/>
    </row>
    <row r="80" spans="1:10" ht="38.15" customHeight="1" x14ac:dyDescent="0.35">
      <c r="A80" s="73" t="s">
        <v>2</v>
      </c>
      <c r="B80" s="73" t="s">
        <v>202</v>
      </c>
      <c r="C80" s="73" t="s">
        <v>4</v>
      </c>
      <c r="D80" s="82" t="str">
        <f>+D4</f>
        <v>2018. évi eredeti előirányzat</v>
      </c>
      <c r="E80" s="205" t="s">
        <v>808</v>
      </c>
      <c r="F80" s="206" t="s">
        <v>726</v>
      </c>
      <c r="G80" s="206" t="s">
        <v>745</v>
      </c>
      <c r="H80" s="1000" t="s">
        <v>746</v>
      </c>
    </row>
    <row r="81" spans="1:8" s="4" customFormat="1" ht="12" customHeight="1" x14ac:dyDescent="0.3">
      <c r="A81" s="73" t="s">
        <v>5</v>
      </c>
      <c r="B81" s="73" t="s">
        <v>6</v>
      </c>
      <c r="C81" s="73" t="s">
        <v>7</v>
      </c>
      <c r="D81" s="73" t="s">
        <v>8</v>
      </c>
      <c r="E81" s="209" t="s">
        <v>267</v>
      </c>
      <c r="F81" s="209" t="s">
        <v>463</v>
      </c>
      <c r="G81" s="403" t="s">
        <v>724</v>
      </c>
      <c r="H81" s="396" t="s">
        <v>727</v>
      </c>
    </row>
    <row r="82" spans="1:8" ht="15.75" customHeight="1" x14ac:dyDescent="0.35">
      <c r="A82" s="273" t="s">
        <v>9</v>
      </c>
      <c r="B82" s="261" t="s">
        <v>203</v>
      </c>
      <c r="C82" s="262" t="s">
        <v>204</v>
      </c>
      <c r="D82" s="251">
        <f>'9.sz.mell.'!F82+'10.sz.mell'!G47+'11.sz.mell'!F47</f>
        <v>420426622</v>
      </c>
      <c r="E82" s="251">
        <f>'9.sz.mell.'!G82+'10.sz.mell'!H47+'11.sz.mell'!G47</f>
        <v>71175419</v>
      </c>
      <c r="F82" s="251">
        <f>'9.sz.mell.'!H82+'10.sz.mell'!I47+'11.sz.mell'!H47</f>
        <v>491602041</v>
      </c>
      <c r="G82" s="251">
        <f>'9.sz.mell.'!I82+'10.sz.mell'!J47+'11.sz.mell'!I47</f>
        <v>473379667</v>
      </c>
      <c r="H82" s="999">
        <f>G82/F82</f>
        <v>0.96293267220182266</v>
      </c>
    </row>
    <row r="83" spans="1:8" ht="15.75" customHeight="1" x14ac:dyDescent="0.35">
      <c r="A83" s="273" t="s">
        <v>12</v>
      </c>
      <c r="B83" s="261" t="s">
        <v>205</v>
      </c>
      <c r="C83" s="262" t="s">
        <v>206</v>
      </c>
      <c r="D83" s="251">
        <f>'9.sz.mell.'!F83+'10.sz.mell'!G48+'11.sz.mell'!F48</f>
        <v>74818069</v>
      </c>
      <c r="E83" s="251">
        <f>'9.sz.mell.'!G83+'10.sz.mell'!H48+'11.sz.mell'!G48</f>
        <v>11678435</v>
      </c>
      <c r="F83" s="251">
        <f>'9.sz.mell.'!H83+'10.sz.mell'!I48+'11.sz.mell'!H48</f>
        <v>86496504</v>
      </c>
      <c r="G83" s="251">
        <f>'9.sz.mell.'!I83+'10.sz.mell'!J48+'11.sz.mell'!I48</f>
        <v>82887994</v>
      </c>
      <c r="H83" s="999">
        <f t="shared" ref="H83:H113" si="16">G83/F83</f>
        <v>0.95828143528205489</v>
      </c>
    </row>
    <row r="84" spans="1:8" ht="15.75" customHeight="1" x14ac:dyDescent="0.35">
      <c r="A84" s="273" t="s">
        <v>15</v>
      </c>
      <c r="B84" s="261" t="s">
        <v>207</v>
      </c>
      <c r="C84" s="262" t="s">
        <v>208</v>
      </c>
      <c r="D84" s="251">
        <f>'9.sz.mell.'!F84+'10.sz.mell'!G49+'11.sz.mell'!F49</f>
        <v>790903200</v>
      </c>
      <c r="E84" s="251">
        <f>'9.sz.mell.'!G84+'10.sz.mell'!H49+'11.sz.mell'!G49</f>
        <v>-109718960</v>
      </c>
      <c r="F84" s="251">
        <f>'9.sz.mell.'!H84+'10.sz.mell'!I49+'11.sz.mell'!H49</f>
        <v>681184240</v>
      </c>
      <c r="G84" s="251">
        <f>'9.sz.mell.'!I84+'10.sz.mell'!J49+'11.sz.mell'!I49</f>
        <v>676869669</v>
      </c>
      <c r="H84" s="999">
        <f t="shared" si="16"/>
        <v>0.99366607336658286</v>
      </c>
    </row>
    <row r="85" spans="1:8" ht="15.75" customHeight="1" x14ac:dyDescent="0.35">
      <c r="A85" s="273" t="s">
        <v>18</v>
      </c>
      <c r="B85" s="261" t="s">
        <v>209</v>
      </c>
      <c r="C85" s="262" t="s">
        <v>210</v>
      </c>
      <c r="D85" s="251">
        <f>'9.sz.mell.'!F85+'10.sz.mell'!G50+'11.sz.mell'!F50</f>
        <v>67243400</v>
      </c>
      <c r="E85" s="251">
        <f>'9.sz.mell.'!G85+'10.sz.mell'!H50+'11.sz.mell'!G50</f>
        <v>10877020</v>
      </c>
      <c r="F85" s="251">
        <f>'9.sz.mell.'!H85+'10.sz.mell'!I50+'11.sz.mell'!H50</f>
        <v>78120420</v>
      </c>
      <c r="G85" s="251">
        <f>'9.sz.mell.'!I85+'10.sz.mell'!J50+'11.sz.mell'!I50</f>
        <v>77624570</v>
      </c>
      <c r="H85" s="999">
        <f t="shared" si="16"/>
        <v>0.99365274789869285</v>
      </c>
    </row>
    <row r="86" spans="1:8" ht="15.75" customHeight="1" x14ac:dyDescent="0.35">
      <c r="A86" s="273" t="s">
        <v>21</v>
      </c>
      <c r="B86" s="261" t="s">
        <v>211</v>
      </c>
      <c r="C86" s="262" t="s">
        <v>212</v>
      </c>
      <c r="D86" s="251">
        <f>SUM(D87:D93)</f>
        <v>1019224403</v>
      </c>
      <c r="E86" s="251">
        <f t="shared" ref="E86:G86" si="17">SUM(E87:E93)</f>
        <v>508684698</v>
      </c>
      <c r="F86" s="251">
        <f t="shared" si="17"/>
        <v>1527909101</v>
      </c>
      <c r="G86" s="251">
        <f t="shared" si="17"/>
        <v>1014003543</v>
      </c>
      <c r="H86" s="999">
        <f t="shared" si="16"/>
        <v>0.6636543642133852</v>
      </c>
    </row>
    <row r="87" spans="1:8" ht="15.75" customHeight="1" x14ac:dyDescent="0.35">
      <c r="A87" s="273" t="s">
        <v>24</v>
      </c>
      <c r="B87" s="221" t="s">
        <v>213</v>
      </c>
      <c r="C87" s="280" t="s">
        <v>214</v>
      </c>
      <c r="D87" s="266">
        <f>'9.sz.mell.'!F87</f>
        <v>509056</v>
      </c>
      <c r="E87" s="266">
        <f>'9.sz.mell.'!G87</f>
        <v>-456516</v>
      </c>
      <c r="F87" s="266">
        <f>'9.sz.mell.'!H87</f>
        <v>52540</v>
      </c>
      <c r="G87" s="266">
        <f>'9.sz.mell.'!I87</f>
        <v>52540</v>
      </c>
      <c r="H87" s="999">
        <f t="shared" si="16"/>
        <v>1</v>
      </c>
    </row>
    <row r="88" spans="1:8" ht="15.75" customHeight="1" x14ac:dyDescent="0.35">
      <c r="A88" s="273" t="s">
        <v>27</v>
      </c>
      <c r="B88" s="281" t="s">
        <v>215</v>
      </c>
      <c r="C88" s="282" t="s">
        <v>216</v>
      </c>
      <c r="D88" s="266">
        <f>'9.sz.mell.'!D88</f>
        <v>0</v>
      </c>
      <c r="E88" s="266">
        <f>'9.sz.mell.'!E88</f>
        <v>0</v>
      </c>
      <c r="F88" s="266">
        <f>'9.sz.mell.'!F88</f>
        <v>0</v>
      </c>
      <c r="G88" s="266" t="str">
        <f>'9.sz.mell.'!G88</f>
        <v xml:space="preserve"> </v>
      </c>
      <c r="H88" s="999"/>
    </row>
    <row r="89" spans="1:8" ht="15.75" customHeight="1" x14ac:dyDescent="0.35">
      <c r="A89" s="273" t="s">
        <v>30</v>
      </c>
      <c r="B89" s="281" t="s">
        <v>217</v>
      </c>
      <c r="C89" s="282" t="s">
        <v>218</v>
      </c>
      <c r="D89" s="266">
        <f>'9.sz.mell.'!D89</f>
        <v>0</v>
      </c>
      <c r="E89" s="266">
        <f>'9.sz.mell.'!E89</f>
        <v>0</v>
      </c>
      <c r="F89" s="266">
        <f>'9.sz.mell.'!F89</f>
        <v>0</v>
      </c>
      <c r="G89" s="266" t="str">
        <f>'9.sz.mell.'!G89</f>
        <v xml:space="preserve"> </v>
      </c>
      <c r="H89" s="999"/>
    </row>
    <row r="90" spans="1:8" ht="15.75" customHeight="1" x14ac:dyDescent="0.35">
      <c r="A90" s="273" t="s">
        <v>33</v>
      </c>
      <c r="B90" s="283" t="s">
        <v>219</v>
      </c>
      <c r="C90" s="282" t="s">
        <v>220</v>
      </c>
      <c r="D90" s="266">
        <f>'9.sz.mell.'!F90</f>
        <v>486644470</v>
      </c>
      <c r="E90" s="266">
        <f>'9.sz.mell.'!G90</f>
        <v>41576972</v>
      </c>
      <c r="F90" s="266">
        <f>'9.sz.mell.'!H90</f>
        <v>528221442</v>
      </c>
      <c r="G90" s="266">
        <f>'9.sz.mell.'!I90</f>
        <v>528221442</v>
      </c>
      <c r="H90" s="999">
        <f t="shared" si="16"/>
        <v>1</v>
      </c>
    </row>
    <row r="91" spans="1:8" ht="15.75" customHeight="1" x14ac:dyDescent="0.35">
      <c r="A91" s="273" t="s">
        <v>36</v>
      </c>
      <c r="B91" s="281" t="s">
        <v>221</v>
      </c>
      <c r="C91" s="282" t="s">
        <v>222</v>
      </c>
      <c r="D91" s="266">
        <f>'9.sz.mell.'!F91</f>
        <v>0</v>
      </c>
      <c r="E91" s="266">
        <f>'9.sz.mell.'!E91</f>
        <v>0</v>
      </c>
      <c r="F91" s="266">
        <f>'9.sz.mell.'!F91</f>
        <v>0</v>
      </c>
      <c r="G91" s="266" t="str">
        <f>'9.sz.mell.'!G91</f>
        <v xml:space="preserve"> </v>
      </c>
      <c r="H91" s="999"/>
    </row>
    <row r="92" spans="1:8" ht="15.75" customHeight="1" x14ac:dyDescent="0.35">
      <c r="A92" s="273" t="s">
        <v>38</v>
      </c>
      <c r="B92" s="281" t="s">
        <v>223</v>
      </c>
      <c r="C92" s="282" t="s">
        <v>224</v>
      </c>
      <c r="D92" s="266">
        <f>'9.sz.mell.'!F92</f>
        <v>458797759</v>
      </c>
      <c r="E92" s="266">
        <f>'9.sz.mell.'!G92</f>
        <v>45412740</v>
      </c>
      <c r="F92" s="266">
        <f>'9.sz.mell.'!H92</f>
        <v>504210499</v>
      </c>
      <c r="G92" s="266">
        <f>'9.sz.mell.'!I92</f>
        <v>485729561</v>
      </c>
      <c r="H92" s="999">
        <f t="shared" si="16"/>
        <v>0.96334678068653223</v>
      </c>
    </row>
    <row r="93" spans="1:8" ht="15.75" customHeight="1" x14ac:dyDescent="0.35">
      <c r="A93" s="273" t="s">
        <v>40</v>
      </c>
      <c r="B93" s="281" t="s">
        <v>225</v>
      </c>
      <c r="C93" s="282" t="s">
        <v>226</v>
      </c>
      <c r="D93" s="1087">
        <f>'9.sz.mell.'!F93</f>
        <v>73273118</v>
      </c>
      <c r="E93" s="1087">
        <f>'9.sz.mell.'!G93</f>
        <v>422151502</v>
      </c>
      <c r="F93" s="1087">
        <f>'9.sz.mell.'!H93</f>
        <v>495424620</v>
      </c>
      <c r="G93" s="1087">
        <f>'9.sz.mell.'!I93</f>
        <v>0</v>
      </c>
      <c r="H93" s="1088">
        <f t="shared" si="16"/>
        <v>0</v>
      </c>
    </row>
    <row r="94" spans="1:8" ht="15.75" customHeight="1" x14ac:dyDescent="0.35">
      <c r="A94" s="273" t="s">
        <v>42</v>
      </c>
      <c r="B94" s="281" t="s">
        <v>227</v>
      </c>
      <c r="C94" s="280" t="s">
        <v>226</v>
      </c>
      <c r="D94" s="1087">
        <f>'9.sz.mell.'!F94</f>
        <v>28423854</v>
      </c>
      <c r="E94" s="1087">
        <f>'9.sz.mell.'!G94</f>
        <v>55357233</v>
      </c>
      <c r="F94" s="1087">
        <f>'9.sz.mell.'!H94</f>
        <v>83781087</v>
      </c>
      <c r="G94" s="1087">
        <f>'9.sz.mell.'!I94</f>
        <v>0</v>
      </c>
      <c r="H94" s="1088">
        <f t="shared" si="16"/>
        <v>0</v>
      </c>
    </row>
    <row r="95" spans="1:8" ht="15.75" customHeight="1" x14ac:dyDescent="0.35">
      <c r="A95" s="273" t="s">
        <v>44</v>
      </c>
      <c r="B95" s="284" t="s">
        <v>228</v>
      </c>
      <c r="C95" s="280" t="s">
        <v>226</v>
      </c>
      <c r="D95" s="1087">
        <f>'9.sz.mell.'!F95</f>
        <v>411643533</v>
      </c>
      <c r="E95" s="1087">
        <f>'9.sz.mell.'!G95</f>
        <v>0</v>
      </c>
      <c r="F95" s="1087">
        <f>'9.sz.mell.'!H95</f>
        <v>411643533</v>
      </c>
      <c r="G95" s="1087">
        <f>'9.sz.mell.'!I95</f>
        <v>0</v>
      </c>
      <c r="H95" s="1088">
        <f t="shared" si="16"/>
        <v>0</v>
      </c>
    </row>
    <row r="96" spans="1:8" ht="15.75" customHeight="1" x14ac:dyDescent="0.35">
      <c r="A96" s="285" t="s">
        <v>46</v>
      </c>
      <c r="B96" s="286" t="s">
        <v>457</v>
      </c>
      <c r="C96" s="82" t="s">
        <v>229</v>
      </c>
      <c r="D96" s="202">
        <f>SUM(D82:D86)</f>
        <v>2372615694</v>
      </c>
      <c r="E96" s="202">
        <f t="shared" ref="E96:G96" si="18">SUM(E82:E86)</f>
        <v>492696612</v>
      </c>
      <c r="F96" s="202">
        <f t="shared" si="18"/>
        <v>2865312306</v>
      </c>
      <c r="G96" s="202">
        <f t="shared" si="18"/>
        <v>2324765443</v>
      </c>
      <c r="H96" s="1024">
        <f t="shared" si="16"/>
        <v>0.81134801191894923</v>
      </c>
    </row>
    <row r="97" spans="1:8" ht="16.5" customHeight="1" x14ac:dyDescent="0.35">
      <c r="A97" s="273" t="s">
        <v>48</v>
      </c>
      <c r="B97" s="261" t="s">
        <v>230</v>
      </c>
      <c r="C97" s="262" t="s">
        <v>231</v>
      </c>
      <c r="D97" s="251">
        <f>'9.sz.mell.'!F97+'10.sz.mell'!G53+'11.sz.mell'!F53</f>
        <v>2227237695</v>
      </c>
      <c r="E97" s="251">
        <f>'9.sz.mell.'!G97+'10.sz.mell'!H53+'11.sz.mell'!G53</f>
        <v>623721148</v>
      </c>
      <c r="F97" s="251">
        <f>'9.sz.mell.'!H97+'10.sz.mell'!I53+'11.sz.mell'!H53</f>
        <v>2850958843</v>
      </c>
      <c r="G97" s="251">
        <f>'9.sz.mell.'!I97+'10.sz.mell'!J53+'11.sz.mell'!I53</f>
        <v>126199960</v>
      </c>
      <c r="H97" s="999">
        <f t="shared" si="16"/>
        <v>4.4265795106043206E-2</v>
      </c>
    </row>
    <row r="98" spans="1:8" ht="16.5" customHeight="1" x14ac:dyDescent="0.35">
      <c r="A98" s="273" t="s">
        <v>50</v>
      </c>
      <c r="B98" s="261" t="s">
        <v>232</v>
      </c>
      <c r="C98" s="262" t="s">
        <v>233</v>
      </c>
      <c r="D98" s="251">
        <f>'9.sz.mell.'!F98+'10.sz.mell'!G54+'11.sz.mell'!F54</f>
        <v>77294738</v>
      </c>
      <c r="E98" s="251">
        <f>'9.sz.mell.'!G98+'10.sz.mell'!H54+'11.sz.mell'!G54</f>
        <v>328552891</v>
      </c>
      <c r="F98" s="251">
        <f>'9.sz.mell.'!H98+'10.sz.mell'!I54+'11.sz.mell'!H54</f>
        <v>405847629</v>
      </c>
      <c r="G98" s="251">
        <f>'9.sz.mell.'!I98+'10.sz.mell'!J54+'11.sz.mell'!I54</f>
        <v>370377178</v>
      </c>
      <c r="H98" s="999">
        <f t="shared" si="16"/>
        <v>0.91260155667929255</v>
      </c>
    </row>
    <row r="99" spans="1:8" ht="16.5" customHeight="1" x14ac:dyDescent="0.35">
      <c r="A99" s="273" t="s">
        <v>53</v>
      </c>
      <c r="B99" s="249" t="s">
        <v>234</v>
      </c>
      <c r="C99" s="250" t="s">
        <v>235</v>
      </c>
      <c r="D99" s="251">
        <f>SUM(D100:D105)</f>
        <v>0</v>
      </c>
      <c r="E99" s="251">
        <f t="shared" ref="E99:G99" si="19">SUM(E100:E105)</f>
        <v>7762433</v>
      </c>
      <c r="F99" s="251">
        <f t="shared" si="19"/>
        <v>7762433</v>
      </c>
      <c r="G99" s="251">
        <f t="shared" si="19"/>
        <v>7762433</v>
      </c>
      <c r="H99" s="999">
        <f t="shared" si="16"/>
        <v>1</v>
      </c>
    </row>
    <row r="100" spans="1:8" ht="16.5" customHeight="1" x14ac:dyDescent="0.35">
      <c r="A100" s="273" t="s">
        <v>56</v>
      </c>
      <c r="B100" s="287" t="s">
        <v>236</v>
      </c>
      <c r="C100" s="265" t="s">
        <v>237</v>
      </c>
      <c r="D100" s="253">
        <f>'9.sz.mell.'!F100</f>
        <v>0</v>
      </c>
      <c r="E100" s="253" t="str">
        <f>'9.sz.mell.'!G100</f>
        <v xml:space="preserve"> </v>
      </c>
      <c r="F100" s="253">
        <f>'9.sz.mell.'!H100</f>
        <v>0</v>
      </c>
      <c r="G100" s="253">
        <f>'9.sz.mell.'!I100</f>
        <v>0</v>
      </c>
      <c r="H100" s="999"/>
    </row>
    <row r="101" spans="1:8" ht="16.5" customHeight="1" x14ac:dyDescent="0.35">
      <c r="A101" s="273" t="s">
        <v>59</v>
      </c>
      <c r="B101" s="288" t="s">
        <v>217</v>
      </c>
      <c r="C101" s="265" t="s">
        <v>238</v>
      </c>
      <c r="D101" s="253">
        <f>'9.sz.mell.'!F101</f>
        <v>0</v>
      </c>
      <c r="E101" s="253" t="str">
        <f>'9.sz.mell.'!G101</f>
        <v xml:space="preserve"> </v>
      </c>
      <c r="F101" s="253">
        <f>'9.sz.mell.'!H101</f>
        <v>0</v>
      </c>
      <c r="G101" s="253">
        <f>'9.sz.mell.'!I101</f>
        <v>0</v>
      </c>
      <c r="H101" s="999"/>
    </row>
    <row r="102" spans="1:8" ht="16.5" customHeight="1" x14ac:dyDescent="0.35">
      <c r="A102" s="273" t="s">
        <v>61</v>
      </c>
      <c r="B102" s="288" t="s">
        <v>239</v>
      </c>
      <c r="C102" s="265" t="s">
        <v>240</v>
      </c>
      <c r="D102" s="253">
        <f>'9.sz.mell.'!F102</f>
        <v>0</v>
      </c>
      <c r="E102" s="253">
        <f>'9.sz.mell.'!G102</f>
        <v>696685</v>
      </c>
      <c r="F102" s="253">
        <f>'9.sz.mell.'!H102</f>
        <v>696685</v>
      </c>
      <c r="G102" s="253">
        <f>'9.sz.mell.'!I102</f>
        <v>696685</v>
      </c>
      <c r="H102" s="999">
        <f t="shared" si="16"/>
        <v>1</v>
      </c>
    </row>
    <row r="103" spans="1:8" ht="16.5" customHeight="1" x14ac:dyDescent="0.35">
      <c r="A103" s="273" t="s">
        <v>63</v>
      </c>
      <c r="B103" s="288" t="s">
        <v>241</v>
      </c>
      <c r="C103" s="265" t="s">
        <v>242</v>
      </c>
      <c r="D103" s="253">
        <f>'9.sz.mell.'!F103</f>
        <v>0</v>
      </c>
      <c r="E103" s="253" t="str">
        <f>'9.sz.mell.'!G103</f>
        <v xml:space="preserve"> </v>
      </c>
      <c r="F103" s="253">
        <f>'9.sz.mell.'!H103</f>
        <v>0</v>
      </c>
      <c r="G103" s="253">
        <f>'9.sz.mell.'!I103</f>
        <v>0</v>
      </c>
      <c r="H103" s="999"/>
    </row>
    <row r="104" spans="1:8" ht="16.5" customHeight="1" x14ac:dyDescent="0.35">
      <c r="A104" s="273" t="s">
        <v>65</v>
      </c>
      <c r="B104" s="288" t="s">
        <v>243</v>
      </c>
      <c r="C104" s="265" t="s">
        <v>244</v>
      </c>
      <c r="D104" s="253">
        <f>'9.sz.mell.'!F104</f>
        <v>0</v>
      </c>
      <c r="E104" s="253">
        <f>'9.sz.mell.'!G104</f>
        <v>0</v>
      </c>
      <c r="F104" s="253">
        <f>'9.sz.mell.'!H104</f>
        <v>0</v>
      </c>
      <c r="G104" s="253">
        <f>'9.sz.mell.'!I104</f>
        <v>0</v>
      </c>
      <c r="H104" s="999"/>
    </row>
    <row r="105" spans="1:8" ht="16.5" customHeight="1" x14ac:dyDescent="0.35">
      <c r="A105" s="273" t="s">
        <v>67</v>
      </c>
      <c r="B105" s="288" t="s">
        <v>245</v>
      </c>
      <c r="C105" s="265" t="s">
        <v>246</v>
      </c>
      <c r="D105" s="253">
        <f>'9.sz.mell.'!F105</f>
        <v>0</v>
      </c>
      <c r="E105" s="253">
        <v>7065748</v>
      </c>
      <c r="F105" s="253">
        <f>'9.sz.mell.'!H105</f>
        <v>7065748</v>
      </c>
      <c r="G105" s="253">
        <f>'9.sz.mell.'!I105</f>
        <v>7065748</v>
      </c>
      <c r="H105" s="999">
        <f t="shared" si="16"/>
        <v>1</v>
      </c>
    </row>
    <row r="106" spans="1:8" ht="16.5" customHeight="1" x14ac:dyDescent="0.35">
      <c r="A106" s="285" t="s">
        <v>69</v>
      </c>
      <c r="B106" s="286" t="s">
        <v>456</v>
      </c>
      <c r="C106" s="82" t="s">
        <v>247</v>
      </c>
      <c r="D106" s="90">
        <f>+D97+D98+D99</f>
        <v>2304532433</v>
      </c>
      <c r="E106" s="90">
        <f t="shared" ref="E106:G106" si="20">+E97+E98+E99</f>
        <v>960036472</v>
      </c>
      <c r="F106" s="90">
        <f t="shared" si="20"/>
        <v>3264568905</v>
      </c>
      <c r="G106" s="399">
        <f t="shared" si="20"/>
        <v>504339571</v>
      </c>
      <c r="H106" s="1024">
        <f t="shared" si="16"/>
        <v>0.15448887301093742</v>
      </c>
    </row>
    <row r="107" spans="1:8" ht="23.25" customHeight="1" x14ac:dyDescent="0.35">
      <c r="A107" s="88" t="s">
        <v>71</v>
      </c>
      <c r="B107" s="272" t="s">
        <v>248</v>
      </c>
      <c r="C107" s="82" t="s">
        <v>249</v>
      </c>
      <c r="D107" s="258">
        <f>SUM(D96+D106)</f>
        <v>4677148127</v>
      </c>
      <c r="E107" s="258">
        <f t="shared" ref="E107:G107" si="21">SUM(E96+E106)</f>
        <v>1452733084</v>
      </c>
      <c r="F107" s="258">
        <f t="shared" si="21"/>
        <v>6129881211</v>
      </c>
      <c r="G107" s="400">
        <f t="shared" si="21"/>
        <v>2829105014</v>
      </c>
      <c r="H107" s="1024">
        <f t="shared" si="16"/>
        <v>0.4615268904270452</v>
      </c>
    </row>
    <row r="108" spans="1:8" ht="16.5" customHeight="1" x14ac:dyDescent="0.35">
      <c r="A108" s="273" t="s">
        <v>74</v>
      </c>
      <c r="B108" s="217" t="s">
        <v>250</v>
      </c>
      <c r="C108" s="289" t="s">
        <v>251</v>
      </c>
      <c r="D108" s="275">
        <f>'9.sz.mell.'!F108</f>
        <v>18782887</v>
      </c>
      <c r="E108" s="275">
        <f>'9.sz.mell.'!G108</f>
        <v>-543143</v>
      </c>
      <c r="F108" s="275">
        <f>'9.sz.mell.'!H108</f>
        <v>18239744</v>
      </c>
      <c r="G108" s="275">
        <f>'9.sz.mell.'!I108</f>
        <v>18239744</v>
      </c>
      <c r="H108" s="999">
        <f t="shared" si="16"/>
        <v>1</v>
      </c>
    </row>
    <row r="109" spans="1:8" ht="16.5" customHeight="1" x14ac:dyDescent="0.35">
      <c r="A109" s="273" t="s">
        <v>77</v>
      </c>
      <c r="B109" s="218" t="s">
        <v>252</v>
      </c>
      <c r="C109" s="262" t="s">
        <v>253</v>
      </c>
      <c r="D109" s="275">
        <f>'9.sz.mell.'!F109</f>
        <v>0</v>
      </c>
      <c r="E109" s="275" t="str">
        <f>'9.sz.mell.'!G109</f>
        <v xml:space="preserve"> </v>
      </c>
      <c r="F109" s="275">
        <f>'9.sz.mell.'!H109</f>
        <v>0</v>
      </c>
      <c r="G109" s="275">
        <f>'9.sz.mell.'!I109</f>
        <v>0</v>
      </c>
      <c r="H109" s="999"/>
    </row>
    <row r="110" spans="1:8" ht="16.5" customHeight="1" x14ac:dyDescent="0.35">
      <c r="A110" s="290" t="s">
        <v>80</v>
      </c>
      <c r="B110" s="218" t="s">
        <v>254</v>
      </c>
      <c r="C110" s="262" t="s">
        <v>255</v>
      </c>
      <c r="D110" s="275">
        <f>'9.sz.mell.'!F110</f>
        <v>31792796</v>
      </c>
      <c r="E110" s="275">
        <f>'9.sz.mell.'!G110</f>
        <v>0</v>
      </c>
      <c r="F110" s="275">
        <f>'9.sz.mell.'!H110</f>
        <v>31792796</v>
      </c>
      <c r="G110" s="275">
        <f>'9.sz.mell.'!I110</f>
        <v>31792796</v>
      </c>
      <c r="H110" s="999">
        <f t="shared" si="16"/>
        <v>1</v>
      </c>
    </row>
    <row r="111" spans="1:8" ht="16.5" customHeight="1" x14ac:dyDescent="0.35">
      <c r="A111" s="273" t="s">
        <v>82</v>
      </c>
      <c r="B111" s="218" t="s">
        <v>256</v>
      </c>
      <c r="C111" s="262" t="s">
        <v>257</v>
      </c>
      <c r="D111" s="251"/>
      <c r="E111" s="210"/>
      <c r="F111" s="210"/>
      <c r="G111" s="210"/>
      <c r="H111" s="999"/>
    </row>
    <row r="112" spans="1:8" ht="24.75" customHeight="1" x14ac:dyDescent="0.35">
      <c r="A112" s="291" t="s">
        <v>84</v>
      </c>
      <c r="B112" s="79" t="s">
        <v>258</v>
      </c>
      <c r="C112" s="82" t="s">
        <v>259</v>
      </c>
      <c r="D112" s="292">
        <f>SUM(D108:D111)</f>
        <v>50575683</v>
      </c>
      <c r="E112" s="292">
        <f t="shared" ref="E112:G112" si="22">SUM(E108:E111)</f>
        <v>-543143</v>
      </c>
      <c r="F112" s="292">
        <f t="shared" si="22"/>
        <v>50032540</v>
      </c>
      <c r="G112" s="292">
        <f t="shared" si="22"/>
        <v>50032540</v>
      </c>
      <c r="H112" s="1024">
        <f t="shared" si="16"/>
        <v>1</v>
      </c>
    </row>
    <row r="113" spans="1:8" s="5" customFormat="1" ht="27.75" customHeight="1" x14ac:dyDescent="0.3">
      <c r="A113" s="201">
        <v>32</v>
      </c>
      <c r="B113" s="256" t="s">
        <v>260</v>
      </c>
      <c r="C113" s="293" t="s">
        <v>261</v>
      </c>
      <c r="D113" s="292">
        <f>D107+D112</f>
        <v>4727723810</v>
      </c>
      <c r="E113" s="292">
        <f t="shared" ref="E113:G113" si="23">E107+E112</f>
        <v>1452189941</v>
      </c>
      <c r="F113" s="292">
        <f t="shared" si="23"/>
        <v>6179913751</v>
      </c>
      <c r="G113" s="292">
        <f t="shared" si="23"/>
        <v>2879137554</v>
      </c>
      <c r="H113" s="1024">
        <f t="shared" si="16"/>
        <v>0.46588636508626252</v>
      </c>
    </row>
    <row r="114" spans="1:8" ht="16.5" customHeight="1" x14ac:dyDescent="0.35">
      <c r="H114" s="418" t="s">
        <v>729</v>
      </c>
    </row>
    <row r="115" spans="1:8" ht="30.75" customHeight="1" x14ac:dyDescent="0.35">
      <c r="A115" s="1365" t="s">
        <v>262</v>
      </c>
      <c r="B115" s="1365"/>
      <c r="C115" s="1365"/>
      <c r="D115" s="1365"/>
    </row>
    <row r="116" spans="1:8" ht="15" customHeight="1" x14ac:dyDescent="0.35">
      <c r="A116" s="1363"/>
      <c r="B116" s="1363"/>
      <c r="C116" s="2"/>
      <c r="D116" s="10"/>
    </row>
    <row r="117" spans="1:8" ht="29.25" customHeight="1" x14ac:dyDescent="0.35">
      <c r="A117" s="201">
        <v>1</v>
      </c>
      <c r="B117" s="1362" t="s">
        <v>263</v>
      </c>
      <c r="C117" s="1362"/>
      <c r="D117" s="294">
        <f>D70-D107</f>
        <v>-2668570087</v>
      </c>
      <c r="E117" s="294">
        <f t="shared" ref="E117:G117" si="24">E70-E107</f>
        <v>-565229586</v>
      </c>
      <c r="F117" s="294">
        <f t="shared" si="24"/>
        <v>-3233799673</v>
      </c>
      <c r="G117" s="294">
        <f t="shared" si="24"/>
        <v>60850600</v>
      </c>
      <c r="H117" s="397" t="s">
        <v>729</v>
      </c>
    </row>
    <row r="118" spans="1:8" ht="29.25" customHeight="1" x14ac:dyDescent="0.35">
      <c r="A118" s="201" t="s">
        <v>12</v>
      </c>
      <c r="B118" s="1362" t="s">
        <v>725</v>
      </c>
      <c r="C118" s="1362"/>
      <c r="D118" s="294">
        <f>D76-D112</f>
        <v>2668570087</v>
      </c>
      <c r="E118" s="294">
        <f t="shared" ref="E118:G118" si="25">E76-E112</f>
        <v>565229586</v>
      </c>
      <c r="F118" s="294">
        <f t="shared" si="25"/>
        <v>3233799673</v>
      </c>
      <c r="G118" s="294">
        <f t="shared" si="25"/>
        <v>2883799673</v>
      </c>
      <c r="H118" s="397" t="s">
        <v>729</v>
      </c>
    </row>
  </sheetData>
  <mergeCells count="9">
    <mergeCell ref="A1:H1"/>
    <mergeCell ref="B117:C117"/>
    <mergeCell ref="B118:C118"/>
    <mergeCell ref="A116:B116"/>
    <mergeCell ref="A79:D79"/>
    <mergeCell ref="A3:B3"/>
    <mergeCell ref="A78:D78"/>
    <mergeCell ref="A115:D115"/>
    <mergeCell ref="A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4" orientation="portrait" r:id="rId1"/>
  <headerFooter alignWithMargins="0">
    <oddHeader>&amp;R&amp;"Times New Roman CE,Félkövér dőlt"&amp;11 1. melléklet a 13/2019. (V.30.) önkormányzati rendelethez</oddHeader>
  </headerFooter>
  <rowBreaks count="1" manualBreakCount="1">
    <brk id="77" max="11" man="1"/>
  </rowBreaks>
  <colBreaks count="2" manualBreakCount="2">
    <brk id="8" max="1048575" man="1"/>
    <brk id="11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K10"/>
  <sheetViews>
    <sheetView view="pageLayout" topLeftCell="F1" zoomScale="140" zoomScalePageLayoutView="140" workbookViewId="0">
      <selection activeCell="K5" sqref="K5"/>
    </sheetView>
  </sheetViews>
  <sheetFormatPr defaultRowHeight="13" x14ac:dyDescent="0.3"/>
  <cols>
    <col min="1" max="1" width="5.796875" style="127" customWidth="1"/>
    <col min="2" max="2" width="15.296875" style="74" customWidth="1"/>
    <col min="3" max="4" width="9.5" style="74" customWidth="1"/>
    <col min="5" max="5" width="22.19921875" style="74" customWidth="1"/>
    <col min="6" max="7" width="9.296875" style="74"/>
    <col min="8" max="8" width="23.5" style="74" customWidth="1"/>
    <col min="9" max="9" width="23.69921875" style="74" customWidth="1"/>
    <col min="10" max="10" width="9.296875" style="74"/>
    <col min="11" max="11" width="13.5" style="74" customWidth="1"/>
    <col min="12" max="256" width="9.296875" style="74"/>
    <col min="257" max="257" width="5.796875" style="74" customWidth="1"/>
    <col min="258" max="258" width="54.796875" style="74" customWidth="1"/>
    <col min="259" max="260" width="17.69921875" style="74" customWidth="1"/>
    <col min="261" max="512" width="9.296875" style="74"/>
    <col min="513" max="513" width="5.796875" style="74" customWidth="1"/>
    <col min="514" max="514" width="54.796875" style="74" customWidth="1"/>
    <col min="515" max="516" width="17.69921875" style="74" customWidth="1"/>
    <col min="517" max="768" width="9.296875" style="74"/>
    <col min="769" max="769" width="5.796875" style="74" customWidth="1"/>
    <col min="770" max="770" width="54.796875" style="74" customWidth="1"/>
    <col min="771" max="772" width="17.69921875" style="74" customWidth="1"/>
    <col min="773" max="1024" width="9.296875" style="74"/>
    <col min="1025" max="1025" width="5.796875" style="74" customWidth="1"/>
    <col min="1026" max="1026" width="54.796875" style="74" customWidth="1"/>
    <col min="1027" max="1028" width="17.69921875" style="74" customWidth="1"/>
    <col min="1029" max="1280" width="9.296875" style="74"/>
    <col min="1281" max="1281" width="5.796875" style="74" customWidth="1"/>
    <col min="1282" max="1282" width="54.796875" style="74" customWidth="1"/>
    <col min="1283" max="1284" width="17.69921875" style="74" customWidth="1"/>
    <col min="1285" max="1536" width="9.296875" style="74"/>
    <col min="1537" max="1537" width="5.796875" style="74" customWidth="1"/>
    <col min="1538" max="1538" width="54.796875" style="74" customWidth="1"/>
    <col min="1539" max="1540" width="17.69921875" style="74" customWidth="1"/>
    <col min="1541" max="1792" width="9.296875" style="74"/>
    <col min="1793" max="1793" width="5.796875" style="74" customWidth="1"/>
    <col min="1794" max="1794" width="54.796875" style="74" customWidth="1"/>
    <col min="1795" max="1796" width="17.69921875" style="74" customWidth="1"/>
    <col min="1797" max="2048" width="9.296875" style="74"/>
    <col min="2049" max="2049" width="5.796875" style="74" customWidth="1"/>
    <col min="2050" max="2050" width="54.796875" style="74" customWidth="1"/>
    <col min="2051" max="2052" width="17.69921875" style="74" customWidth="1"/>
    <col min="2053" max="2304" width="9.296875" style="74"/>
    <col min="2305" max="2305" width="5.796875" style="74" customWidth="1"/>
    <col min="2306" max="2306" width="54.796875" style="74" customWidth="1"/>
    <col min="2307" max="2308" width="17.69921875" style="74" customWidth="1"/>
    <col min="2309" max="2560" width="9.296875" style="74"/>
    <col min="2561" max="2561" width="5.796875" style="74" customWidth="1"/>
    <col min="2562" max="2562" width="54.796875" style="74" customWidth="1"/>
    <col min="2563" max="2564" width="17.69921875" style="74" customWidth="1"/>
    <col min="2565" max="2816" width="9.296875" style="74"/>
    <col min="2817" max="2817" width="5.796875" style="74" customWidth="1"/>
    <col min="2818" max="2818" width="54.796875" style="74" customWidth="1"/>
    <col min="2819" max="2820" width="17.69921875" style="74" customWidth="1"/>
    <col min="2821" max="3072" width="9.296875" style="74"/>
    <col min="3073" max="3073" width="5.796875" style="74" customWidth="1"/>
    <col min="3074" max="3074" width="54.796875" style="74" customWidth="1"/>
    <col min="3075" max="3076" width="17.69921875" style="74" customWidth="1"/>
    <col min="3077" max="3328" width="9.296875" style="74"/>
    <col min="3329" max="3329" width="5.796875" style="74" customWidth="1"/>
    <col min="3330" max="3330" width="54.796875" style="74" customWidth="1"/>
    <col min="3331" max="3332" width="17.69921875" style="74" customWidth="1"/>
    <col min="3333" max="3584" width="9.296875" style="74"/>
    <col min="3585" max="3585" width="5.796875" style="74" customWidth="1"/>
    <col min="3586" max="3586" width="54.796875" style="74" customWidth="1"/>
    <col min="3587" max="3588" width="17.69921875" style="74" customWidth="1"/>
    <col min="3589" max="3840" width="9.296875" style="74"/>
    <col min="3841" max="3841" width="5.796875" style="74" customWidth="1"/>
    <col min="3842" max="3842" width="54.796875" style="74" customWidth="1"/>
    <col min="3843" max="3844" width="17.69921875" style="74" customWidth="1"/>
    <col min="3845" max="4096" width="9.296875" style="74"/>
    <col min="4097" max="4097" width="5.796875" style="74" customWidth="1"/>
    <col min="4098" max="4098" width="54.796875" style="74" customWidth="1"/>
    <col min="4099" max="4100" width="17.69921875" style="74" customWidth="1"/>
    <col min="4101" max="4352" width="9.296875" style="74"/>
    <col min="4353" max="4353" width="5.796875" style="74" customWidth="1"/>
    <col min="4354" max="4354" width="54.796875" style="74" customWidth="1"/>
    <col min="4355" max="4356" width="17.69921875" style="74" customWidth="1"/>
    <col min="4357" max="4608" width="9.296875" style="74"/>
    <col min="4609" max="4609" width="5.796875" style="74" customWidth="1"/>
    <col min="4610" max="4610" width="54.796875" style="74" customWidth="1"/>
    <col min="4611" max="4612" width="17.69921875" style="74" customWidth="1"/>
    <col min="4613" max="4864" width="9.296875" style="74"/>
    <col min="4865" max="4865" width="5.796875" style="74" customWidth="1"/>
    <col min="4866" max="4866" width="54.796875" style="74" customWidth="1"/>
    <col min="4867" max="4868" width="17.69921875" style="74" customWidth="1"/>
    <col min="4869" max="5120" width="9.296875" style="74"/>
    <col min="5121" max="5121" width="5.796875" style="74" customWidth="1"/>
    <col min="5122" max="5122" width="54.796875" style="74" customWidth="1"/>
    <col min="5123" max="5124" width="17.69921875" style="74" customWidth="1"/>
    <col min="5125" max="5376" width="9.296875" style="74"/>
    <col min="5377" max="5377" width="5.796875" style="74" customWidth="1"/>
    <col min="5378" max="5378" width="54.796875" style="74" customWidth="1"/>
    <col min="5379" max="5380" width="17.69921875" style="74" customWidth="1"/>
    <col min="5381" max="5632" width="9.296875" style="74"/>
    <col min="5633" max="5633" width="5.796875" style="74" customWidth="1"/>
    <col min="5634" max="5634" width="54.796875" style="74" customWidth="1"/>
    <col min="5635" max="5636" width="17.69921875" style="74" customWidth="1"/>
    <col min="5637" max="5888" width="9.296875" style="74"/>
    <col min="5889" max="5889" width="5.796875" style="74" customWidth="1"/>
    <col min="5890" max="5890" width="54.796875" style="74" customWidth="1"/>
    <col min="5891" max="5892" width="17.69921875" style="74" customWidth="1"/>
    <col min="5893" max="6144" width="9.296875" style="74"/>
    <col min="6145" max="6145" width="5.796875" style="74" customWidth="1"/>
    <col min="6146" max="6146" width="54.796875" style="74" customWidth="1"/>
    <col min="6147" max="6148" width="17.69921875" style="74" customWidth="1"/>
    <col min="6149" max="6400" width="9.296875" style="74"/>
    <col min="6401" max="6401" width="5.796875" style="74" customWidth="1"/>
    <col min="6402" max="6402" width="54.796875" style="74" customWidth="1"/>
    <col min="6403" max="6404" width="17.69921875" style="74" customWidth="1"/>
    <col min="6405" max="6656" width="9.296875" style="74"/>
    <col min="6657" max="6657" width="5.796875" style="74" customWidth="1"/>
    <col min="6658" max="6658" width="54.796875" style="74" customWidth="1"/>
    <col min="6659" max="6660" width="17.69921875" style="74" customWidth="1"/>
    <col min="6661" max="6912" width="9.296875" style="74"/>
    <col min="6913" max="6913" width="5.796875" style="74" customWidth="1"/>
    <col min="6914" max="6914" width="54.796875" style="74" customWidth="1"/>
    <col min="6915" max="6916" width="17.69921875" style="74" customWidth="1"/>
    <col min="6917" max="7168" width="9.296875" style="74"/>
    <col min="7169" max="7169" width="5.796875" style="74" customWidth="1"/>
    <col min="7170" max="7170" width="54.796875" style="74" customWidth="1"/>
    <col min="7171" max="7172" width="17.69921875" style="74" customWidth="1"/>
    <col min="7173" max="7424" width="9.296875" style="74"/>
    <col min="7425" max="7425" width="5.796875" style="74" customWidth="1"/>
    <col min="7426" max="7426" width="54.796875" style="74" customWidth="1"/>
    <col min="7427" max="7428" width="17.69921875" style="74" customWidth="1"/>
    <col min="7429" max="7680" width="9.296875" style="74"/>
    <col min="7681" max="7681" width="5.796875" style="74" customWidth="1"/>
    <col min="7682" max="7682" width="54.796875" style="74" customWidth="1"/>
    <col min="7683" max="7684" width="17.69921875" style="74" customWidth="1"/>
    <col min="7685" max="7936" width="9.296875" style="74"/>
    <col min="7937" max="7937" width="5.796875" style="74" customWidth="1"/>
    <col min="7938" max="7938" width="54.796875" style="74" customWidth="1"/>
    <col min="7939" max="7940" width="17.69921875" style="74" customWidth="1"/>
    <col min="7941" max="8192" width="9.296875" style="74"/>
    <col min="8193" max="8193" width="5.796875" style="74" customWidth="1"/>
    <col min="8194" max="8194" width="54.796875" style="74" customWidth="1"/>
    <col min="8195" max="8196" width="17.69921875" style="74" customWidth="1"/>
    <col min="8197" max="8448" width="9.296875" style="74"/>
    <col min="8449" max="8449" width="5.796875" style="74" customWidth="1"/>
    <col min="8450" max="8450" width="54.796875" style="74" customWidth="1"/>
    <col min="8451" max="8452" width="17.69921875" style="74" customWidth="1"/>
    <col min="8453" max="8704" width="9.296875" style="74"/>
    <col min="8705" max="8705" width="5.796875" style="74" customWidth="1"/>
    <col min="8706" max="8706" width="54.796875" style="74" customWidth="1"/>
    <col min="8707" max="8708" width="17.69921875" style="74" customWidth="1"/>
    <col min="8709" max="8960" width="9.296875" style="74"/>
    <col min="8961" max="8961" width="5.796875" style="74" customWidth="1"/>
    <col min="8962" max="8962" width="54.796875" style="74" customWidth="1"/>
    <col min="8963" max="8964" width="17.69921875" style="74" customWidth="1"/>
    <col min="8965" max="9216" width="9.296875" style="74"/>
    <col min="9217" max="9217" width="5.796875" style="74" customWidth="1"/>
    <col min="9218" max="9218" width="54.796875" style="74" customWidth="1"/>
    <col min="9219" max="9220" width="17.69921875" style="74" customWidth="1"/>
    <col min="9221" max="9472" width="9.296875" style="74"/>
    <col min="9473" max="9473" width="5.796875" style="74" customWidth="1"/>
    <col min="9474" max="9474" width="54.796875" style="74" customWidth="1"/>
    <col min="9475" max="9476" width="17.69921875" style="74" customWidth="1"/>
    <col min="9477" max="9728" width="9.296875" style="74"/>
    <col min="9729" max="9729" width="5.796875" style="74" customWidth="1"/>
    <col min="9730" max="9730" width="54.796875" style="74" customWidth="1"/>
    <col min="9731" max="9732" width="17.69921875" style="74" customWidth="1"/>
    <col min="9733" max="9984" width="9.296875" style="74"/>
    <col min="9985" max="9985" width="5.796875" style="74" customWidth="1"/>
    <col min="9986" max="9986" width="54.796875" style="74" customWidth="1"/>
    <col min="9987" max="9988" width="17.69921875" style="74" customWidth="1"/>
    <col min="9989" max="10240" width="9.296875" style="74"/>
    <col min="10241" max="10241" width="5.796875" style="74" customWidth="1"/>
    <col min="10242" max="10242" width="54.796875" style="74" customWidth="1"/>
    <col min="10243" max="10244" width="17.69921875" style="74" customWidth="1"/>
    <col min="10245" max="10496" width="9.296875" style="74"/>
    <col min="10497" max="10497" width="5.796875" style="74" customWidth="1"/>
    <col min="10498" max="10498" width="54.796875" style="74" customWidth="1"/>
    <col min="10499" max="10500" width="17.69921875" style="74" customWidth="1"/>
    <col min="10501" max="10752" width="9.296875" style="74"/>
    <col min="10753" max="10753" width="5.796875" style="74" customWidth="1"/>
    <col min="10754" max="10754" width="54.796875" style="74" customWidth="1"/>
    <col min="10755" max="10756" width="17.69921875" style="74" customWidth="1"/>
    <col min="10757" max="11008" width="9.296875" style="74"/>
    <col min="11009" max="11009" width="5.796875" style="74" customWidth="1"/>
    <col min="11010" max="11010" width="54.796875" style="74" customWidth="1"/>
    <col min="11011" max="11012" width="17.69921875" style="74" customWidth="1"/>
    <col min="11013" max="11264" width="9.296875" style="74"/>
    <col min="11265" max="11265" width="5.796875" style="74" customWidth="1"/>
    <col min="11266" max="11266" width="54.796875" style="74" customWidth="1"/>
    <col min="11267" max="11268" width="17.69921875" style="74" customWidth="1"/>
    <col min="11269" max="11520" width="9.296875" style="74"/>
    <col min="11521" max="11521" width="5.796875" style="74" customWidth="1"/>
    <col min="11522" max="11522" width="54.796875" style="74" customWidth="1"/>
    <col min="11523" max="11524" width="17.69921875" style="74" customWidth="1"/>
    <col min="11525" max="11776" width="9.296875" style="74"/>
    <col min="11777" max="11777" width="5.796875" style="74" customWidth="1"/>
    <col min="11778" max="11778" width="54.796875" style="74" customWidth="1"/>
    <col min="11779" max="11780" width="17.69921875" style="74" customWidth="1"/>
    <col min="11781" max="12032" width="9.296875" style="74"/>
    <col min="12033" max="12033" width="5.796875" style="74" customWidth="1"/>
    <col min="12034" max="12034" width="54.796875" style="74" customWidth="1"/>
    <col min="12035" max="12036" width="17.69921875" style="74" customWidth="1"/>
    <col min="12037" max="12288" width="9.296875" style="74"/>
    <col min="12289" max="12289" width="5.796875" style="74" customWidth="1"/>
    <col min="12290" max="12290" width="54.796875" style="74" customWidth="1"/>
    <col min="12291" max="12292" width="17.69921875" style="74" customWidth="1"/>
    <col min="12293" max="12544" width="9.296875" style="74"/>
    <col min="12545" max="12545" width="5.796875" style="74" customWidth="1"/>
    <col min="12546" max="12546" width="54.796875" style="74" customWidth="1"/>
    <col min="12547" max="12548" width="17.69921875" style="74" customWidth="1"/>
    <col min="12549" max="12800" width="9.296875" style="74"/>
    <col min="12801" max="12801" width="5.796875" style="74" customWidth="1"/>
    <col min="12802" max="12802" width="54.796875" style="74" customWidth="1"/>
    <col min="12803" max="12804" width="17.69921875" style="74" customWidth="1"/>
    <col min="12805" max="13056" width="9.296875" style="74"/>
    <col min="13057" max="13057" width="5.796875" style="74" customWidth="1"/>
    <col min="13058" max="13058" width="54.796875" style="74" customWidth="1"/>
    <col min="13059" max="13060" width="17.69921875" style="74" customWidth="1"/>
    <col min="13061" max="13312" width="9.296875" style="74"/>
    <col min="13313" max="13313" width="5.796875" style="74" customWidth="1"/>
    <col min="13314" max="13314" width="54.796875" style="74" customWidth="1"/>
    <col min="13315" max="13316" width="17.69921875" style="74" customWidth="1"/>
    <col min="13317" max="13568" width="9.296875" style="74"/>
    <col min="13569" max="13569" width="5.796875" style="74" customWidth="1"/>
    <col min="13570" max="13570" width="54.796875" style="74" customWidth="1"/>
    <col min="13571" max="13572" width="17.69921875" style="74" customWidth="1"/>
    <col min="13573" max="13824" width="9.296875" style="74"/>
    <col min="13825" max="13825" width="5.796875" style="74" customWidth="1"/>
    <col min="13826" max="13826" width="54.796875" style="74" customWidth="1"/>
    <col min="13827" max="13828" width="17.69921875" style="74" customWidth="1"/>
    <col min="13829" max="14080" width="9.296875" style="74"/>
    <col min="14081" max="14081" width="5.796875" style="74" customWidth="1"/>
    <col min="14082" max="14082" width="54.796875" style="74" customWidth="1"/>
    <col min="14083" max="14084" width="17.69921875" style="74" customWidth="1"/>
    <col min="14085" max="14336" width="9.296875" style="74"/>
    <col min="14337" max="14337" width="5.796875" style="74" customWidth="1"/>
    <col min="14338" max="14338" width="54.796875" style="74" customWidth="1"/>
    <col min="14339" max="14340" width="17.69921875" style="74" customWidth="1"/>
    <col min="14341" max="14592" width="9.296875" style="74"/>
    <col min="14593" max="14593" width="5.796875" style="74" customWidth="1"/>
    <col min="14594" max="14594" width="54.796875" style="74" customWidth="1"/>
    <col min="14595" max="14596" width="17.69921875" style="74" customWidth="1"/>
    <col min="14597" max="14848" width="9.296875" style="74"/>
    <col min="14849" max="14849" width="5.796875" style="74" customWidth="1"/>
    <col min="14850" max="14850" width="54.796875" style="74" customWidth="1"/>
    <col min="14851" max="14852" width="17.69921875" style="74" customWidth="1"/>
    <col min="14853" max="15104" width="9.296875" style="74"/>
    <col min="15105" max="15105" width="5.796875" style="74" customWidth="1"/>
    <col min="15106" max="15106" width="54.796875" style="74" customWidth="1"/>
    <col min="15107" max="15108" width="17.69921875" style="74" customWidth="1"/>
    <col min="15109" max="15360" width="9.296875" style="74"/>
    <col min="15361" max="15361" width="5.796875" style="74" customWidth="1"/>
    <col min="15362" max="15362" width="54.796875" style="74" customWidth="1"/>
    <col min="15363" max="15364" width="17.69921875" style="74" customWidth="1"/>
    <col min="15365" max="15616" width="9.296875" style="74"/>
    <col min="15617" max="15617" width="5.796875" style="74" customWidth="1"/>
    <col min="15618" max="15618" width="54.796875" style="74" customWidth="1"/>
    <col min="15619" max="15620" width="17.69921875" style="74" customWidth="1"/>
    <col min="15621" max="15872" width="9.296875" style="74"/>
    <col min="15873" max="15873" width="5.796875" style="74" customWidth="1"/>
    <col min="15874" max="15874" width="54.796875" style="74" customWidth="1"/>
    <col min="15875" max="15876" width="17.69921875" style="74" customWidth="1"/>
    <col min="15877" max="16128" width="9.296875" style="74"/>
    <col min="16129" max="16129" width="5.796875" style="74" customWidth="1"/>
    <col min="16130" max="16130" width="54.796875" style="74" customWidth="1"/>
    <col min="16131" max="16132" width="17.69921875" style="74" customWidth="1"/>
    <col min="16133" max="16384" width="9.296875" style="74"/>
  </cols>
  <sheetData>
    <row r="1" spans="1:11" ht="44.25" customHeight="1" x14ac:dyDescent="0.3">
      <c r="A1" s="1448" t="s">
        <v>963</v>
      </c>
      <c r="B1" s="1448"/>
      <c r="C1" s="1448"/>
      <c r="D1" s="1448"/>
      <c r="E1" s="1448"/>
      <c r="F1" s="1448"/>
      <c r="G1" s="1448"/>
      <c r="H1" s="1448"/>
      <c r="I1" s="1448"/>
      <c r="J1" s="1448"/>
      <c r="K1" s="1448"/>
    </row>
    <row r="2" spans="1:11" x14ac:dyDescent="0.3">
      <c r="A2" s="168"/>
      <c r="B2" s="168"/>
      <c r="C2" s="168"/>
      <c r="D2" s="168"/>
      <c r="E2" s="168"/>
      <c r="F2" s="168"/>
      <c r="G2" s="168"/>
      <c r="H2" s="168"/>
      <c r="I2" s="168"/>
      <c r="J2" s="1449" t="s">
        <v>621</v>
      </c>
      <c r="K2" s="1449"/>
    </row>
    <row r="3" spans="1:11" ht="27" customHeight="1" x14ac:dyDescent="0.3">
      <c r="A3" s="1450" t="s">
        <v>396</v>
      </c>
      <c r="B3" s="1452" t="s">
        <v>622</v>
      </c>
      <c r="C3" s="1452"/>
      <c r="D3" s="1452"/>
      <c r="E3" s="1452" t="s">
        <v>623</v>
      </c>
      <c r="F3" s="1452"/>
      <c r="G3" s="1452"/>
      <c r="H3" s="1452" t="s">
        <v>624</v>
      </c>
      <c r="I3" s="1452"/>
      <c r="J3" s="1452"/>
      <c r="K3" s="1453" t="s">
        <v>397</v>
      </c>
    </row>
    <row r="4" spans="1:11" ht="26" x14ac:dyDescent="0.3">
      <c r="A4" s="1451"/>
      <c r="B4" s="799" t="s">
        <v>625</v>
      </c>
      <c r="C4" s="799" t="s">
        <v>626</v>
      </c>
      <c r="D4" s="799" t="s">
        <v>627</v>
      </c>
      <c r="E4" s="799" t="s">
        <v>625</v>
      </c>
      <c r="F4" s="799" t="s">
        <v>626</v>
      </c>
      <c r="G4" s="799" t="s">
        <v>627</v>
      </c>
      <c r="H4" s="799" t="s">
        <v>625</v>
      </c>
      <c r="I4" s="799" t="s">
        <v>626</v>
      </c>
      <c r="J4" s="799" t="s">
        <v>627</v>
      </c>
      <c r="K4" s="1454"/>
    </row>
    <row r="5" spans="1:11" ht="33.75" customHeight="1" x14ac:dyDescent="0.3">
      <c r="A5" s="800" t="s">
        <v>9</v>
      </c>
      <c r="B5" s="801" t="s">
        <v>628</v>
      </c>
      <c r="C5" s="801"/>
      <c r="D5" s="801"/>
      <c r="E5" s="802" t="s">
        <v>629</v>
      </c>
      <c r="F5" s="803" t="s">
        <v>630</v>
      </c>
      <c r="G5" s="804">
        <v>9559</v>
      </c>
      <c r="H5" s="802" t="s">
        <v>631</v>
      </c>
      <c r="I5" s="805" t="s">
        <v>632</v>
      </c>
      <c r="J5" s="804">
        <v>28</v>
      </c>
      <c r="K5" s="806">
        <f>SUM(J5,G5)</f>
        <v>9587</v>
      </c>
    </row>
    <row r="6" spans="1:11" ht="33.75" customHeight="1" x14ac:dyDescent="0.3">
      <c r="A6" s="1442" t="s">
        <v>12</v>
      </c>
      <c r="B6" s="1444" t="s">
        <v>633</v>
      </c>
      <c r="C6" s="1446"/>
      <c r="D6" s="1446"/>
      <c r="E6" s="807" t="s">
        <v>1392</v>
      </c>
      <c r="F6" s="808">
        <v>50</v>
      </c>
      <c r="G6" s="809">
        <v>1656</v>
      </c>
      <c r="H6" s="810"/>
      <c r="I6" s="810"/>
      <c r="J6" s="811"/>
      <c r="K6" s="812">
        <f>SUM(G6:J6)</f>
        <v>1656</v>
      </c>
    </row>
    <row r="7" spans="1:11" ht="33.75" customHeight="1" x14ac:dyDescent="0.3">
      <c r="A7" s="1443"/>
      <c r="B7" s="1445"/>
      <c r="C7" s="1447"/>
      <c r="D7" s="1447"/>
      <c r="E7" s="807" t="s">
        <v>1393</v>
      </c>
      <c r="F7" s="808">
        <v>50</v>
      </c>
      <c r="G7" s="809">
        <v>7897</v>
      </c>
      <c r="H7" s="810"/>
      <c r="I7" s="810"/>
      <c r="J7" s="811"/>
      <c r="K7" s="812">
        <f t="shared" ref="K7:K8" si="0">SUM(G7:J7)</f>
        <v>7897</v>
      </c>
    </row>
    <row r="8" spans="1:11" ht="33.75" customHeight="1" x14ac:dyDescent="0.3">
      <c r="A8" s="1443"/>
      <c r="B8" s="1445"/>
      <c r="C8" s="1447"/>
      <c r="D8" s="1447"/>
      <c r="E8" s="807" t="s">
        <v>1394</v>
      </c>
      <c r="F8" s="808">
        <v>50</v>
      </c>
      <c r="G8" s="809">
        <v>720</v>
      </c>
      <c r="H8" s="810"/>
      <c r="I8" s="810"/>
      <c r="J8" s="811"/>
      <c r="K8" s="812">
        <f t="shared" si="0"/>
        <v>720</v>
      </c>
    </row>
    <row r="9" spans="1:11" ht="36.75" customHeight="1" x14ac:dyDescent="0.3">
      <c r="A9" s="813" t="s">
        <v>15</v>
      </c>
      <c r="B9" s="814" t="s">
        <v>634</v>
      </c>
      <c r="C9" s="815"/>
      <c r="D9" s="815"/>
      <c r="E9" s="816" t="s">
        <v>1395</v>
      </c>
      <c r="F9" s="817">
        <v>25</v>
      </c>
      <c r="G9" s="818">
        <v>10767</v>
      </c>
      <c r="H9" s="816" t="s">
        <v>635</v>
      </c>
      <c r="I9" s="819" t="s">
        <v>636</v>
      </c>
      <c r="J9" s="818"/>
      <c r="K9" s="820">
        <f>SUM(G9+J9)</f>
        <v>10767</v>
      </c>
    </row>
    <row r="10" spans="1:11" ht="27" customHeight="1" x14ac:dyDescent="0.3">
      <c r="A10" s="821"/>
      <c r="B10" s="822" t="s">
        <v>521</v>
      </c>
      <c r="C10" s="822"/>
      <c r="D10" s="822"/>
      <c r="E10" s="822"/>
      <c r="F10" s="822"/>
      <c r="G10" s="823">
        <f>SUM(G5:G9)</f>
        <v>30599</v>
      </c>
      <c r="H10" s="824"/>
      <c r="I10" s="824"/>
      <c r="J10" s="823">
        <f>SUM(J5:J9)</f>
        <v>28</v>
      </c>
      <c r="K10" s="825">
        <f>SUM(K5:K9)</f>
        <v>30627</v>
      </c>
    </row>
  </sheetData>
  <mergeCells count="11">
    <mergeCell ref="A6:A8"/>
    <mergeCell ref="B6:B8"/>
    <mergeCell ref="C6:C8"/>
    <mergeCell ref="D6:D8"/>
    <mergeCell ref="A1:K1"/>
    <mergeCell ref="J2:K2"/>
    <mergeCell ref="A3:A4"/>
    <mergeCell ref="B3:D3"/>
    <mergeCell ref="E3:G3"/>
    <mergeCell ref="H3:J3"/>
    <mergeCell ref="K3:K4"/>
  </mergeCells>
  <printOptions horizontalCentered="1"/>
  <pageMargins left="0.59055118110236227" right="0.59055118110236227" top="1.1023622047244095" bottom="0.98425196850393704" header="0.78740157480314965" footer="0.78740157480314965"/>
  <pageSetup paperSize="9" scale="95" orientation="landscape" horizontalDpi="300" verticalDpi="300" r:id="rId1"/>
  <headerFooter alignWithMargins="0">
    <oddHeader>&amp;R&amp;"Times New Roman CE,Félkövér dőlt"&amp;8 13. melléklet a 13/2019. (V.30.)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H7"/>
  <sheetViews>
    <sheetView view="pageLayout" workbookViewId="0">
      <selection activeCell="D5" sqref="D5"/>
    </sheetView>
  </sheetViews>
  <sheetFormatPr defaultRowHeight="13" x14ac:dyDescent="0.3"/>
  <cols>
    <col min="1" max="1" width="6.19921875" customWidth="1"/>
    <col min="2" max="2" width="21.69921875" customWidth="1"/>
    <col min="3" max="3" width="16.296875" customWidth="1"/>
    <col min="4" max="4" width="17.5" customWidth="1"/>
    <col min="5" max="5" width="18.69921875" customWidth="1"/>
    <col min="6" max="8" width="16.296875" customWidth="1"/>
  </cols>
  <sheetData>
    <row r="1" spans="1:8" ht="41.25" customHeight="1" x14ac:dyDescent="0.3">
      <c r="A1" s="1455" t="s">
        <v>964</v>
      </c>
      <c r="B1" s="1456"/>
      <c r="C1" s="1456"/>
      <c r="D1" s="1456"/>
      <c r="E1" s="1456"/>
      <c r="F1" s="1456"/>
      <c r="G1" s="1456"/>
      <c r="H1" s="1456"/>
    </row>
    <row r="2" spans="1:8" ht="12.75" customHeight="1" x14ac:dyDescent="0.3">
      <c r="A2" s="134"/>
      <c r="B2" s="135"/>
      <c r="C2" s="135"/>
      <c r="D2" s="135"/>
      <c r="E2" s="135"/>
      <c r="F2" s="135"/>
      <c r="G2" s="135"/>
      <c r="H2" s="136" t="s">
        <v>564</v>
      </c>
    </row>
    <row r="3" spans="1:8" ht="57" customHeight="1" x14ac:dyDescent="0.3">
      <c r="A3" s="178" t="s">
        <v>396</v>
      </c>
      <c r="B3" s="179" t="s">
        <v>565</v>
      </c>
      <c r="C3" s="179" t="s">
        <v>569</v>
      </c>
      <c r="D3" s="179" t="s">
        <v>566</v>
      </c>
      <c r="E3" s="179" t="s">
        <v>567</v>
      </c>
      <c r="F3" s="179" t="s">
        <v>568</v>
      </c>
      <c r="G3" s="179" t="s">
        <v>570</v>
      </c>
      <c r="H3" s="180" t="s">
        <v>397</v>
      </c>
    </row>
    <row r="4" spans="1:8" ht="48" customHeight="1" x14ac:dyDescent="0.3">
      <c r="A4" s="170" t="s">
        <v>9</v>
      </c>
      <c r="B4" s="171" t="s">
        <v>418</v>
      </c>
      <c r="C4" s="181">
        <v>0</v>
      </c>
      <c r="D4" s="181">
        <v>6</v>
      </c>
      <c r="E4" s="181">
        <v>0</v>
      </c>
      <c r="F4" s="181">
        <v>0</v>
      </c>
      <c r="G4" s="181">
        <v>3</v>
      </c>
      <c r="H4" s="183">
        <f>SUM(C4:G4)</f>
        <v>9</v>
      </c>
    </row>
    <row r="5" spans="1:8" ht="48" customHeight="1" x14ac:dyDescent="0.3">
      <c r="A5" s="172" t="s">
        <v>12</v>
      </c>
      <c r="B5" s="173" t="s">
        <v>395</v>
      </c>
      <c r="C5" s="182">
        <v>58</v>
      </c>
      <c r="D5" s="182">
        <v>0</v>
      </c>
      <c r="E5" s="182">
        <v>0</v>
      </c>
      <c r="F5" s="182">
        <v>10</v>
      </c>
      <c r="G5" s="182">
        <v>0</v>
      </c>
      <c r="H5" s="184">
        <f>SUM(C5:G5)</f>
        <v>68</v>
      </c>
    </row>
    <row r="6" spans="1:8" ht="48" customHeight="1" x14ac:dyDescent="0.3">
      <c r="A6" s="174" t="s">
        <v>15</v>
      </c>
      <c r="B6" s="175" t="s">
        <v>376</v>
      </c>
      <c r="C6" s="185">
        <v>0</v>
      </c>
      <c r="D6" s="186">
        <v>1</v>
      </c>
      <c r="E6" s="186">
        <v>0</v>
      </c>
      <c r="F6" s="186">
        <v>28</v>
      </c>
      <c r="G6" s="186">
        <v>121</v>
      </c>
      <c r="H6" s="183">
        <f>SUM(C6:G6)</f>
        <v>150</v>
      </c>
    </row>
    <row r="7" spans="1:8" ht="48" customHeight="1" x14ac:dyDescent="0.3">
      <c r="A7" s="176"/>
      <c r="B7" s="177" t="s">
        <v>397</v>
      </c>
      <c r="C7" s="187">
        <f>SUM(C4:C6)</f>
        <v>58</v>
      </c>
      <c r="D7" s="187">
        <f t="shared" ref="D7:G7" si="0">SUM(D4:D6)</f>
        <v>7</v>
      </c>
      <c r="E7" s="187">
        <f t="shared" si="0"/>
        <v>0</v>
      </c>
      <c r="F7" s="187">
        <f t="shared" si="0"/>
        <v>38</v>
      </c>
      <c r="G7" s="187">
        <f t="shared" si="0"/>
        <v>124</v>
      </c>
      <c r="H7" s="188">
        <f>SUM(H4:H6)</f>
        <v>227</v>
      </c>
    </row>
  </sheetData>
  <mergeCells count="1">
    <mergeCell ref="A1:H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4" orientation="portrait" r:id="rId1"/>
  <headerFooter>
    <oddHeader>&amp;R&amp;"Times New Roman CE,Félkövér dőlt"&amp;11 14. melléklet a 13/2019. (V.30.)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18"/>
  <sheetViews>
    <sheetView view="pageLayout" workbookViewId="0">
      <selection activeCell="F5" sqref="F5"/>
    </sheetView>
  </sheetViews>
  <sheetFormatPr defaultColWidth="9.296875" defaultRowHeight="14" x14ac:dyDescent="0.3"/>
  <cols>
    <col min="1" max="1" width="11.5" style="115" customWidth="1"/>
    <col min="2" max="2" width="59.5" style="114" customWidth="1"/>
    <col min="3" max="3" width="23.69921875" style="126" customWidth="1"/>
    <col min="4" max="6" width="17.796875" style="114" customWidth="1"/>
    <col min="7" max="8" width="19" style="114" customWidth="1"/>
    <col min="9" max="16384" width="9.296875" style="114"/>
  </cols>
  <sheetData>
    <row r="1" spans="1:5" ht="42" customHeight="1" x14ac:dyDescent="0.3">
      <c r="A1" s="1457" t="s">
        <v>965</v>
      </c>
      <c r="B1" s="1458"/>
      <c r="C1" s="1458"/>
    </row>
    <row r="2" spans="1:5" ht="15" customHeight="1" x14ac:dyDescent="0.3">
      <c r="C2" s="116"/>
    </row>
    <row r="3" spans="1:5" s="117" customFormat="1" ht="25.5" customHeight="1" x14ac:dyDescent="0.3">
      <c r="A3" s="1459" t="s">
        <v>536</v>
      </c>
      <c r="B3" s="1459"/>
      <c r="C3" s="1459"/>
    </row>
    <row r="4" spans="1:5" x14ac:dyDescent="0.3">
      <c r="A4" s="118"/>
      <c r="B4" s="119"/>
      <c r="C4" s="120" t="s">
        <v>1</v>
      </c>
    </row>
    <row r="5" spans="1:5" s="121" customFormat="1" ht="27.75" customHeight="1" x14ac:dyDescent="0.3">
      <c r="A5" s="826" t="s">
        <v>538</v>
      </c>
      <c r="B5" s="827" t="s">
        <v>539</v>
      </c>
      <c r="C5" s="828" t="s">
        <v>544</v>
      </c>
    </row>
    <row r="6" spans="1:5" ht="34.5" customHeight="1" x14ac:dyDescent="0.3">
      <c r="A6" s="829" t="s">
        <v>9</v>
      </c>
      <c r="B6" s="830" t="s">
        <v>540</v>
      </c>
      <c r="C6" s="831">
        <v>20000000</v>
      </c>
    </row>
    <row r="7" spans="1:5" ht="25.5" customHeight="1" x14ac:dyDescent="0.3">
      <c r="A7" s="832" t="s">
        <v>12</v>
      </c>
      <c r="B7" s="833" t="s">
        <v>541</v>
      </c>
      <c r="C7" s="834">
        <v>63781087</v>
      </c>
    </row>
    <row r="8" spans="1:5" s="122" customFormat="1" ht="25.5" customHeight="1" x14ac:dyDescent="0.3">
      <c r="A8" s="826" t="s">
        <v>15</v>
      </c>
      <c r="B8" s="835" t="s">
        <v>397</v>
      </c>
      <c r="C8" s="836">
        <f>SUM(C6:C7)</f>
        <v>83781087</v>
      </c>
    </row>
    <row r="10" spans="1:5" s="117" customFormat="1" ht="25.5" customHeight="1" x14ac:dyDescent="0.3">
      <c r="A10" s="1459" t="s">
        <v>542</v>
      </c>
      <c r="B10" s="1459"/>
      <c r="C10" s="1459"/>
    </row>
    <row r="11" spans="1:5" x14ac:dyDescent="0.3">
      <c r="A11" s="118"/>
      <c r="B11" s="119"/>
      <c r="C11" s="123"/>
    </row>
    <row r="12" spans="1:5" s="121" customFormat="1" ht="27.75" customHeight="1" x14ac:dyDescent="0.3">
      <c r="A12" s="826" t="s">
        <v>538</v>
      </c>
      <c r="B12" s="827" t="s">
        <v>539</v>
      </c>
      <c r="C12" s="828" t="s">
        <v>544</v>
      </c>
    </row>
    <row r="13" spans="1:5" ht="50.25" customHeight="1" x14ac:dyDescent="0.3">
      <c r="A13" s="837" t="s">
        <v>9</v>
      </c>
      <c r="B13" s="838" t="s">
        <v>1078</v>
      </c>
      <c r="C13" s="831">
        <v>404343533</v>
      </c>
      <c r="E13" s="124"/>
    </row>
    <row r="14" spans="1:5" ht="50.25" customHeight="1" x14ac:dyDescent="0.3">
      <c r="A14" s="839" t="s">
        <v>12</v>
      </c>
      <c r="B14" s="840" t="s">
        <v>1079</v>
      </c>
      <c r="C14" s="841">
        <v>1800000</v>
      </c>
      <c r="E14" s="124"/>
    </row>
    <row r="15" spans="1:5" ht="50.25" customHeight="1" x14ac:dyDescent="0.3">
      <c r="A15" s="842" t="s">
        <v>15</v>
      </c>
      <c r="B15" s="843" t="s">
        <v>1080</v>
      </c>
      <c r="C15" s="844">
        <v>5500000</v>
      </c>
      <c r="E15" s="124"/>
    </row>
    <row r="16" spans="1:5" ht="25.5" customHeight="1" x14ac:dyDescent="0.3">
      <c r="A16" s="845" t="s">
        <v>18</v>
      </c>
      <c r="B16" s="846" t="s">
        <v>397</v>
      </c>
      <c r="C16" s="847">
        <f>SUM(C13:C15)</f>
        <v>411643533</v>
      </c>
    </row>
    <row r="17" spans="1:4" ht="25.5" customHeight="1" x14ac:dyDescent="0.3">
      <c r="A17" s="829" t="s">
        <v>21</v>
      </c>
      <c r="B17" s="848" t="s">
        <v>543</v>
      </c>
      <c r="C17" s="849">
        <f>SUM(C8+C16)</f>
        <v>495424620</v>
      </c>
    </row>
    <row r="18" spans="1:4" ht="17.5" x14ac:dyDescent="0.35">
      <c r="A18" s="850"/>
      <c r="B18" s="125"/>
      <c r="C18" s="125"/>
      <c r="D18" s="125"/>
    </row>
  </sheetData>
  <mergeCells count="3">
    <mergeCell ref="A1:C1"/>
    <mergeCell ref="A3:C3"/>
    <mergeCell ref="A10:C10"/>
  </mergeCells>
  <printOptions horizontalCentered="1"/>
  <pageMargins left="0.51181102362204722" right="0.51181102362204722" top="1.1417322834645669" bottom="0.74803149606299213" header="0.70866141732283472" footer="0.31496062992125984"/>
  <pageSetup paperSize="9" scale="90" orientation="portrait" horizontalDpi="4294967293" verticalDpi="4294967293" r:id="rId1"/>
  <headerFooter scaleWithDoc="0">
    <oddHeader>&amp;R&amp;"Times New Roman,Félkövér dőlt"&amp;8 15.  melléklet a 13/2019. (V.30.)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J42"/>
  <sheetViews>
    <sheetView view="pageLayout" workbookViewId="0">
      <selection activeCell="C28" sqref="C28"/>
    </sheetView>
  </sheetViews>
  <sheetFormatPr defaultRowHeight="15.5" x14ac:dyDescent="0.35"/>
  <cols>
    <col min="1" max="1" width="7" style="8" customWidth="1"/>
    <col min="2" max="2" width="58.69921875" style="8" customWidth="1"/>
    <col min="3" max="3" width="15.19921875" style="9" customWidth="1"/>
    <col min="4" max="6" width="15.19921875" style="8" customWidth="1"/>
    <col min="7" max="7" width="9" style="1" customWidth="1"/>
    <col min="8" max="8" width="13.296875" style="1" bestFit="1" customWidth="1"/>
    <col min="9" max="9" width="9.296875" style="1"/>
    <col min="10" max="10" width="16.69921875" style="1" bestFit="1" customWidth="1"/>
    <col min="11" max="256" width="9.296875" style="1"/>
    <col min="257" max="257" width="7" style="1" customWidth="1"/>
    <col min="258" max="258" width="55.5" style="1" customWidth="1"/>
    <col min="259" max="262" width="12.69921875" style="1" customWidth="1"/>
    <col min="263" max="263" width="9" style="1" customWidth="1"/>
    <col min="264" max="512" width="9.296875" style="1"/>
    <col min="513" max="513" width="7" style="1" customWidth="1"/>
    <col min="514" max="514" width="55.5" style="1" customWidth="1"/>
    <col min="515" max="518" width="12.69921875" style="1" customWidth="1"/>
    <col min="519" max="519" width="9" style="1" customWidth="1"/>
    <col min="520" max="768" width="9.296875" style="1"/>
    <col min="769" max="769" width="7" style="1" customWidth="1"/>
    <col min="770" max="770" width="55.5" style="1" customWidth="1"/>
    <col min="771" max="774" width="12.69921875" style="1" customWidth="1"/>
    <col min="775" max="775" width="9" style="1" customWidth="1"/>
    <col min="776" max="1024" width="9.296875" style="1"/>
    <col min="1025" max="1025" width="7" style="1" customWidth="1"/>
    <col min="1026" max="1026" width="55.5" style="1" customWidth="1"/>
    <col min="1027" max="1030" width="12.69921875" style="1" customWidth="1"/>
    <col min="1031" max="1031" width="9" style="1" customWidth="1"/>
    <col min="1032" max="1280" width="9.296875" style="1"/>
    <col min="1281" max="1281" width="7" style="1" customWidth="1"/>
    <col min="1282" max="1282" width="55.5" style="1" customWidth="1"/>
    <col min="1283" max="1286" width="12.69921875" style="1" customWidth="1"/>
    <col min="1287" max="1287" width="9" style="1" customWidth="1"/>
    <col min="1288" max="1536" width="9.296875" style="1"/>
    <col min="1537" max="1537" width="7" style="1" customWidth="1"/>
    <col min="1538" max="1538" width="55.5" style="1" customWidth="1"/>
    <col min="1539" max="1542" width="12.69921875" style="1" customWidth="1"/>
    <col min="1543" max="1543" width="9" style="1" customWidth="1"/>
    <col min="1544" max="1792" width="9.296875" style="1"/>
    <col min="1793" max="1793" width="7" style="1" customWidth="1"/>
    <col min="1794" max="1794" width="55.5" style="1" customWidth="1"/>
    <col min="1795" max="1798" width="12.69921875" style="1" customWidth="1"/>
    <col min="1799" max="1799" width="9" style="1" customWidth="1"/>
    <col min="1800" max="2048" width="9.296875" style="1"/>
    <col min="2049" max="2049" width="7" style="1" customWidth="1"/>
    <col min="2050" max="2050" width="55.5" style="1" customWidth="1"/>
    <col min="2051" max="2054" width="12.69921875" style="1" customWidth="1"/>
    <col min="2055" max="2055" width="9" style="1" customWidth="1"/>
    <col min="2056" max="2304" width="9.296875" style="1"/>
    <col min="2305" max="2305" width="7" style="1" customWidth="1"/>
    <col min="2306" max="2306" width="55.5" style="1" customWidth="1"/>
    <col min="2307" max="2310" width="12.69921875" style="1" customWidth="1"/>
    <col min="2311" max="2311" width="9" style="1" customWidth="1"/>
    <col min="2312" max="2560" width="9.296875" style="1"/>
    <col min="2561" max="2561" width="7" style="1" customWidth="1"/>
    <col min="2562" max="2562" width="55.5" style="1" customWidth="1"/>
    <col min="2563" max="2566" width="12.69921875" style="1" customWidth="1"/>
    <col min="2567" max="2567" width="9" style="1" customWidth="1"/>
    <col min="2568" max="2816" width="9.296875" style="1"/>
    <col min="2817" max="2817" width="7" style="1" customWidth="1"/>
    <col min="2818" max="2818" width="55.5" style="1" customWidth="1"/>
    <col min="2819" max="2822" width="12.69921875" style="1" customWidth="1"/>
    <col min="2823" max="2823" width="9" style="1" customWidth="1"/>
    <col min="2824" max="3072" width="9.296875" style="1"/>
    <col min="3073" max="3073" width="7" style="1" customWidth="1"/>
    <col min="3074" max="3074" width="55.5" style="1" customWidth="1"/>
    <col min="3075" max="3078" width="12.69921875" style="1" customWidth="1"/>
    <col min="3079" max="3079" width="9" style="1" customWidth="1"/>
    <col min="3080" max="3328" width="9.296875" style="1"/>
    <col min="3329" max="3329" width="7" style="1" customWidth="1"/>
    <col min="3330" max="3330" width="55.5" style="1" customWidth="1"/>
    <col min="3331" max="3334" width="12.69921875" style="1" customWidth="1"/>
    <col min="3335" max="3335" width="9" style="1" customWidth="1"/>
    <col min="3336" max="3584" width="9.296875" style="1"/>
    <col min="3585" max="3585" width="7" style="1" customWidth="1"/>
    <col min="3586" max="3586" width="55.5" style="1" customWidth="1"/>
    <col min="3587" max="3590" width="12.69921875" style="1" customWidth="1"/>
    <col min="3591" max="3591" width="9" style="1" customWidth="1"/>
    <col min="3592" max="3840" width="9.296875" style="1"/>
    <col min="3841" max="3841" width="7" style="1" customWidth="1"/>
    <col min="3842" max="3842" width="55.5" style="1" customWidth="1"/>
    <col min="3843" max="3846" width="12.69921875" style="1" customWidth="1"/>
    <col min="3847" max="3847" width="9" style="1" customWidth="1"/>
    <col min="3848" max="4096" width="9.296875" style="1"/>
    <col min="4097" max="4097" width="7" style="1" customWidth="1"/>
    <col min="4098" max="4098" width="55.5" style="1" customWidth="1"/>
    <col min="4099" max="4102" width="12.69921875" style="1" customWidth="1"/>
    <col min="4103" max="4103" width="9" style="1" customWidth="1"/>
    <col min="4104" max="4352" width="9.296875" style="1"/>
    <col min="4353" max="4353" width="7" style="1" customWidth="1"/>
    <col min="4354" max="4354" width="55.5" style="1" customWidth="1"/>
    <col min="4355" max="4358" width="12.69921875" style="1" customWidth="1"/>
    <col min="4359" max="4359" width="9" style="1" customWidth="1"/>
    <col min="4360" max="4608" width="9.296875" style="1"/>
    <col min="4609" max="4609" width="7" style="1" customWidth="1"/>
    <col min="4610" max="4610" width="55.5" style="1" customWidth="1"/>
    <col min="4611" max="4614" width="12.69921875" style="1" customWidth="1"/>
    <col min="4615" max="4615" width="9" style="1" customWidth="1"/>
    <col min="4616" max="4864" width="9.296875" style="1"/>
    <col min="4865" max="4865" width="7" style="1" customWidth="1"/>
    <col min="4866" max="4866" width="55.5" style="1" customWidth="1"/>
    <col min="4867" max="4870" width="12.69921875" style="1" customWidth="1"/>
    <col min="4871" max="4871" width="9" style="1" customWidth="1"/>
    <col min="4872" max="5120" width="9.296875" style="1"/>
    <col min="5121" max="5121" width="7" style="1" customWidth="1"/>
    <col min="5122" max="5122" width="55.5" style="1" customWidth="1"/>
    <col min="5123" max="5126" width="12.69921875" style="1" customWidth="1"/>
    <col min="5127" max="5127" width="9" style="1" customWidth="1"/>
    <col min="5128" max="5376" width="9.296875" style="1"/>
    <col min="5377" max="5377" width="7" style="1" customWidth="1"/>
    <col min="5378" max="5378" width="55.5" style="1" customWidth="1"/>
    <col min="5379" max="5382" width="12.69921875" style="1" customWidth="1"/>
    <col min="5383" max="5383" width="9" style="1" customWidth="1"/>
    <col min="5384" max="5632" width="9.296875" style="1"/>
    <col min="5633" max="5633" width="7" style="1" customWidth="1"/>
    <col min="5634" max="5634" width="55.5" style="1" customWidth="1"/>
    <col min="5635" max="5638" width="12.69921875" style="1" customWidth="1"/>
    <col min="5639" max="5639" width="9" style="1" customWidth="1"/>
    <col min="5640" max="5888" width="9.296875" style="1"/>
    <col min="5889" max="5889" width="7" style="1" customWidth="1"/>
    <col min="5890" max="5890" width="55.5" style="1" customWidth="1"/>
    <col min="5891" max="5894" width="12.69921875" style="1" customWidth="1"/>
    <col min="5895" max="5895" width="9" style="1" customWidth="1"/>
    <col min="5896" max="6144" width="9.296875" style="1"/>
    <col min="6145" max="6145" width="7" style="1" customWidth="1"/>
    <col min="6146" max="6146" width="55.5" style="1" customWidth="1"/>
    <col min="6147" max="6150" width="12.69921875" style="1" customWidth="1"/>
    <col min="6151" max="6151" width="9" style="1" customWidth="1"/>
    <col min="6152" max="6400" width="9.296875" style="1"/>
    <col min="6401" max="6401" width="7" style="1" customWidth="1"/>
    <col min="6402" max="6402" width="55.5" style="1" customWidth="1"/>
    <col min="6403" max="6406" width="12.69921875" style="1" customWidth="1"/>
    <col min="6407" max="6407" width="9" style="1" customWidth="1"/>
    <col min="6408" max="6656" width="9.296875" style="1"/>
    <col min="6657" max="6657" width="7" style="1" customWidth="1"/>
    <col min="6658" max="6658" width="55.5" style="1" customWidth="1"/>
    <col min="6659" max="6662" width="12.69921875" style="1" customWidth="1"/>
    <col min="6663" max="6663" width="9" style="1" customWidth="1"/>
    <col min="6664" max="6912" width="9.296875" style="1"/>
    <col min="6913" max="6913" width="7" style="1" customWidth="1"/>
    <col min="6914" max="6914" width="55.5" style="1" customWidth="1"/>
    <col min="6915" max="6918" width="12.69921875" style="1" customWidth="1"/>
    <col min="6919" max="6919" width="9" style="1" customWidth="1"/>
    <col min="6920" max="7168" width="9.296875" style="1"/>
    <col min="7169" max="7169" width="7" style="1" customWidth="1"/>
    <col min="7170" max="7170" width="55.5" style="1" customWidth="1"/>
    <col min="7171" max="7174" width="12.69921875" style="1" customWidth="1"/>
    <col min="7175" max="7175" width="9" style="1" customWidth="1"/>
    <col min="7176" max="7424" width="9.296875" style="1"/>
    <col min="7425" max="7425" width="7" style="1" customWidth="1"/>
    <col min="7426" max="7426" width="55.5" style="1" customWidth="1"/>
    <col min="7427" max="7430" width="12.69921875" style="1" customWidth="1"/>
    <col min="7431" max="7431" width="9" style="1" customWidth="1"/>
    <col min="7432" max="7680" width="9.296875" style="1"/>
    <col min="7681" max="7681" width="7" style="1" customWidth="1"/>
    <col min="7682" max="7682" width="55.5" style="1" customWidth="1"/>
    <col min="7683" max="7686" width="12.69921875" style="1" customWidth="1"/>
    <col min="7687" max="7687" width="9" style="1" customWidth="1"/>
    <col min="7688" max="7936" width="9.296875" style="1"/>
    <col min="7937" max="7937" width="7" style="1" customWidth="1"/>
    <col min="7938" max="7938" width="55.5" style="1" customWidth="1"/>
    <col min="7939" max="7942" width="12.69921875" style="1" customWidth="1"/>
    <col min="7943" max="7943" width="9" style="1" customWidth="1"/>
    <col min="7944" max="8192" width="9.296875" style="1"/>
    <col min="8193" max="8193" width="7" style="1" customWidth="1"/>
    <col min="8194" max="8194" width="55.5" style="1" customWidth="1"/>
    <col min="8195" max="8198" width="12.69921875" style="1" customWidth="1"/>
    <col min="8199" max="8199" width="9" style="1" customWidth="1"/>
    <col min="8200" max="8448" width="9.296875" style="1"/>
    <col min="8449" max="8449" width="7" style="1" customWidth="1"/>
    <col min="8450" max="8450" width="55.5" style="1" customWidth="1"/>
    <col min="8451" max="8454" width="12.69921875" style="1" customWidth="1"/>
    <col min="8455" max="8455" width="9" style="1" customWidth="1"/>
    <col min="8456" max="8704" width="9.296875" style="1"/>
    <col min="8705" max="8705" width="7" style="1" customWidth="1"/>
    <col min="8706" max="8706" width="55.5" style="1" customWidth="1"/>
    <col min="8707" max="8710" width="12.69921875" style="1" customWidth="1"/>
    <col min="8711" max="8711" width="9" style="1" customWidth="1"/>
    <col min="8712" max="8960" width="9.296875" style="1"/>
    <col min="8961" max="8961" width="7" style="1" customWidth="1"/>
    <col min="8962" max="8962" width="55.5" style="1" customWidth="1"/>
    <col min="8963" max="8966" width="12.69921875" style="1" customWidth="1"/>
    <col min="8967" max="8967" width="9" style="1" customWidth="1"/>
    <col min="8968" max="9216" width="9.296875" style="1"/>
    <col min="9217" max="9217" width="7" style="1" customWidth="1"/>
    <col min="9218" max="9218" width="55.5" style="1" customWidth="1"/>
    <col min="9219" max="9222" width="12.69921875" style="1" customWidth="1"/>
    <col min="9223" max="9223" width="9" style="1" customWidth="1"/>
    <col min="9224" max="9472" width="9.296875" style="1"/>
    <col min="9473" max="9473" width="7" style="1" customWidth="1"/>
    <col min="9474" max="9474" width="55.5" style="1" customWidth="1"/>
    <col min="9475" max="9478" width="12.69921875" style="1" customWidth="1"/>
    <col min="9479" max="9479" width="9" style="1" customWidth="1"/>
    <col min="9480" max="9728" width="9.296875" style="1"/>
    <col min="9729" max="9729" width="7" style="1" customWidth="1"/>
    <col min="9730" max="9730" width="55.5" style="1" customWidth="1"/>
    <col min="9731" max="9734" width="12.69921875" style="1" customWidth="1"/>
    <col min="9735" max="9735" width="9" style="1" customWidth="1"/>
    <col min="9736" max="9984" width="9.296875" style="1"/>
    <col min="9985" max="9985" width="7" style="1" customWidth="1"/>
    <col min="9986" max="9986" width="55.5" style="1" customWidth="1"/>
    <col min="9987" max="9990" width="12.69921875" style="1" customWidth="1"/>
    <col min="9991" max="9991" width="9" style="1" customWidth="1"/>
    <col min="9992" max="10240" width="9.296875" style="1"/>
    <col min="10241" max="10241" width="7" style="1" customWidth="1"/>
    <col min="10242" max="10242" width="55.5" style="1" customWidth="1"/>
    <col min="10243" max="10246" width="12.69921875" style="1" customWidth="1"/>
    <col min="10247" max="10247" width="9" style="1" customWidth="1"/>
    <col min="10248" max="10496" width="9.296875" style="1"/>
    <col min="10497" max="10497" width="7" style="1" customWidth="1"/>
    <col min="10498" max="10498" width="55.5" style="1" customWidth="1"/>
    <col min="10499" max="10502" width="12.69921875" style="1" customWidth="1"/>
    <col min="10503" max="10503" width="9" style="1" customWidth="1"/>
    <col min="10504" max="10752" width="9.296875" style="1"/>
    <col min="10753" max="10753" width="7" style="1" customWidth="1"/>
    <col min="10754" max="10754" width="55.5" style="1" customWidth="1"/>
    <col min="10755" max="10758" width="12.69921875" style="1" customWidth="1"/>
    <col min="10759" max="10759" width="9" style="1" customWidth="1"/>
    <col min="10760" max="11008" width="9.296875" style="1"/>
    <col min="11009" max="11009" width="7" style="1" customWidth="1"/>
    <col min="11010" max="11010" width="55.5" style="1" customWidth="1"/>
    <col min="11011" max="11014" width="12.69921875" style="1" customWidth="1"/>
    <col min="11015" max="11015" width="9" style="1" customWidth="1"/>
    <col min="11016" max="11264" width="9.296875" style="1"/>
    <col min="11265" max="11265" width="7" style="1" customWidth="1"/>
    <col min="11266" max="11266" width="55.5" style="1" customWidth="1"/>
    <col min="11267" max="11270" width="12.69921875" style="1" customWidth="1"/>
    <col min="11271" max="11271" width="9" style="1" customWidth="1"/>
    <col min="11272" max="11520" width="9.296875" style="1"/>
    <col min="11521" max="11521" width="7" style="1" customWidth="1"/>
    <col min="11522" max="11522" width="55.5" style="1" customWidth="1"/>
    <col min="11523" max="11526" width="12.69921875" style="1" customWidth="1"/>
    <col min="11527" max="11527" width="9" style="1" customWidth="1"/>
    <col min="11528" max="11776" width="9.296875" style="1"/>
    <col min="11777" max="11777" width="7" style="1" customWidth="1"/>
    <col min="11778" max="11778" width="55.5" style="1" customWidth="1"/>
    <col min="11779" max="11782" width="12.69921875" style="1" customWidth="1"/>
    <col min="11783" max="11783" width="9" style="1" customWidth="1"/>
    <col min="11784" max="12032" width="9.296875" style="1"/>
    <col min="12033" max="12033" width="7" style="1" customWidth="1"/>
    <col min="12034" max="12034" width="55.5" style="1" customWidth="1"/>
    <col min="12035" max="12038" width="12.69921875" style="1" customWidth="1"/>
    <col min="12039" max="12039" width="9" style="1" customWidth="1"/>
    <col min="12040" max="12288" width="9.296875" style="1"/>
    <col min="12289" max="12289" width="7" style="1" customWidth="1"/>
    <col min="12290" max="12290" width="55.5" style="1" customWidth="1"/>
    <col min="12291" max="12294" width="12.69921875" style="1" customWidth="1"/>
    <col min="12295" max="12295" width="9" style="1" customWidth="1"/>
    <col min="12296" max="12544" width="9.296875" style="1"/>
    <col min="12545" max="12545" width="7" style="1" customWidth="1"/>
    <col min="12546" max="12546" width="55.5" style="1" customWidth="1"/>
    <col min="12547" max="12550" width="12.69921875" style="1" customWidth="1"/>
    <col min="12551" max="12551" width="9" style="1" customWidth="1"/>
    <col min="12552" max="12800" width="9.296875" style="1"/>
    <col min="12801" max="12801" width="7" style="1" customWidth="1"/>
    <col min="12802" max="12802" width="55.5" style="1" customWidth="1"/>
    <col min="12803" max="12806" width="12.69921875" style="1" customWidth="1"/>
    <col min="12807" max="12807" width="9" style="1" customWidth="1"/>
    <col min="12808" max="13056" width="9.296875" style="1"/>
    <col min="13057" max="13057" width="7" style="1" customWidth="1"/>
    <col min="13058" max="13058" width="55.5" style="1" customWidth="1"/>
    <col min="13059" max="13062" width="12.69921875" style="1" customWidth="1"/>
    <col min="13063" max="13063" width="9" style="1" customWidth="1"/>
    <col min="13064" max="13312" width="9.296875" style="1"/>
    <col min="13313" max="13313" width="7" style="1" customWidth="1"/>
    <col min="13314" max="13314" width="55.5" style="1" customWidth="1"/>
    <col min="13315" max="13318" width="12.69921875" style="1" customWidth="1"/>
    <col min="13319" max="13319" width="9" style="1" customWidth="1"/>
    <col min="13320" max="13568" width="9.296875" style="1"/>
    <col min="13569" max="13569" width="7" style="1" customWidth="1"/>
    <col min="13570" max="13570" width="55.5" style="1" customWidth="1"/>
    <col min="13571" max="13574" width="12.69921875" style="1" customWidth="1"/>
    <col min="13575" max="13575" width="9" style="1" customWidth="1"/>
    <col min="13576" max="13824" width="9.296875" style="1"/>
    <col min="13825" max="13825" width="7" style="1" customWidth="1"/>
    <col min="13826" max="13826" width="55.5" style="1" customWidth="1"/>
    <col min="13827" max="13830" width="12.69921875" style="1" customWidth="1"/>
    <col min="13831" max="13831" width="9" style="1" customWidth="1"/>
    <col min="13832" max="14080" width="9.296875" style="1"/>
    <col min="14081" max="14081" width="7" style="1" customWidth="1"/>
    <col min="14082" max="14082" width="55.5" style="1" customWidth="1"/>
    <col min="14083" max="14086" width="12.69921875" style="1" customWidth="1"/>
    <col min="14087" max="14087" width="9" style="1" customWidth="1"/>
    <col min="14088" max="14336" width="9.296875" style="1"/>
    <col min="14337" max="14337" width="7" style="1" customWidth="1"/>
    <col min="14338" max="14338" width="55.5" style="1" customWidth="1"/>
    <col min="14339" max="14342" width="12.69921875" style="1" customWidth="1"/>
    <col min="14343" max="14343" width="9" style="1" customWidth="1"/>
    <col min="14344" max="14592" width="9.296875" style="1"/>
    <col min="14593" max="14593" width="7" style="1" customWidth="1"/>
    <col min="14594" max="14594" width="55.5" style="1" customWidth="1"/>
    <col min="14595" max="14598" width="12.69921875" style="1" customWidth="1"/>
    <col min="14599" max="14599" width="9" style="1" customWidth="1"/>
    <col min="14600" max="14848" width="9.296875" style="1"/>
    <col min="14849" max="14849" width="7" style="1" customWidth="1"/>
    <col min="14850" max="14850" width="55.5" style="1" customWidth="1"/>
    <col min="14851" max="14854" width="12.69921875" style="1" customWidth="1"/>
    <col min="14855" max="14855" width="9" style="1" customWidth="1"/>
    <col min="14856" max="15104" width="9.296875" style="1"/>
    <col min="15105" max="15105" width="7" style="1" customWidth="1"/>
    <col min="15106" max="15106" width="55.5" style="1" customWidth="1"/>
    <col min="15107" max="15110" width="12.69921875" style="1" customWidth="1"/>
    <col min="15111" max="15111" width="9" style="1" customWidth="1"/>
    <col min="15112" max="15360" width="9.296875" style="1"/>
    <col min="15361" max="15361" width="7" style="1" customWidth="1"/>
    <col min="15362" max="15362" width="55.5" style="1" customWidth="1"/>
    <col min="15363" max="15366" width="12.69921875" style="1" customWidth="1"/>
    <col min="15367" max="15367" width="9" style="1" customWidth="1"/>
    <col min="15368" max="15616" width="9.296875" style="1"/>
    <col min="15617" max="15617" width="7" style="1" customWidth="1"/>
    <col min="15618" max="15618" width="55.5" style="1" customWidth="1"/>
    <col min="15619" max="15622" width="12.69921875" style="1" customWidth="1"/>
    <col min="15623" max="15623" width="9" style="1" customWidth="1"/>
    <col min="15624" max="15872" width="9.296875" style="1"/>
    <col min="15873" max="15873" width="7" style="1" customWidth="1"/>
    <col min="15874" max="15874" width="55.5" style="1" customWidth="1"/>
    <col min="15875" max="15878" width="12.69921875" style="1" customWidth="1"/>
    <col min="15879" max="15879" width="9" style="1" customWidth="1"/>
    <col min="15880" max="16128" width="9.296875" style="1"/>
    <col min="16129" max="16129" width="7" style="1" customWidth="1"/>
    <col min="16130" max="16130" width="55.5" style="1" customWidth="1"/>
    <col min="16131" max="16134" width="12.69921875" style="1" customWidth="1"/>
    <col min="16135" max="16135" width="9" style="1" customWidth="1"/>
    <col min="16136" max="16384" width="9.296875" style="1"/>
  </cols>
  <sheetData>
    <row r="1" spans="1:6" ht="40.5" customHeight="1" x14ac:dyDescent="0.35">
      <c r="A1" s="1460" t="s">
        <v>586</v>
      </c>
      <c r="B1" s="1461"/>
      <c r="C1" s="1461"/>
      <c r="D1" s="1461"/>
      <c r="E1" s="1461"/>
      <c r="F1" s="1461"/>
    </row>
    <row r="3" spans="1:6" ht="16" customHeight="1" x14ac:dyDescent="0.35">
      <c r="A3" s="1364" t="s">
        <v>545</v>
      </c>
      <c r="B3" s="1364"/>
      <c r="C3" s="1364"/>
      <c r="D3" s="1364"/>
      <c r="E3" s="1364"/>
      <c r="F3" s="1364"/>
    </row>
    <row r="4" spans="1:6" ht="16" customHeight="1" x14ac:dyDescent="0.35">
      <c r="A4" s="1363"/>
      <c r="B4" s="1363"/>
      <c r="D4" s="575"/>
      <c r="E4" s="575"/>
      <c r="F4" s="3" t="s">
        <v>1</v>
      </c>
    </row>
    <row r="5" spans="1:6" ht="31.5" customHeight="1" x14ac:dyDescent="0.35">
      <c r="A5" s="353" t="s">
        <v>2</v>
      </c>
      <c r="B5" s="354" t="s">
        <v>3</v>
      </c>
      <c r="C5" s="851" t="s">
        <v>546</v>
      </c>
      <c r="D5" s="851" t="s">
        <v>547</v>
      </c>
      <c r="E5" s="851" t="s">
        <v>548</v>
      </c>
      <c r="F5" s="852" t="s">
        <v>966</v>
      </c>
    </row>
    <row r="6" spans="1:6" s="4" customFormat="1" ht="12" customHeight="1" x14ac:dyDescent="0.25">
      <c r="A6" s="853" t="s">
        <v>5</v>
      </c>
      <c r="B6" s="854" t="s">
        <v>6</v>
      </c>
      <c r="C6" s="854" t="s">
        <v>7</v>
      </c>
      <c r="D6" s="854" t="s">
        <v>8</v>
      </c>
      <c r="E6" s="855" t="s">
        <v>267</v>
      </c>
      <c r="F6" s="856" t="s">
        <v>463</v>
      </c>
    </row>
    <row r="7" spans="1:6" s="203" customFormat="1" ht="23.25" customHeight="1" x14ac:dyDescent="0.3">
      <c r="A7" s="857" t="s">
        <v>9</v>
      </c>
      <c r="B7" s="858" t="s">
        <v>549</v>
      </c>
      <c r="C7" s="859">
        <v>1233579</v>
      </c>
      <c r="D7" s="859">
        <v>1050000000</v>
      </c>
      <c r="E7" s="859">
        <f t="shared" ref="E7" si="0">D7*110%</f>
        <v>1155000000</v>
      </c>
      <c r="F7" s="860">
        <v>1160000000</v>
      </c>
    </row>
    <row r="8" spans="1:6" s="203" customFormat="1" ht="23.25" customHeight="1" x14ac:dyDescent="0.3">
      <c r="A8" s="861" t="s">
        <v>12</v>
      </c>
      <c r="B8" s="862" t="s">
        <v>550</v>
      </c>
      <c r="C8" s="863">
        <v>648897</v>
      </c>
      <c r="D8" s="863"/>
      <c r="E8" s="864"/>
      <c r="F8" s="865"/>
    </row>
    <row r="9" spans="1:6" s="203" customFormat="1" ht="23.25" customHeight="1" x14ac:dyDescent="0.3">
      <c r="A9" s="857" t="s">
        <v>15</v>
      </c>
      <c r="B9" s="862" t="s">
        <v>107</v>
      </c>
      <c r="C9" s="863">
        <v>800067</v>
      </c>
      <c r="D9" s="863">
        <v>780000000</v>
      </c>
      <c r="E9" s="864">
        <v>780000000</v>
      </c>
      <c r="F9" s="865">
        <v>800000000</v>
      </c>
    </row>
    <row r="10" spans="1:6" s="203" customFormat="1" ht="23.25" customHeight="1" x14ac:dyDescent="0.3">
      <c r="A10" s="861" t="s">
        <v>18</v>
      </c>
      <c r="B10" s="862" t="s">
        <v>551</v>
      </c>
      <c r="C10" s="863">
        <v>177309</v>
      </c>
      <c r="D10" s="863">
        <v>190000000</v>
      </c>
      <c r="E10" s="863">
        <v>193000000</v>
      </c>
      <c r="F10" s="865">
        <v>198000000</v>
      </c>
    </row>
    <row r="11" spans="1:6" s="203" customFormat="1" ht="23.25" customHeight="1" x14ac:dyDescent="0.3">
      <c r="A11" s="857" t="s">
        <v>21</v>
      </c>
      <c r="B11" s="862" t="s">
        <v>444</v>
      </c>
      <c r="C11" s="863">
        <v>35193</v>
      </c>
      <c r="D11" s="863">
        <v>900030</v>
      </c>
      <c r="E11" s="863"/>
      <c r="F11" s="865"/>
    </row>
    <row r="12" spans="1:6" s="203" customFormat="1" ht="23.25" customHeight="1" x14ac:dyDescent="0.3">
      <c r="A12" s="861" t="s">
        <v>24</v>
      </c>
      <c r="B12" s="862" t="s">
        <v>552</v>
      </c>
      <c r="C12" s="863">
        <v>15</v>
      </c>
      <c r="D12" s="863"/>
      <c r="E12" s="864"/>
      <c r="F12" s="865"/>
    </row>
    <row r="13" spans="1:6" s="203" customFormat="1" ht="23.25" customHeight="1" x14ac:dyDescent="0.3">
      <c r="A13" s="857" t="s">
        <v>27</v>
      </c>
      <c r="B13" s="866" t="s">
        <v>553</v>
      </c>
      <c r="C13" s="863">
        <v>1022</v>
      </c>
      <c r="D13" s="863"/>
      <c r="E13" s="864"/>
      <c r="F13" s="865"/>
    </row>
    <row r="14" spans="1:6" s="203" customFormat="1" ht="14" x14ac:dyDescent="0.3">
      <c r="A14" s="861" t="s">
        <v>30</v>
      </c>
      <c r="B14" s="862" t="s">
        <v>666</v>
      </c>
      <c r="C14" s="867">
        <f>SUM(C7:C13)</f>
        <v>2896082</v>
      </c>
      <c r="D14" s="867">
        <f>SUM(D7:D13)</f>
        <v>2020900030</v>
      </c>
      <c r="E14" s="867">
        <f>SUM(E7:E13)</f>
        <v>2128000000</v>
      </c>
      <c r="F14" s="868">
        <f>SUM(F7:F13)</f>
        <v>2158000000</v>
      </c>
    </row>
    <row r="15" spans="1:6" s="203" customFormat="1" ht="23.25" customHeight="1" x14ac:dyDescent="0.3">
      <c r="A15" s="869" t="s">
        <v>33</v>
      </c>
      <c r="B15" s="870" t="s">
        <v>554</v>
      </c>
      <c r="C15" s="871">
        <v>3283832</v>
      </c>
      <c r="D15" s="871">
        <v>80000000</v>
      </c>
      <c r="E15" s="872">
        <v>10000000</v>
      </c>
      <c r="F15" s="873">
        <v>10000000</v>
      </c>
    </row>
    <row r="16" spans="1:6" s="5" customFormat="1" ht="27" customHeight="1" x14ac:dyDescent="0.3">
      <c r="A16" s="353" t="s">
        <v>36</v>
      </c>
      <c r="B16" s="874" t="s">
        <v>555</v>
      </c>
      <c r="C16" s="739">
        <f>+C14+C15</f>
        <v>6179914</v>
      </c>
      <c r="D16" s="739">
        <f>+D14+D15</f>
        <v>2100900030</v>
      </c>
      <c r="E16" s="739">
        <f>+E14+E15</f>
        <v>2138000000</v>
      </c>
      <c r="F16" s="875">
        <f>+F14+F15</f>
        <v>2168000000</v>
      </c>
    </row>
    <row r="17" spans="1:10" s="5" customFormat="1" ht="12" customHeight="1" x14ac:dyDescent="0.3">
      <c r="A17" s="128"/>
      <c r="B17" s="129"/>
      <c r="C17" s="130"/>
      <c r="D17" s="131"/>
      <c r="E17" s="131"/>
      <c r="F17" s="132"/>
    </row>
    <row r="18" spans="1:10" s="5" customFormat="1" ht="24" customHeight="1" x14ac:dyDescent="0.3">
      <c r="A18" s="1364" t="s">
        <v>499</v>
      </c>
      <c r="B18" s="1364"/>
      <c r="C18" s="1364"/>
      <c r="D18" s="1364"/>
      <c r="E18" s="1364"/>
      <c r="F18" s="1364"/>
    </row>
    <row r="19" spans="1:10" s="5" customFormat="1" ht="12" customHeight="1" x14ac:dyDescent="0.3">
      <c r="A19" s="1462"/>
      <c r="B19" s="1462"/>
      <c r="C19" s="9"/>
      <c r="D19" s="575"/>
      <c r="E19" s="575"/>
      <c r="F19" s="3" t="s">
        <v>411</v>
      </c>
    </row>
    <row r="20" spans="1:10" s="5" customFormat="1" ht="31.5" customHeight="1" x14ac:dyDescent="0.3">
      <c r="A20" s="353" t="s">
        <v>2</v>
      </c>
      <c r="B20" s="354" t="s">
        <v>3</v>
      </c>
      <c r="C20" s="851" t="s">
        <v>546</v>
      </c>
      <c r="D20" s="851" t="s">
        <v>547</v>
      </c>
      <c r="E20" s="851" t="s">
        <v>548</v>
      </c>
      <c r="F20" s="852" t="s">
        <v>966</v>
      </c>
      <c r="G20" s="133"/>
    </row>
    <row r="21" spans="1:10" s="5" customFormat="1" ht="12" customHeight="1" x14ac:dyDescent="0.3">
      <c r="A21" s="853" t="s">
        <v>5</v>
      </c>
      <c r="B21" s="854" t="s">
        <v>6</v>
      </c>
      <c r="C21" s="854" t="s">
        <v>7</v>
      </c>
      <c r="D21" s="854" t="s">
        <v>8</v>
      </c>
      <c r="E21" s="855" t="s">
        <v>267</v>
      </c>
      <c r="F21" s="856" t="s">
        <v>463</v>
      </c>
      <c r="G21" s="133"/>
    </row>
    <row r="22" spans="1:10" s="5" customFormat="1" ht="23.25" customHeight="1" x14ac:dyDescent="0.3">
      <c r="A22" s="876" t="s">
        <v>9</v>
      </c>
      <c r="B22" s="877" t="s">
        <v>556</v>
      </c>
      <c r="C22" s="740">
        <v>2865312</v>
      </c>
      <c r="D22" s="740">
        <v>2054318583</v>
      </c>
      <c r="E22" s="740">
        <v>2088000000</v>
      </c>
      <c r="F22" s="750">
        <v>2128000000</v>
      </c>
      <c r="G22" s="133"/>
      <c r="H22" s="497"/>
      <c r="I22" s="497" t="s">
        <v>729</v>
      </c>
    </row>
    <row r="23" spans="1:10" ht="23.25" customHeight="1" x14ac:dyDescent="0.35">
      <c r="A23" s="876" t="s">
        <v>12</v>
      </c>
      <c r="B23" s="878" t="s">
        <v>557</v>
      </c>
      <c r="C23" s="879">
        <v>3264569</v>
      </c>
      <c r="D23" s="879">
        <f>+D24+D25+D26</f>
        <v>25000000</v>
      </c>
      <c r="E23" s="879">
        <f>+E24+E25+E26</f>
        <v>50000000</v>
      </c>
      <c r="F23" s="880">
        <f>+F24+F25+F26</f>
        <v>40000000</v>
      </c>
    </row>
    <row r="24" spans="1:10" ht="23.25" customHeight="1" x14ac:dyDescent="0.35">
      <c r="A24" s="881" t="s">
        <v>558</v>
      </c>
      <c r="B24" s="882" t="s">
        <v>230</v>
      </c>
      <c r="C24" s="740">
        <v>2850959</v>
      </c>
      <c r="D24" s="740">
        <v>10000000</v>
      </c>
      <c r="E24" s="740">
        <v>20000000</v>
      </c>
      <c r="F24" s="750">
        <v>20000000</v>
      </c>
    </row>
    <row r="25" spans="1:10" ht="23.25" customHeight="1" x14ac:dyDescent="0.35">
      <c r="A25" s="881" t="s">
        <v>559</v>
      </c>
      <c r="B25" s="882" t="s">
        <v>232</v>
      </c>
      <c r="C25" s="740">
        <v>405848</v>
      </c>
      <c r="D25" s="740">
        <v>10000000</v>
      </c>
      <c r="E25" s="740">
        <v>25000000</v>
      </c>
      <c r="F25" s="750">
        <v>15000000</v>
      </c>
    </row>
    <row r="26" spans="1:10" ht="23.25" customHeight="1" x14ac:dyDescent="0.35">
      <c r="A26" s="881" t="s">
        <v>560</v>
      </c>
      <c r="B26" s="883" t="s">
        <v>234</v>
      </c>
      <c r="C26" s="740">
        <v>7762</v>
      </c>
      <c r="D26" s="740">
        <v>5000000</v>
      </c>
      <c r="E26" s="740">
        <v>5000000</v>
      </c>
      <c r="F26" s="750">
        <v>5000000</v>
      </c>
    </row>
    <row r="27" spans="1:10" ht="23.25" customHeight="1" x14ac:dyDescent="0.35">
      <c r="A27" s="876" t="s">
        <v>15</v>
      </c>
      <c r="B27" s="884" t="s">
        <v>561</v>
      </c>
      <c r="C27" s="741">
        <f>+C22+C23</f>
        <v>6129881</v>
      </c>
      <c r="D27" s="741">
        <f>+D22+D23</f>
        <v>2079318583</v>
      </c>
      <c r="E27" s="741">
        <f>+E22+E23</f>
        <v>2138000000</v>
      </c>
      <c r="F27" s="885">
        <f>+F22+F23</f>
        <v>2168000000</v>
      </c>
    </row>
    <row r="28" spans="1:10" ht="23.25" customHeight="1" x14ac:dyDescent="0.35">
      <c r="A28" s="886" t="s">
        <v>18</v>
      </c>
      <c r="B28" s="887" t="s">
        <v>562</v>
      </c>
      <c r="C28" s="888">
        <v>50033</v>
      </c>
      <c r="D28" s="888">
        <v>21581447</v>
      </c>
      <c r="E28" s="889"/>
      <c r="F28" s="890"/>
      <c r="G28" s="7"/>
      <c r="H28" s="891"/>
      <c r="J28" s="891"/>
    </row>
    <row r="29" spans="1:10" s="5" customFormat="1" ht="23.25" customHeight="1" x14ac:dyDescent="0.3">
      <c r="A29" s="892" t="s">
        <v>21</v>
      </c>
      <c r="B29" s="893" t="s">
        <v>563</v>
      </c>
      <c r="C29" s="742">
        <f>+C27+C28</f>
        <v>6179914</v>
      </c>
      <c r="D29" s="742">
        <f>+D27+D28</f>
        <v>2100900030</v>
      </c>
      <c r="E29" s="742">
        <f>+E27+E28</f>
        <v>2138000000</v>
      </c>
      <c r="F29" s="894">
        <f>+F27+F28</f>
        <v>2168000000</v>
      </c>
    </row>
    <row r="30" spans="1:10" x14ac:dyDescent="0.35">
      <c r="C30" s="8"/>
    </row>
    <row r="31" spans="1:10" x14ac:dyDescent="0.35">
      <c r="C31" s="8"/>
    </row>
    <row r="32" spans="1:10" x14ac:dyDescent="0.35">
      <c r="C32" s="8"/>
    </row>
    <row r="33" spans="3:8" ht="16.5" customHeight="1" x14ac:dyDescent="0.35">
      <c r="C33" s="8"/>
    </row>
    <row r="34" spans="3:8" x14ac:dyDescent="0.35">
      <c r="C34" s="8"/>
    </row>
    <row r="35" spans="3:8" x14ac:dyDescent="0.35">
      <c r="C35" s="8"/>
    </row>
    <row r="36" spans="3:8" s="8" customFormat="1" x14ac:dyDescent="0.35">
      <c r="G36" s="1"/>
      <c r="H36" s="1"/>
    </row>
    <row r="37" spans="3:8" s="8" customFormat="1" x14ac:dyDescent="0.35">
      <c r="G37" s="1"/>
      <c r="H37" s="1"/>
    </row>
    <row r="38" spans="3:8" s="8" customFormat="1" x14ac:dyDescent="0.35">
      <c r="G38" s="1"/>
      <c r="H38" s="1"/>
    </row>
    <row r="39" spans="3:8" s="8" customFormat="1" x14ac:dyDescent="0.35">
      <c r="G39" s="1"/>
      <c r="H39" s="1"/>
    </row>
    <row r="40" spans="3:8" s="8" customFormat="1" x14ac:dyDescent="0.35">
      <c r="G40" s="1"/>
      <c r="H40" s="1"/>
    </row>
    <row r="41" spans="3:8" s="8" customFormat="1" x14ac:dyDescent="0.35">
      <c r="G41" s="1"/>
      <c r="H41" s="1"/>
    </row>
    <row r="42" spans="3:8" s="8" customFormat="1" x14ac:dyDescent="0.35">
      <c r="G42" s="1"/>
      <c r="H42" s="1"/>
    </row>
  </sheetData>
  <mergeCells count="5">
    <mergeCell ref="A1:F1"/>
    <mergeCell ref="A3:F3"/>
    <mergeCell ref="A4:B4"/>
    <mergeCell ref="A18:F18"/>
    <mergeCell ref="A19:B19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3" orientation="portrait" r:id="rId1"/>
  <headerFooter>
    <oddHeader>&amp;R&amp;"Times New Roman CE,Félkövér dőlt"&amp;11 16. melléklet a 13/2019. (V.30.)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I23"/>
  <sheetViews>
    <sheetView view="pageLayout" zoomScale="78" zoomScalePageLayoutView="78" workbookViewId="0">
      <selection activeCell="F9" sqref="F9"/>
    </sheetView>
  </sheetViews>
  <sheetFormatPr defaultColWidth="9.296875" defaultRowHeight="14" x14ac:dyDescent="0.3"/>
  <cols>
    <col min="1" max="1" width="41.296875" style="107" customWidth="1"/>
    <col min="2" max="2" width="19.69921875" style="107" customWidth="1"/>
    <col min="3" max="3" width="16.69921875" style="107" customWidth="1"/>
    <col min="4" max="9" width="16" style="107" customWidth="1"/>
    <col min="10" max="10" width="17.796875" style="107" customWidth="1"/>
    <col min="11" max="16384" width="9.296875" style="107"/>
  </cols>
  <sheetData>
    <row r="1" spans="1:9" ht="56.25" customHeight="1" x14ac:dyDescent="0.3">
      <c r="A1" s="1463" t="s">
        <v>601</v>
      </c>
      <c r="B1" s="1463"/>
      <c r="C1" s="1463"/>
      <c r="D1" s="1463"/>
      <c r="E1" s="1463"/>
      <c r="F1" s="1463"/>
      <c r="G1" s="1463"/>
      <c r="H1" s="1463"/>
      <c r="I1" s="1463"/>
    </row>
    <row r="2" spans="1:9" ht="18.75" customHeight="1" x14ac:dyDescent="0.3">
      <c r="A2" s="108"/>
      <c r="B2" s="108"/>
      <c r="C2" s="108"/>
      <c r="D2" s="108"/>
      <c r="E2" s="108"/>
      <c r="F2" s="108"/>
      <c r="G2" s="108"/>
      <c r="H2" s="108"/>
      <c r="I2" s="108"/>
    </row>
    <row r="3" spans="1:9" x14ac:dyDescent="0.3">
      <c r="A3" s="109"/>
      <c r="B3" s="109"/>
      <c r="C3" s="109"/>
      <c r="D3" s="109"/>
      <c r="E3" s="109"/>
      <c r="F3" s="109"/>
      <c r="G3" s="109"/>
      <c r="H3" s="1464" t="s">
        <v>1</v>
      </c>
      <c r="I3" s="1464"/>
    </row>
    <row r="4" spans="1:9" s="110" customFormat="1" ht="71.25" customHeight="1" x14ac:dyDescent="0.3">
      <c r="A4" s="1465" t="s">
        <v>529</v>
      </c>
      <c r="B4" s="1467" t="s">
        <v>530</v>
      </c>
      <c r="C4" s="1465" t="s">
        <v>531</v>
      </c>
      <c r="D4" s="1469" t="s">
        <v>967</v>
      </c>
      <c r="E4" s="1469"/>
      <c r="F4" s="1469" t="s">
        <v>532</v>
      </c>
      <c r="G4" s="1469"/>
      <c r="H4" s="1469" t="s">
        <v>968</v>
      </c>
      <c r="I4" s="1470"/>
    </row>
    <row r="5" spans="1:9" s="111" customFormat="1" x14ac:dyDescent="0.3">
      <c r="A5" s="1466"/>
      <c r="B5" s="1468"/>
      <c r="C5" s="1466"/>
      <c r="D5" s="895" t="s">
        <v>533</v>
      </c>
      <c r="E5" s="895" t="s">
        <v>534</v>
      </c>
      <c r="F5" s="895" t="s">
        <v>533</v>
      </c>
      <c r="G5" s="895" t="s">
        <v>534</v>
      </c>
      <c r="H5" s="895" t="s">
        <v>533</v>
      </c>
      <c r="I5" s="896" t="s">
        <v>534</v>
      </c>
    </row>
    <row r="6" spans="1:9" ht="56" x14ac:dyDescent="0.3">
      <c r="A6" s="897" t="s">
        <v>575</v>
      </c>
      <c r="B6" s="898">
        <v>72959000</v>
      </c>
      <c r="C6" s="899" t="s">
        <v>535</v>
      </c>
      <c r="D6" s="900">
        <v>18239744</v>
      </c>
      <c r="E6" s="900">
        <v>543143</v>
      </c>
      <c r="F6" s="900">
        <v>0</v>
      </c>
      <c r="G6" s="900">
        <v>0</v>
      </c>
      <c r="H6" s="900">
        <v>0</v>
      </c>
      <c r="I6" s="901">
        <v>0</v>
      </c>
    </row>
    <row r="7" spans="1:9" ht="32.5" customHeight="1" x14ac:dyDescent="0.3">
      <c r="A7" s="1276" t="s">
        <v>745</v>
      </c>
      <c r="B7" s="1277"/>
      <c r="C7" s="1278"/>
      <c r="D7" s="1279">
        <v>18239744</v>
      </c>
      <c r="E7" s="1279">
        <v>543143</v>
      </c>
      <c r="F7" s="1279">
        <v>0</v>
      </c>
      <c r="G7" s="1279">
        <v>0</v>
      </c>
      <c r="H7" s="1279">
        <v>0</v>
      </c>
      <c r="I7" s="1280">
        <v>0</v>
      </c>
    </row>
    <row r="8" spans="1:9" s="113" customFormat="1" ht="26.25" customHeight="1" x14ac:dyDescent="0.3">
      <c r="A8" s="162" t="s">
        <v>1329</v>
      </c>
      <c r="B8" s="902">
        <f>SUM(B6:B6)</f>
        <v>72959000</v>
      </c>
      <c r="C8" s="112"/>
      <c r="D8" s="903">
        <f t="shared" ref="D8:I8" si="0">SUM(D6:D6)</f>
        <v>18239744</v>
      </c>
      <c r="E8" s="903">
        <f t="shared" si="0"/>
        <v>543143</v>
      </c>
      <c r="F8" s="903">
        <f t="shared" si="0"/>
        <v>0</v>
      </c>
      <c r="G8" s="903">
        <f t="shared" si="0"/>
        <v>0</v>
      </c>
      <c r="H8" s="903">
        <f t="shared" si="0"/>
        <v>0</v>
      </c>
      <c r="I8" s="904">
        <f t="shared" si="0"/>
        <v>0</v>
      </c>
    </row>
    <row r="9" spans="1:9" x14ac:dyDescent="0.3">
      <c r="A9" s="109"/>
      <c r="B9" s="109"/>
      <c r="C9" s="109"/>
      <c r="D9" s="109"/>
      <c r="E9" s="109"/>
      <c r="F9" s="109"/>
      <c r="G9" s="109"/>
      <c r="H9" s="109"/>
      <c r="I9" s="109"/>
    </row>
    <row r="10" spans="1:9" x14ac:dyDescent="0.3">
      <c r="A10" s="109"/>
      <c r="B10" s="109"/>
      <c r="C10" s="109"/>
      <c r="D10" s="109"/>
      <c r="E10" s="109"/>
      <c r="F10" s="109"/>
      <c r="G10" s="109"/>
      <c r="H10" s="109"/>
      <c r="I10" s="109"/>
    </row>
    <row r="11" spans="1:9" x14ac:dyDescent="0.3">
      <c r="A11" s="109"/>
      <c r="B11" s="109"/>
      <c r="C11" s="109"/>
      <c r="D11" s="109"/>
      <c r="E11" s="109"/>
      <c r="F11" s="109"/>
      <c r="G11" s="109"/>
      <c r="H11" s="109"/>
      <c r="I11" s="109"/>
    </row>
    <row r="12" spans="1:9" x14ac:dyDescent="0.3">
      <c r="A12" s="109"/>
      <c r="B12" s="109"/>
      <c r="C12" s="109"/>
      <c r="D12" s="109"/>
      <c r="E12" s="109"/>
      <c r="F12" s="109"/>
      <c r="G12" s="109"/>
      <c r="H12" s="109"/>
      <c r="I12" s="109"/>
    </row>
    <row r="13" spans="1:9" x14ac:dyDescent="0.3">
      <c r="A13" s="109"/>
      <c r="B13" s="109"/>
      <c r="C13" s="109"/>
      <c r="D13" s="109"/>
      <c r="E13" s="109"/>
      <c r="F13" s="109"/>
      <c r="G13" s="109"/>
      <c r="H13" s="109"/>
      <c r="I13" s="109"/>
    </row>
    <row r="14" spans="1:9" x14ac:dyDescent="0.3">
      <c r="A14" s="109"/>
      <c r="B14" s="109"/>
      <c r="C14" s="109"/>
      <c r="D14" s="109"/>
      <c r="E14" s="109"/>
      <c r="F14" s="109"/>
      <c r="G14" s="109"/>
      <c r="H14" s="109"/>
      <c r="I14" s="109"/>
    </row>
    <row r="15" spans="1:9" x14ac:dyDescent="0.3">
      <c r="A15" s="109"/>
      <c r="B15" s="109"/>
      <c r="C15" s="109"/>
      <c r="D15" s="109"/>
      <c r="E15" s="109"/>
      <c r="F15" s="109"/>
      <c r="G15" s="109"/>
      <c r="H15" s="109"/>
      <c r="I15" s="109"/>
    </row>
    <row r="16" spans="1:9" x14ac:dyDescent="0.3">
      <c r="A16" s="109"/>
      <c r="B16" s="109"/>
      <c r="C16" s="109"/>
      <c r="D16" s="109"/>
      <c r="E16" s="109"/>
      <c r="F16" s="109"/>
      <c r="G16" s="109"/>
      <c r="H16" s="109"/>
      <c r="I16" s="109"/>
    </row>
    <row r="17" spans="1:9" x14ac:dyDescent="0.3">
      <c r="A17" s="109"/>
      <c r="B17" s="109"/>
      <c r="C17" s="109"/>
      <c r="D17" s="109"/>
      <c r="E17" s="109"/>
      <c r="F17" s="109"/>
      <c r="G17" s="109"/>
      <c r="H17" s="109"/>
      <c r="I17" s="109"/>
    </row>
    <row r="18" spans="1:9" x14ac:dyDescent="0.3">
      <c r="A18" s="109"/>
      <c r="B18" s="109"/>
      <c r="C18" s="109"/>
      <c r="D18" s="109"/>
      <c r="E18" s="109"/>
      <c r="F18" s="109"/>
      <c r="G18" s="109"/>
      <c r="H18" s="109"/>
      <c r="I18" s="109"/>
    </row>
    <row r="19" spans="1:9" x14ac:dyDescent="0.3">
      <c r="A19" s="109"/>
      <c r="B19" s="109"/>
      <c r="C19" s="109"/>
      <c r="D19" s="109"/>
      <c r="E19" s="109"/>
      <c r="F19" s="109"/>
      <c r="G19" s="109"/>
      <c r="H19" s="109"/>
      <c r="I19" s="109"/>
    </row>
    <row r="20" spans="1:9" x14ac:dyDescent="0.3">
      <c r="A20" s="109"/>
      <c r="B20" s="109"/>
      <c r="C20" s="109"/>
      <c r="D20" s="109"/>
      <c r="E20" s="109"/>
      <c r="F20" s="109"/>
      <c r="G20" s="109"/>
      <c r="H20" s="109"/>
      <c r="I20" s="109"/>
    </row>
    <row r="21" spans="1:9" x14ac:dyDescent="0.3">
      <c r="A21" s="109"/>
      <c r="B21" s="109"/>
      <c r="C21" s="109"/>
      <c r="D21" s="109"/>
      <c r="E21" s="109"/>
      <c r="F21" s="109"/>
      <c r="G21" s="109"/>
      <c r="H21" s="109"/>
      <c r="I21" s="109"/>
    </row>
    <row r="22" spans="1:9" x14ac:dyDescent="0.3">
      <c r="A22" s="109"/>
      <c r="B22" s="109"/>
      <c r="C22" s="109"/>
      <c r="D22" s="109"/>
      <c r="E22" s="109"/>
      <c r="F22" s="109"/>
      <c r="G22" s="109"/>
      <c r="H22" s="109"/>
      <c r="I22" s="109"/>
    </row>
    <row r="23" spans="1:9" x14ac:dyDescent="0.3">
      <c r="A23" s="109"/>
      <c r="B23" s="109"/>
      <c r="C23" s="109"/>
      <c r="D23" s="109"/>
      <c r="E23" s="109"/>
      <c r="F23" s="109"/>
      <c r="G23" s="109"/>
      <c r="H23" s="109"/>
      <c r="I23" s="109"/>
    </row>
  </sheetData>
  <mergeCells count="8">
    <mergeCell ref="A1:I1"/>
    <mergeCell ref="H3:I3"/>
    <mergeCell ref="A4:A5"/>
    <mergeCell ref="B4:B5"/>
    <mergeCell ref="C4:C5"/>
    <mergeCell ref="D4:E4"/>
    <mergeCell ref="F4:G4"/>
    <mergeCell ref="H4:I4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0" orientation="landscape" r:id="rId1"/>
  <headerFooter>
    <oddHeader>&amp;R&amp;"Times New Roman CE,Félkövér dőlt"&amp;11 17. melléklet a 13/2019. (V.30.)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E20"/>
  <sheetViews>
    <sheetView view="pageLayout" zoomScaleNormal="100" workbookViewId="0">
      <selection activeCell="E5" sqref="E5"/>
    </sheetView>
  </sheetViews>
  <sheetFormatPr defaultColWidth="9.296875" defaultRowHeight="14" x14ac:dyDescent="0.3"/>
  <cols>
    <col min="1" max="1" width="8" style="143" customWidth="1"/>
    <col min="2" max="2" width="75.296875" style="143" customWidth="1"/>
    <col min="3" max="3" width="21.5" style="143" customWidth="1"/>
    <col min="4" max="4" width="15.5" style="143" bestFit="1" customWidth="1"/>
    <col min="5" max="5" width="17.19921875" style="143" bestFit="1" customWidth="1"/>
    <col min="6" max="16384" width="9.296875" style="143"/>
  </cols>
  <sheetData>
    <row r="1" spans="1:5" s="142" customFormat="1" ht="60" customHeight="1" x14ac:dyDescent="0.3">
      <c r="A1" s="1471" t="s">
        <v>602</v>
      </c>
      <c r="B1" s="1471"/>
      <c r="C1" s="1471"/>
    </row>
    <row r="2" spans="1:5" x14ac:dyDescent="0.3">
      <c r="E2" s="163" t="s">
        <v>1</v>
      </c>
    </row>
    <row r="3" spans="1:5" ht="33.75" customHeight="1" x14ac:dyDescent="0.3">
      <c r="A3" s="905" t="s">
        <v>579</v>
      </c>
      <c r="B3" s="169" t="s">
        <v>266</v>
      </c>
      <c r="C3" s="906" t="s">
        <v>426</v>
      </c>
      <c r="D3" s="1281" t="s">
        <v>726</v>
      </c>
      <c r="E3" s="1282" t="s">
        <v>745</v>
      </c>
    </row>
    <row r="4" spans="1:5" ht="22.5" customHeight="1" x14ac:dyDescent="0.3">
      <c r="A4" s="907" t="s">
        <v>9</v>
      </c>
      <c r="B4" s="908" t="s">
        <v>637</v>
      </c>
      <c r="C4" s="909">
        <v>754300000</v>
      </c>
      <c r="D4" s="1290">
        <v>800066665</v>
      </c>
      <c r="E4" s="1283">
        <v>797679269</v>
      </c>
    </row>
    <row r="5" spans="1:5" ht="22.5" customHeight="1" x14ac:dyDescent="0.3">
      <c r="A5" s="910" t="s">
        <v>12</v>
      </c>
      <c r="B5" s="911" t="s">
        <v>638</v>
      </c>
      <c r="C5" s="909">
        <v>29559542</v>
      </c>
      <c r="D5" s="1291">
        <v>29559542</v>
      </c>
      <c r="E5" s="1284">
        <v>14937897</v>
      </c>
    </row>
    <row r="6" spans="1:5" ht="22.5" customHeight="1" x14ac:dyDescent="0.3">
      <c r="A6" s="910" t="s">
        <v>15</v>
      </c>
      <c r="B6" s="911" t="s">
        <v>639</v>
      </c>
      <c r="C6" s="912"/>
      <c r="D6" s="1292"/>
      <c r="E6" s="1284"/>
    </row>
    <row r="7" spans="1:5" ht="31.5" customHeight="1" x14ac:dyDescent="0.3">
      <c r="A7" s="910" t="s">
        <v>18</v>
      </c>
      <c r="B7" s="911" t="s">
        <v>640</v>
      </c>
      <c r="C7" s="912">
        <v>30555600</v>
      </c>
      <c r="D7" s="1292">
        <v>34993217</v>
      </c>
      <c r="E7" s="1284">
        <v>34993217</v>
      </c>
    </row>
    <row r="8" spans="1:5" ht="22.5" customHeight="1" x14ac:dyDescent="0.3">
      <c r="A8" s="910" t="s">
        <v>21</v>
      </c>
      <c r="B8" s="911" t="s">
        <v>641</v>
      </c>
      <c r="C8" s="912">
        <v>2000000</v>
      </c>
      <c r="D8" s="1292">
        <v>1962966</v>
      </c>
      <c r="E8" s="1284">
        <v>1962966</v>
      </c>
    </row>
    <row r="9" spans="1:5" ht="28.5" customHeight="1" x14ac:dyDescent="0.3">
      <c r="A9" s="913" t="s">
        <v>24</v>
      </c>
      <c r="B9" s="914" t="s">
        <v>642</v>
      </c>
      <c r="C9" s="915"/>
      <c r="D9" s="1293"/>
      <c r="E9" s="1285"/>
    </row>
    <row r="10" spans="1:5" s="142" customFormat="1" ht="22.5" customHeight="1" x14ac:dyDescent="0.3">
      <c r="A10" s="916" t="s">
        <v>27</v>
      </c>
      <c r="B10" s="917" t="s">
        <v>643</v>
      </c>
      <c r="C10" s="918">
        <f>SUM(C4:C9)</f>
        <v>816415142</v>
      </c>
      <c r="D10" s="1294">
        <f t="shared" ref="D10:E10" si="0">SUM(D4:D9)</f>
        <v>866582390</v>
      </c>
      <c r="E10" s="1286">
        <f t="shared" si="0"/>
        <v>849573349</v>
      </c>
    </row>
    <row r="11" spans="1:5" s="142" customFormat="1" ht="22.5" customHeight="1" x14ac:dyDescent="0.3">
      <c r="A11" s="919" t="s">
        <v>30</v>
      </c>
      <c r="B11" s="917" t="s">
        <v>644</v>
      </c>
      <c r="C11" s="918">
        <f t="shared" ref="C11:E11" si="1">C10/2</f>
        <v>408207571</v>
      </c>
      <c r="D11" s="1294">
        <f t="shared" si="1"/>
        <v>433291195</v>
      </c>
      <c r="E11" s="1286">
        <f t="shared" si="1"/>
        <v>424786674.5</v>
      </c>
    </row>
    <row r="12" spans="1:5" s="142" customFormat="1" ht="27" customHeight="1" x14ac:dyDescent="0.3">
      <c r="A12" s="907" t="s">
        <v>33</v>
      </c>
      <c r="B12" s="908" t="s">
        <v>645</v>
      </c>
      <c r="C12" s="909">
        <v>18782887</v>
      </c>
      <c r="D12" s="1295">
        <v>18239744</v>
      </c>
      <c r="E12" s="1287">
        <v>18239744</v>
      </c>
    </row>
    <row r="13" spans="1:5" ht="34.5" customHeight="1" x14ac:dyDescent="0.3">
      <c r="A13" s="910" t="s">
        <v>36</v>
      </c>
      <c r="B13" s="911" t="s">
        <v>646</v>
      </c>
      <c r="C13" s="912"/>
      <c r="D13" s="1292"/>
      <c r="E13" s="1284"/>
    </row>
    <row r="14" spans="1:5" ht="34.5" customHeight="1" x14ac:dyDescent="0.3">
      <c r="A14" s="910" t="s">
        <v>38</v>
      </c>
      <c r="B14" s="911" t="s">
        <v>647</v>
      </c>
      <c r="C14" s="912"/>
      <c r="D14" s="1292"/>
      <c r="E14" s="1284"/>
    </row>
    <row r="15" spans="1:5" ht="34.5" customHeight="1" x14ac:dyDescent="0.3">
      <c r="A15" s="910" t="s">
        <v>40</v>
      </c>
      <c r="B15" s="911" t="s">
        <v>648</v>
      </c>
      <c r="C15" s="912"/>
      <c r="D15" s="1292"/>
      <c r="E15" s="1284"/>
    </row>
    <row r="16" spans="1:5" ht="34.5" customHeight="1" x14ac:dyDescent="0.3">
      <c r="A16" s="910" t="s">
        <v>42</v>
      </c>
      <c r="B16" s="911" t="s">
        <v>649</v>
      </c>
      <c r="C16" s="912"/>
      <c r="D16" s="1292"/>
      <c r="E16" s="1284"/>
    </row>
    <row r="17" spans="1:5" ht="34.5" customHeight="1" x14ac:dyDescent="0.3">
      <c r="A17" s="910" t="s">
        <v>44</v>
      </c>
      <c r="B17" s="911" t="s">
        <v>650</v>
      </c>
      <c r="C17" s="912"/>
      <c r="D17" s="1292"/>
      <c r="E17" s="1284"/>
    </row>
    <row r="18" spans="1:5" ht="34.5" customHeight="1" x14ac:dyDescent="0.3">
      <c r="A18" s="920" t="s">
        <v>46</v>
      </c>
      <c r="B18" s="914" t="s">
        <v>651</v>
      </c>
      <c r="C18" s="915"/>
      <c r="D18" s="1293"/>
      <c r="E18" s="1285"/>
    </row>
    <row r="19" spans="1:5" ht="34.5" customHeight="1" x14ac:dyDescent="0.3">
      <c r="A19" s="919" t="s">
        <v>48</v>
      </c>
      <c r="B19" s="917" t="s">
        <v>652</v>
      </c>
      <c r="C19" s="921">
        <f>SUM(C12:C18)</f>
        <v>18782887</v>
      </c>
      <c r="D19" s="1296">
        <f t="shared" ref="D19:E19" si="2">SUM(D12:D18)</f>
        <v>18239744</v>
      </c>
      <c r="E19" s="1288">
        <f t="shared" si="2"/>
        <v>18239744</v>
      </c>
    </row>
    <row r="20" spans="1:5" s="142" customFormat="1" ht="24" customHeight="1" x14ac:dyDescent="0.3">
      <c r="A20" s="919" t="s">
        <v>50</v>
      </c>
      <c r="B20" s="917" t="s">
        <v>653</v>
      </c>
      <c r="C20" s="922">
        <f>C11-C19</f>
        <v>389424684</v>
      </c>
      <c r="D20" s="1297">
        <f t="shared" ref="D20:E20" si="3">D11-D19</f>
        <v>415051451</v>
      </c>
      <c r="E20" s="1289">
        <f t="shared" si="3"/>
        <v>406546930.5</v>
      </c>
    </row>
  </sheetData>
  <mergeCells count="1">
    <mergeCell ref="A1:C1"/>
  </mergeCells>
  <printOptions horizontalCentered="1"/>
  <pageMargins left="0.51181102362204722" right="0.51181102362204722" top="1.1417322834645669" bottom="0.74803149606299213" header="0.51181102362204722" footer="0.31496062992125984"/>
  <pageSetup paperSize="9" scale="70" orientation="portrait" horizontalDpi="4294967293" verticalDpi="4294967293" r:id="rId1"/>
  <headerFooter>
    <oddHeader>&amp;R&amp;"Times New Roman,Félkövér dőlt"&amp;11 18. melléklet a 13/2019. (V.30.)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G54"/>
  <sheetViews>
    <sheetView view="pageLayout" workbookViewId="0">
      <selection activeCell="F5" sqref="F5"/>
    </sheetView>
  </sheetViews>
  <sheetFormatPr defaultRowHeight="14.5" x14ac:dyDescent="0.35"/>
  <cols>
    <col min="1" max="1" width="7.296875" style="144" customWidth="1"/>
    <col min="2" max="2" width="45.19921875" style="144" customWidth="1"/>
    <col min="3" max="5" width="22.796875" style="151" customWidth="1"/>
    <col min="6" max="6" width="9.296875" style="144"/>
    <col min="7" max="7" width="12.796875" style="144" bestFit="1" customWidth="1"/>
    <col min="8" max="256" width="9.296875" style="144"/>
    <col min="257" max="257" width="5" style="144" customWidth="1"/>
    <col min="258" max="258" width="76.296875" style="144" customWidth="1"/>
    <col min="259" max="259" width="17.19921875" style="144" customWidth="1"/>
    <col min="260" max="260" width="19.19921875" style="144" customWidth="1"/>
    <col min="261" max="261" width="17.19921875" style="144" customWidth="1"/>
    <col min="262" max="262" width="9.296875" style="144"/>
    <col min="263" max="263" width="12.796875" style="144" bestFit="1" customWidth="1"/>
    <col min="264" max="512" width="9.296875" style="144"/>
    <col min="513" max="513" width="5" style="144" customWidth="1"/>
    <col min="514" max="514" width="76.296875" style="144" customWidth="1"/>
    <col min="515" max="515" width="17.19921875" style="144" customWidth="1"/>
    <col min="516" max="516" width="19.19921875" style="144" customWidth="1"/>
    <col min="517" max="517" width="17.19921875" style="144" customWidth="1"/>
    <col min="518" max="518" width="9.296875" style="144"/>
    <col min="519" max="519" width="12.796875" style="144" bestFit="1" customWidth="1"/>
    <col min="520" max="768" width="9.296875" style="144"/>
    <col min="769" max="769" width="5" style="144" customWidth="1"/>
    <col min="770" max="770" width="76.296875" style="144" customWidth="1"/>
    <col min="771" max="771" width="17.19921875" style="144" customWidth="1"/>
    <col min="772" max="772" width="19.19921875" style="144" customWidth="1"/>
    <col min="773" max="773" width="17.19921875" style="144" customWidth="1"/>
    <col min="774" max="774" width="9.296875" style="144"/>
    <col min="775" max="775" width="12.796875" style="144" bestFit="1" customWidth="1"/>
    <col min="776" max="1024" width="9.296875" style="144"/>
    <col min="1025" max="1025" width="5" style="144" customWidth="1"/>
    <col min="1026" max="1026" width="76.296875" style="144" customWidth="1"/>
    <col min="1027" max="1027" width="17.19921875" style="144" customWidth="1"/>
    <col min="1028" max="1028" width="19.19921875" style="144" customWidth="1"/>
    <col min="1029" max="1029" width="17.19921875" style="144" customWidth="1"/>
    <col min="1030" max="1030" width="9.296875" style="144"/>
    <col min="1031" max="1031" width="12.796875" style="144" bestFit="1" customWidth="1"/>
    <col min="1032" max="1280" width="9.296875" style="144"/>
    <col min="1281" max="1281" width="5" style="144" customWidth="1"/>
    <col min="1282" max="1282" width="76.296875" style="144" customWidth="1"/>
    <col min="1283" max="1283" width="17.19921875" style="144" customWidth="1"/>
    <col min="1284" max="1284" width="19.19921875" style="144" customWidth="1"/>
    <col min="1285" max="1285" width="17.19921875" style="144" customWidth="1"/>
    <col min="1286" max="1286" width="9.296875" style="144"/>
    <col min="1287" max="1287" width="12.796875" style="144" bestFit="1" customWidth="1"/>
    <col min="1288" max="1536" width="9.296875" style="144"/>
    <col min="1537" max="1537" width="5" style="144" customWidth="1"/>
    <col min="1538" max="1538" width="76.296875" style="144" customWidth="1"/>
    <col min="1539" max="1539" width="17.19921875" style="144" customWidth="1"/>
    <col min="1540" max="1540" width="19.19921875" style="144" customWidth="1"/>
    <col min="1541" max="1541" width="17.19921875" style="144" customWidth="1"/>
    <col min="1542" max="1542" width="9.296875" style="144"/>
    <col min="1543" max="1543" width="12.796875" style="144" bestFit="1" customWidth="1"/>
    <col min="1544" max="1792" width="9.296875" style="144"/>
    <col min="1793" max="1793" width="5" style="144" customWidth="1"/>
    <col min="1794" max="1794" width="76.296875" style="144" customWidth="1"/>
    <col min="1795" max="1795" width="17.19921875" style="144" customWidth="1"/>
    <col min="1796" max="1796" width="19.19921875" style="144" customWidth="1"/>
    <col min="1797" max="1797" width="17.19921875" style="144" customWidth="1"/>
    <col min="1798" max="1798" width="9.296875" style="144"/>
    <col min="1799" max="1799" width="12.796875" style="144" bestFit="1" customWidth="1"/>
    <col min="1800" max="2048" width="9.296875" style="144"/>
    <col min="2049" max="2049" width="5" style="144" customWidth="1"/>
    <col min="2050" max="2050" width="76.296875" style="144" customWidth="1"/>
    <col min="2051" max="2051" width="17.19921875" style="144" customWidth="1"/>
    <col min="2052" max="2052" width="19.19921875" style="144" customWidth="1"/>
    <col min="2053" max="2053" width="17.19921875" style="144" customWidth="1"/>
    <col min="2054" max="2054" width="9.296875" style="144"/>
    <col min="2055" max="2055" width="12.796875" style="144" bestFit="1" customWidth="1"/>
    <col min="2056" max="2304" width="9.296875" style="144"/>
    <col min="2305" max="2305" width="5" style="144" customWidth="1"/>
    <col min="2306" max="2306" width="76.296875" style="144" customWidth="1"/>
    <col min="2307" max="2307" width="17.19921875" style="144" customWidth="1"/>
    <col min="2308" max="2308" width="19.19921875" style="144" customWidth="1"/>
    <col min="2309" max="2309" width="17.19921875" style="144" customWidth="1"/>
    <col min="2310" max="2310" width="9.296875" style="144"/>
    <col min="2311" max="2311" width="12.796875" style="144" bestFit="1" customWidth="1"/>
    <col min="2312" max="2560" width="9.296875" style="144"/>
    <col min="2561" max="2561" width="5" style="144" customWidth="1"/>
    <col min="2562" max="2562" width="76.296875" style="144" customWidth="1"/>
    <col min="2563" max="2563" width="17.19921875" style="144" customWidth="1"/>
    <col min="2564" max="2564" width="19.19921875" style="144" customWidth="1"/>
    <col min="2565" max="2565" width="17.19921875" style="144" customWidth="1"/>
    <col min="2566" max="2566" width="9.296875" style="144"/>
    <col min="2567" max="2567" width="12.796875" style="144" bestFit="1" customWidth="1"/>
    <col min="2568" max="2816" width="9.296875" style="144"/>
    <col min="2817" max="2817" width="5" style="144" customWidth="1"/>
    <col min="2818" max="2818" width="76.296875" style="144" customWidth="1"/>
    <col min="2819" max="2819" width="17.19921875" style="144" customWidth="1"/>
    <col min="2820" max="2820" width="19.19921875" style="144" customWidth="1"/>
    <col min="2821" max="2821" width="17.19921875" style="144" customWidth="1"/>
    <col min="2822" max="2822" width="9.296875" style="144"/>
    <col min="2823" max="2823" width="12.796875" style="144" bestFit="1" customWidth="1"/>
    <col min="2824" max="3072" width="9.296875" style="144"/>
    <col min="3073" max="3073" width="5" style="144" customWidth="1"/>
    <col min="3074" max="3074" width="76.296875" style="144" customWidth="1"/>
    <col min="3075" max="3075" width="17.19921875" style="144" customWidth="1"/>
    <col min="3076" max="3076" width="19.19921875" style="144" customWidth="1"/>
    <col min="3077" max="3077" width="17.19921875" style="144" customWidth="1"/>
    <col min="3078" max="3078" width="9.296875" style="144"/>
    <col min="3079" max="3079" width="12.796875" style="144" bestFit="1" customWidth="1"/>
    <col min="3080" max="3328" width="9.296875" style="144"/>
    <col min="3329" max="3329" width="5" style="144" customWidth="1"/>
    <col min="3330" max="3330" width="76.296875" style="144" customWidth="1"/>
    <col min="3331" max="3331" width="17.19921875" style="144" customWidth="1"/>
    <col min="3332" max="3332" width="19.19921875" style="144" customWidth="1"/>
    <col min="3333" max="3333" width="17.19921875" style="144" customWidth="1"/>
    <col min="3334" max="3334" width="9.296875" style="144"/>
    <col min="3335" max="3335" width="12.796875" style="144" bestFit="1" customWidth="1"/>
    <col min="3336" max="3584" width="9.296875" style="144"/>
    <col min="3585" max="3585" width="5" style="144" customWidth="1"/>
    <col min="3586" max="3586" width="76.296875" style="144" customWidth="1"/>
    <col min="3587" max="3587" width="17.19921875" style="144" customWidth="1"/>
    <col min="3588" max="3588" width="19.19921875" style="144" customWidth="1"/>
    <col min="3589" max="3589" width="17.19921875" style="144" customWidth="1"/>
    <col min="3590" max="3590" width="9.296875" style="144"/>
    <col min="3591" max="3591" width="12.796875" style="144" bestFit="1" customWidth="1"/>
    <col min="3592" max="3840" width="9.296875" style="144"/>
    <col min="3841" max="3841" width="5" style="144" customWidth="1"/>
    <col min="3842" max="3842" width="76.296875" style="144" customWidth="1"/>
    <col min="3843" max="3843" width="17.19921875" style="144" customWidth="1"/>
    <col min="3844" max="3844" width="19.19921875" style="144" customWidth="1"/>
    <col min="3845" max="3845" width="17.19921875" style="144" customWidth="1"/>
    <col min="3846" max="3846" width="9.296875" style="144"/>
    <col min="3847" max="3847" width="12.796875" style="144" bestFit="1" customWidth="1"/>
    <col min="3848" max="4096" width="9.296875" style="144"/>
    <col min="4097" max="4097" width="5" style="144" customWidth="1"/>
    <col min="4098" max="4098" width="76.296875" style="144" customWidth="1"/>
    <col min="4099" max="4099" width="17.19921875" style="144" customWidth="1"/>
    <col min="4100" max="4100" width="19.19921875" style="144" customWidth="1"/>
    <col min="4101" max="4101" width="17.19921875" style="144" customWidth="1"/>
    <col min="4102" max="4102" width="9.296875" style="144"/>
    <col min="4103" max="4103" width="12.796875" style="144" bestFit="1" customWidth="1"/>
    <col min="4104" max="4352" width="9.296875" style="144"/>
    <col min="4353" max="4353" width="5" style="144" customWidth="1"/>
    <col min="4354" max="4354" width="76.296875" style="144" customWidth="1"/>
    <col min="4355" max="4355" width="17.19921875" style="144" customWidth="1"/>
    <col min="4356" max="4356" width="19.19921875" style="144" customWidth="1"/>
    <col min="4357" max="4357" width="17.19921875" style="144" customWidth="1"/>
    <col min="4358" max="4358" width="9.296875" style="144"/>
    <col min="4359" max="4359" width="12.796875" style="144" bestFit="1" customWidth="1"/>
    <col min="4360" max="4608" width="9.296875" style="144"/>
    <col min="4609" max="4609" width="5" style="144" customWidth="1"/>
    <col min="4610" max="4610" width="76.296875" style="144" customWidth="1"/>
    <col min="4611" max="4611" width="17.19921875" style="144" customWidth="1"/>
    <col min="4612" max="4612" width="19.19921875" style="144" customWidth="1"/>
    <col min="4613" max="4613" width="17.19921875" style="144" customWidth="1"/>
    <col min="4614" max="4614" width="9.296875" style="144"/>
    <col min="4615" max="4615" width="12.796875" style="144" bestFit="1" customWidth="1"/>
    <col min="4616" max="4864" width="9.296875" style="144"/>
    <col min="4865" max="4865" width="5" style="144" customWidth="1"/>
    <col min="4866" max="4866" width="76.296875" style="144" customWidth="1"/>
    <col min="4867" max="4867" width="17.19921875" style="144" customWidth="1"/>
    <col min="4868" max="4868" width="19.19921875" style="144" customWidth="1"/>
    <col min="4869" max="4869" width="17.19921875" style="144" customWidth="1"/>
    <col min="4870" max="4870" width="9.296875" style="144"/>
    <col min="4871" max="4871" width="12.796875" style="144" bestFit="1" customWidth="1"/>
    <col min="4872" max="5120" width="9.296875" style="144"/>
    <col min="5121" max="5121" width="5" style="144" customWidth="1"/>
    <col min="5122" max="5122" width="76.296875" style="144" customWidth="1"/>
    <col min="5123" max="5123" width="17.19921875" style="144" customWidth="1"/>
    <col min="5124" max="5124" width="19.19921875" style="144" customWidth="1"/>
    <col min="5125" max="5125" width="17.19921875" style="144" customWidth="1"/>
    <col min="5126" max="5126" width="9.296875" style="144"/>
    <col min="5127" max="5127" width="12.796875" style="144" bestFit="1" customWidth="1"/>
    <col min="5128" max="5376" width="9.296875" style="144"/>
    <col min="5377" max="5377" width="5" style="144" customWidth="1"/>
    <col min="5378" max="5378" width="76.296875" style="144" customWidth="1"/>
    <col min="5379" max="5379" width="17.19921875" style="144" customWidth="1"/>
    <col min="5380" max="5380" width="19.19921875" style="144" customWidth="1"/>
    <col min="5381" max="5381" width="17.19921875" style="144" customWidth="1"/>
    <col min="5382" max="5382" width="9.296875" style="144"/>
    <col min="5383" max="5383" width="12.796875" style="144" bestFit="1" customWidth="1"/>
    <col min="5384" max="5632" width="9.296875" style="144"/>
    <col min="5633" max="5633" width="5" style="144" customWidth="1"/>
    <col min="5634" max="5634" width="76.296875" style="144" customWidth="1"/>
    <col min="5635" max="5635" width="17.19921875" style="144" customWidth="1"/>
    <col min="5636" max="5636" width="19.19921875" style="144" customWidth="1"/>
    <col min="5637" max="5637" width="17.19921875" style="144" customWidth="1"/>
    <col min="5638" max="5638" width="9.296875" style="144"/>
    <col min="5639" max="5639" width="12.796875" style="144" bestFit="1" customWidth="1"/>
    <col min="5640" max="5888" width="9.296875" style="144"/>
    <col min="5889" max="5889" width="5" style="144" customWidth="1"/>
    <col min="5890" max="5890" width="76.296875" style="144" customWidth="1"/>
    <col min="5891" max="5891" width="17.19921875" style="144" customWidth="1"/>
    <col min="5892" max="5892" width="19.19921875" style="144" customWidth="1"/>
    <col min="5893" max="5893" width="17.19921875" style="144" customWidth="1"/>
    <col min="5894" max="5894" width="9.296875" style="144"/>
    <col min="5895" max="5895" width="12.796875" style="144" bestFit="1" customWidth="1"/>
    <col min="5896" max="6144" width="9.296875" style="144"/>
    <col min="6145" max="6145" width="5" style="144" customWidth="1"/>
    <col min="6146" max="6146" width="76.296875" style="144" customWidth="1"/>
    <col min="6147" max="6147" width="17.19921875" style="144" customWidth="1"/>
    <col min="6148" max="6148" width="19.19921875" style="144" customWidth="1"/>
    <col min="6149" max="6149" width="17.19921875" style="144" customWidth="1"/>
    <col min="6150" max="6150" width="9.296875" style="144"/>
    <col min="6151" max="6151" width="12.796875" style="144" bestFit="1" customWidth="1"/>
    <col min="6152" max="6400" width="9.296875" style="144"/>
    <col min="6401" max="6401" width="5" style="144" customWidth="1"/>
    <col min="6402" max="6402" width="76.296875" style="144" customWidth="1"/>
    <col min="6403" max="6403" width="17.19921875" style="144" customWidth="1"/>
    <col min="6404" max="6404" width="19.19921875" style="144" customWidth="1"/>
    <col min="6405" max="6405" width="17.19921875" style="144" customWidth="1"/>
    <col min="6406" max="6406" width="9.296875" style="144"/>
    <col min="6407" max="6407" width="12.796875" style="144" bestFit="1" customWidth="1"/>
    <col min="6408" max="6656" width="9.296875" style="144"/>
    <col min="6657" max="6657" width="5" style="144" customWidth="1"/>
    <col min="6658" max="6658" width="76.296875" style="144" customWidth="1"/>
    <col min="6659" max="6659" width="17.19921875" style="144" customWidth="1"/>
    <col min="6660" max="6660" width="19.19921875" style="144" customWidth="1"/>
    <col min="6661" max="6661" width="17.19921875" style="144" customWidth="1"/>
    <col min="6662" max="6662" width="9.296875" style="144"/>
    <col min="6663" max="6663" width="12.796875" style="144" bestFit="1" customWidth="1"/>
    <col min="6664" max="6912" width="9.296875" style="144"/>
    <col min="6913" max="6913" width="5" style="144" customWidth="1"/>
    <col min="6914" max="6914" width="76.296875" style="144" customWidth="1"/>
    <col min="6915" max="6915" width="17.19921875" style="144" customWidth="1"/>
    <col min="6916" max="6916" width="19.19921875" style="144" customWidth="1"/>
    <col min="6917" max="6917" width="17.19921875" style="144" customWidth="1"/>
    <col min="6918" max="6918" width="9.296875" style="144"/>
    <col min="6919" max="6919" width="12.796875" style="144" bestFit="1" customWidth="1"/>
    <col min="6920" max="7168" width="9.296875" style="144"/>
    <col min="7169" max="7169" width="5" style="144" customWidth="1"/>
    <col min="7170" max="7170" width="76.296875" style="144" customWidth="1"/>
    <col min="7171" max="7171" width="17.19921875" style="144" customWidth="1"/>
    <col min="7172" max="7172" width="19.19921875" style="144" customWidth="1"/>
    <col min="7173" max="7173" width="17.19921875" style="144" customWidth="1"/>
    <col min="7174" max="7174" width="9.296875" style="144"/>
    <col min="7175" max="7175" width="12.796875" style="144" bestFit="1" customWidth="1"/>
    <col min="7176" max="7424" width="9.296875" style="144"/>
    <col min="7425" max="7425" width="5" style="144" customWidth="1"/>
    <col min="7426" max="7426" width="76.296875" style="144" customWidth="1"/>
    <col min="7427" max="7427" width="17.19921875" style="144" customWidth="1"/>
    <col min="7428" max="7428" width="19.19921875" style="144" customWidth="1"/>
    <col min="7429" max="7429" width="17.19921875" style="144" customWidth="1"/>
    <col min="7430" max="7430" width="9.296875" style="144"/>
    <col min="7431" max="7431" width="12.796875" style="144" bestFit="1" customWidth="1"/>
    <col min="7432" max="7680" width="9.296875" style="144"/>
    <col min="7681" max="7681" width="5" style="144" customWidth="1"/>
    <col min="7682" max="7682" width="76.296875" style="144" customWidth="1"/>
    <col min="7683" max="7683" width="17.19921875" style="144" customWidth="1"/>
    <col min="7684" max="7684" width="19.19921875" style="144" customWidth="1"/>
    <col min="7685" max="7685" width="17.19921875" style="144" customWidth="1"/>
    <col min="7686" max="7686" width="9.296875" style="144"/>
    <col min="7687" max="7687" width="12.796875" style="144" bestFit="1" customWidth="1"/>
    <col min="7688" max="7936" width="9.296875" style="144"/>
    <col min="7937" max="7937" width="5" style="144" customWidth="1"/>
    <col min="7938" max="7938" width="76.296875" style="144" customWidth="1"/>
    <col min="7939" max="7939" width="17.19921875" style="144" customWidth="1"/>
    <col min="7940" max="7940" width="19.19921875" style="144" customWidth="1"/>
    <col min="7941" max="7941" width="17.19921875" style="144" customWidth="1"/>
    <col min="7942" max="7942" width="9.296875" style="144"/>
    <col min="7943" max="7943" width="12.796875" style="144" bestFit="1" customWidth="1"/>
    <col min="7944" max="8192" width="9.296875" style="144"/>
    <col min="8193" max="8193" width="5" style="144" customWidth="1"/>
    <col min="8194" max="8194" width="76.296875" style="144" customWidth="1"/>
    <col min="8195" max="8195" width="17.19921875" style="144" customWidth="1"/>
    <col min="8196" max="8196" width="19.19921875" style="144" customWidth="1"/>
    <col min="8197" max="8197" width="17.19921875" style="144" customWidth="1"/>
    <col min="8198" max="8198" width="9.296875" style="144"/>
    <col min="8199" max="8199" width="12.796875" style="144" bestFit="1" customWidth="1"/>
    <col min="8200" max="8448" width="9.296875" style="144"/>
    <col min="8449" max="8449" width="5" style="144" customWidth="1"/>
    <col min="8450" max="8450" width="76.296875" style="144" customWidth="1"/>
    <col min="8451" max="8451" width="17.19921875" style="144" customWidth="1"/>
    <col min="8452" max="8452" width="19.19921875" style="144" customWidth="1"/>
    <col min="8453" max="8453" width="17.19921875" style="144" customWidth="1"/>
    <col min="8454" max="8454" width="9.296875" style="144"/>
    <col min="8455" max="8455" width="12.796875" style="144" bestFit="1" customWidth="1"/>
    <col min="8456" max="8704" width="9.296875" style="144"/>
    <col min="8705" max="8705" width="5" style="144" customWidth="1"/>
    <col min="8706" max="8706" width="76.296875" style="144" customWidth="1"/>
    <col min="8707" max="8707" width="17.19921875" style="144" customWidth="1"/>
    <col min="8708" max="8708" width="19.19921875" style="144" customWidth="1"/>
    <col min="8709" max="8709" width="17.19921875" style="144" customWidth="1"/>
    <col min="8710" max="8710" width="9.296875" style="144"/>
    <col min="8711" max="8711" width="12.796875" style="144" bestFit="1" customWidth="1"/>
    <col min="8712" max="8960" width="9.296875" style="144"/>
    <col min="8961" max="8961" width="5" style="144" customWidth="1"/>
    <col min="8962" max="8962" width="76.296875" style="144" customWidth="1"/>
    <col min="8963" max="8963" width="17.19921875" style="144" customWidth="1"/>
    <col min="8964" max="8964" width="19.19921875" style="144" customWidth="1"/>
    <col min="8965" max="8965" width="17.19921875" style="144" customWidth="1"/>
    <col min="8966" max="8966" width="9.296875" style="144"/>
    <col min="8967" max="8967" width="12.796875" style="144" bestFit="1" customWidth="1"/>
    <col min="8968" max="9216" width="9.296875" style="144"/>
    <col min="9217" max="9217" width="5" style="144" customWidth="1"/>
    <col min="9218" max="9218" width="76.296875" style="144" customWidth="1"/>
    <col min="9219" max="9219" width="17.19921875" style="144" customWidth="1"/>
    <col min="9220" max="9220" width="19.19921875" style="144" customWidth="1"/>
    <col min="9221" max="9221" width="17.19921875" style="144" customWidth="1"/>
    <col min="9222" max="9222" width="9.296875" style="144"/>
    <col min="9223" max="9223" width="12.796875" style="144" bestFit="1" customWidth="1"/>
    <col min="9224" max="9472" width="9.296875" style="144"/>
    <col min="9473" max="9473" width="5" style="144" customWidth="1"/>
    <col min="9474" max="9474" width="76.296875" style="144" customWidth="1"/>
    <col min="9475" max="9475" width="17.19921875" style="144" customWidth="1"/>
    <col min="9476" max="9476" width="19.19921875" style="144" customWidth="1"/>
    <col min="9477" max="9477" width="17.19921875" style="144" customWidth="1"/>
    <col min="9478" max="9478" width="9.296875" style="144"/>
    <col min="9479" max="9479" width="12.796875" style="144" bestFit="1" customWidth="1"/>
    <col min="9480" max="9728" width="9.296875" style="144"/>
    <col min="9729" max="9729" width="5" style="144" customWidth="1"/>
    <col min="9730" max="9730" width="76.296875" style="144" customWidth="1"/>
    <col min="9731" max="9731" width="17.19921875" style="144" customWidth="1"/>
    <col min="9732" max="9732" width="19.19921875" style="144" customWidth="1"/>
    <col min="9733" max="9733" width="17.19921875" style="144" customWidth="1"/>
    <col min="9734" max="9734" width="9.296875" style="144"/>
    <col min="9735" max="9735" width="12.796875" style="144" bestFit="1" customWidth="1"/>
    <col min="9736" max="9984" width="9.296875" style="144"/>
    <col min="9985" max="9985" width="5" style="144" customWidth="1"/>
    <col min="9986" max="9986" width="76.296875" style="144" customWidth="1"/>
    <col min="9987" max="9987" width="17.19921875" style="144" customWidth="1"/>
    <col min="9988" max="9988" width="19.19921875" style="144" customWidth="1"/>
    <col min="9989" max="9989" width="17.19921875" style="144" customWidth="1"/>
    <col min="9990" max="9990" width="9.296875" style="144"/>
    <col min="9991" max="9991" width="12.796875" style="144" bestFit="1" customWidth="1"/>
    <col min="9992" max="10240" width="9.296875" style="144"/>
    <col min="10241" max="10241" width="5" style="144" customWidth="1"/>
    <col min="10242" max="10242" width="76.296875" style="144" customWidth="1"/>
    <col min="10243" max="10243" width="17.19921875" style="144" customWidth="1"/>
    <col min="10244" max="10244" width="19.19921875" style="144" customWidth="1"/>
    <col min="10245" max="10245" width="17.19921875" style="144" customWidth="1"/>
    <col min="10246" max="10246" width="9.296875" style="144"/>
    <col min="10247" max="10247" width="12.796875" style="144" bestFit="1" customWidth="1"/>
    <col min="10248" max="10496" width="9.296875" style="144"/>
    <col min="10497" max="10497" width="5" style="144" customWidth="1"/>
    <col min="10498" max="10498" width="76.296875" style="144" customWidth="1"/>
    <col min="10499" max="10499" width="17.19921875" style="144" customWidth="1"/>
    <col min="10500" max="10500" width="19.19921875" style="144" customWidth="1"/>
    <col min="10501" max="10501" width="17.19921875" style="144" customWidth="1"/>
    <col min="10502" max="10502" width="9.296875" style="144"/>
    <col min="10503" max="10503" width="12.796875" style="144" bestFit="1" customWidth="1"/>
    <col min="10504" max="10752" width="9.296875" style="144"/>
    <col min="10753" max="10753" width="5" style="144" customWidth="1"/>
    <col min="10754" max="10754" width="76.296875" style="144" customWidth="1"/>
    <col min="10755" max="10755" width="17.19921875" style="144" customWidth="1"/>
    <col min="10756" max="10756" width="19.19921875" style="144" customWidth="1"/>
    <col min="10757" max="10757" width="17.19921875" style="144" customWidth="1"/>
    <col min="10758" max="10758" width="9.296875" style="144"/>
    <col min="10759" max="10759" width="12.796875" style="144" bestFit="1" customWidth="1"/>
    <col min="10760" max="11008" width="9.296875" style="144"/>
    <col min="11009" max="11009" width="5" style="144" customWidth="1"/>
    <col min="11010" max="11010" width="76.296875" style="144" customWidth="1"/>
    <col min="11011" max="11011" width="17.19921875" style="144" customWidth="1"/>
    <col min="11012" max="11012" width="19.19921875" style="144" customWidth="1"/>
    <col min="11013" max="11013" width="17.19921875" style="144" customWidth="1"/>
    <col min="11014" max="11014" width="9.296875" style="144"/>
    <col min="11015" max="11015" width="12.796875" style="144" bestFit="1" customWidth="1"/>
    <col min="11016" max="11264" width="9.296875" style="144"/>
    <col min="11265" max="11265" width="5" style="144" customWidth="1"/>
    <col min="11266" max="11266" width="76.296875" style="144" customWidth="1"/>
    <col min="11267" max="11267" width="17.19921875" style="144" customWidth="1"/>
    <col min="11268" max="11268" width="19.19921875" style="144" customWidth="1"/>
    <col min="11269" max="11269" width="17.19921875" style="144" customWidth="1"/>
    <col min="11270" max="11270" width="9.296875" style="144"/>
    <col min="11271" max="11271" width="12.796875" style="144" bestFit="1" customWidth="1"/>
    <col min="11272" max="11520" width="9.296875" style="144"/>
    <col min="11521" max="11521" width="5" style="144" customWidth="1"/>
    <col min="11522" max="11522" width="76.296875" style="144" customWidth="1"/>
    <col min="11523" max="11523" width="17.19921875" style="144" customWidth="1"/>
    <col min="11524" max="11524" width="19.19921875" style="144" customWidth="1"/>
    <col min="11525" max="11525" width="17.19921875" style="144" customWidth="1"/>
    <col min="11526" max="11526" width="9.296875" style="144"/>
    <col min="11527" max="11527" width="12.796875" style="144" bestFit="1" customWidth="1"/>
    <col min="11528" max="11776" width="9.296875" style="144"/>
    <col min="11777" max="11777" width="5" style="144" customWidth="1"/>
    <col min="11778" max="11778" width="76.296875" style="144" customWidth="1"/>
    <col min="11779" max="11779" width="17.19921875" style="144" customWidth="1"/>
    <col min="11780" max="11780" width="19.19921875" style="144" customWidth="1"/>
    <col min="11781" max="11781" width="17.19921875" style="144" customWidth="1"/>
    <col min="11782" max="11782" width="9.296875" style="144"/>
    <col min="11783" max="11783" width="12.796875" style="144" bestFit="1" customWidth="1"/>
    <col min="11784" max="12032" width="9.296875" style="144"/>
    <col min="12033" max="12033" width="5" style="144" customWidth="1"/>
    <col min="12034" max="12034" width="76.296875" style="144" customWidth="1"/>
    <col min="12035" max="12035" width="17.19921875" style="144" customWidth="1"/>
    <col min="12036" max="12036" width="19.19921875" style="144" customWidth="1"/>
    <col min="12037" max="12037" width="17.19921875" style="144" customWidth="1"/>
    <col min="12038" max="12038" width="9.296875" style="144"/>
    <col min="12039" max="12039" width="12.796875" style="144" bestFit="1" customWidth="1"/>
    <col min="12040" max="12288" width="9.296875" style="144"/>
    <col min="12289" max="12289" width="5" style="144" customWidth="1"/>
    <col min="12290" max="12290" width="76.296875" style="144" customWidth="1"/>
    <col min="12291" max="12291" width="17.19921875" style="144" customWidth="1"/>
    <col min="12292" max="12292" width="19.19921875" style="144" customWidth="1"/>
    <col min="12293" max="12293" width="17.19921875" style="144" customWidth="1"/>
    <col min="12294" max="12294" width="9.296875" style="144"/>
    <col min="12295" max="12295" width="12.796875" style="144" bestFit="1" customWidth="1"/>
    <col min="12296" max="12544" width="9.296875" style="144"/>
    <col min="12545" max="12545" width="5" style="144" customWidth="1"/>
    <col min="12546" max="12546" width="76.296875" style="144" customWidth="1"/>
    <col min="12547" max="12547" width="17.19921875" style="144" customWidth="1"/>
    <col min="12548" max="12548" width="19.19921875" style="144" customWidth="1"/>
    <col min="12549" max="12549" width="17.19921875" style="144" customWidth="1"/>
    <col min="12550" max="12550" width="9.296875" style="144"/>
    <col min="12551" max="12551" width="12.796875" style="144" bestFit="1" customWidth="1"/>
    <col min="12552" max="12800" width="9.296875" style="144"/>
    <col min="12801" max="12801" width="5" style="144" customWidth="1"/>
    <col min="12802" max="12802" width="76.296875" style="144" customWidth="1"/>
    <col min="12803" max="12803" width="17.19921875" style="144" customWidth="1"/>
    <col min="12804" max="12804" width="19.19921875" style="144" customWidth="1"/>
    <col min="12805" max="12805" width="17.19921875" style="144" customWidth="1"/>
    <col min="12806" max="12806" width="9.296875" style="144"/>
    <col min="12807" max="12807" width="12.796875" style="144" bestFit="1" customWidth="1"/>
    <col min="12808" max="13056" width="9.296875" style="144"/>
    <col min="13057" max="13057" width="5" style="144" customWidth="1"/>
    <col min="13058" max="13058" width="76.296875" style="144" customWidth="1"/>
    <col min="13059" max="13059" width="17.19921875" style="144" customWidth="1"/>
    <col min="13060" max="13060" width="19.19921875" style="144" customWidth="1"/>
    <col min="13061" max="13061" width="17.19921875" style="144" customWidth="1"/>
    <col min="13062" max="13062" width="9.296875" style="144"/>
    <col min="13063" max="13063" width="12.796875" style="144" bestFit="1" customWidth="1"/>
    <col min="13064" max="13312" width="9.296875" style="144"/>
    <col min="13313" max="13313" width="5" style="144" customWidth="1"/>
    <col min="13314" max="13314" width="76.296875" style="144" customWidth="1"/>
    <col min="13315" max="13315" width="17.19921875" style="144" customWidth="1"/>
    <col min="13316" max="13316" width="19.19921875" style="144" customWidth="1"/>
    <col min="13317" max="13317" width="17.19921875" style="144" customWidth="1"/>
    <col min="13318" max="13318" width="9.296875" style="144"/>
    <col min="13319" max="13319" width="12.796875" style="144" bestFit="1" customWidth="1"/>
    <col min="13320" max="13568" width="9.296875" style="144"/>
    <col min="13569" max="13569" width="5" style="144" customWidth="1"/>
    <col min="13570" max="13570" width="76.296875" style="144" customWidth="1"/>
    <col min="13571" max="13571" width="17.19921875" style="144" customWidth="1"/>
    <col min="13572" max="13572" width="19.19921875" style="144" customWidth="1"/>
    <col min="13573" max="13573" width="17.19921875" style="144" customWidth="1"/>
    <col min="13574" max="13574" width="9.296875" style="144"/>
    <col min="13575" max="13575" width="12.796875" style="144" bestFit="1" customWidth="1"/>
    <col min="13576" max="13824" width="9.296875" style="144"/>
    <col min="13825" max="13825" width="5" style="144" customWidth="1"/>
    <col min="13826" max="13826" width="76.296875" style="144" customWidth="1"/>
    <col min="13827" max="13827" width="17.19921875" style="144" customWidth="1"/>
    <col min="13828" max="13828" width="19.19921875" style="144" customWidth="1"/>
    <col min="13829" max="13829" width="17.19921875" style="144" customWidth="1"/>
    <col min="13830" max="13830" width="9.296875" style="144"/>
    <col min="13831" max="13831" width="12.796875" style="144" bestFit="1" customWidth="1"/>
    <col min="13832" max="14080" width="9.296875" style="144"/>
    <col min="14081" max="14081" width="5" style="144" customWidth="1"/>
    <col min="14082" max="14082" width="76.296875" style="144" customWidth="1"/>
    <col min="14083" max="14083" width="17.19921875" style="144" customWidth="1"/>
    <col min="14084" max="14084" width="19.19921875" style="144" customWidth="1"/>
    <col min="14085" max="14085" width="17.19921875" style="144" customWidth="1"/>
    <col min="14086" max="14086" width="9.296875" style="144"/>
    <col min="14087" max="14087" width="12.796875" style="144" bestFit="1" customWidth="1"/>
    <col min="14088" max="14336" width="9.296875" style="144"/>
    <col min="14337" max="14337" width="5" style="144" customWidth="1"/>
    <col min="14338" max="14338" width="76.296875" style="144" customWidth="1"/>
    <col min="14339" max="14339" width="17.19921875" style="144" customWidth="1"/>
    <col min="14340" max="14340" width="19.19921875" style="144" customWidth="1"/>
    <col min="14341" max="14341" width="17.19921875" style="144" customWidth="1"/>
    <col min="14342" max="14342" width="9.296875" style="144"/>
    <col min="14343" max="14343" width="12.796875" style="144" bestFit="1" customWidth="1"/>
    <col min="14344" max="14592" width="9.296875" style="144"/>
    <col min="14593" max="14593" width="5" style="144" customWidth="1"/>
    <col min="14594" max="14594" width="76.296875" style="144" customWidth="1"/>
    <col min="14595" max="14595" width="17.19921875" style="144" customWidth="1"/>
    <col min="14596" max="14596" width="19.19921875" style="144" customWidth="1"/>
    <col min="14597" max="14597" width="17.19921875" style="144" customWidth="1"/>
    <col min="14598" max="14598" width="9.296875" style="144"/>
    <col min="14599" max="14599" width="12.796875" style="144" bestFit="1" customWidth="1"/>
    <col min="14600" max="14848" width="9.296875" style="144"/>
    <col min="14849" max="14849" width="5" style="144" customWidth="1"/>
    <col min="14850" max="14850" width="76.296875" style="144" customWidth="1"/>
    <col min="14851" max="14851" width="17.19921875" style="144" customWidth="1"/>
    <col min="14852" max="14852" width="19.19921875" style="144" customWidth="1"/>
    <col min="14853" max="14853" width="17.19921875" style="144" customWidth="1"/>
    <col min="14854" max="14854" width="9.296875" style="144"/>
    <col min="14855" max="14855" width="12.796875" style="144" bestFit="1" customWidth="1"/>
    <col min="14856" max="15104" width="9.296875" style="144"/>
    <col min="15105" max="15105" width="5" style="144" customWidth="1"/>
    <col min="15106" max="15106" width="76.296875" style="144" customWidth="1"/>
    <col min="15107" max="15107" width="17.19921875" style="144" customWidth="1"/>
    <col min="15108" max="15108" width="19.19921875" style="144" customWidth="1"/>
    <col min="15109" max="15109" width="17.19921875" style="144" customWidth="1"/>
    <col min="15110" max="15110" width="9.296875" style="144"/>
    <col min="15111" max="15111" width="12.796875" style="144" bestFit="1" customWidth="1"/>
    <col min="15112" max="15360" width="9.296875" style="144"/>
    <col min="15361" max="15361" width="5" style="144" customWidth="1"/>
    <col min="15362" max="15362" width="76.296875" style="144" customWidth="1"/>
    <col min="15363" max="15363" width="17.19921875" style="144" customWidth="1"/>
    <col min="15364" max="15364" width="19.19921875" style="144" customWidth="1"/>
    <col min="15365" max="15365" width="17.19921875" style="144" customWidth="1"/>
    <col min="15366" max="15366" width="9.296875" style="144"/>
    <col min="15367" max="15367" width="12.796875" style="144" bestFit="1" customWidth="1"/>
    <col min="15368" max="15616" width="9.296875" style="144"/>
    <col min="15617" max="15617" width="5" style="144" customWidth="1"/>
    <col min="15618" max="15618" width="76.296875" style="144" customWidth="1"/>
    <col min="15619" max="15619" width="17.19921875" style="144" customWidth="1"/>
    <col min="15620" max="15620" width="19.19921875" style="144" customWidth="1"/>
    <col min="15621" max="15621" width="17.19921875" style="144" customWidth="1"/>
    <col min="15622" max="15622" width="9.296875" style="144"/>
    <col min="15623" max="15623" width="12.796875" style="144" bestFit="1" customWidth="1"/>
    <col min="15624" max="15872" width="9.296875" style="144"/>
    <col min="15873" max="15873" width="5" style="144" customWidth="1"/>
    <col min="15874" max="15874" width="76.296875" style="144" customWidth="1"/>
    <col min="15875" max="15875" width="17.19921875" style="144" customWidth="1"/>
    <col min="15876" max="15876" width="19.19921875" style="144" customWidth="1"/>
    <col min="15877" max="15877" width="17.19921875" style="144" customWidth="1"/>
    <col min="15878" max="15878" width="9.296875" style="144"/>
    <col min="15879" max="15879" width="12.796875" style="144" bestFit="1" customWidth="1"/>
    <col min="15880" max="16128" width="9.296875" style="144"/>
    <col min="16129" max="16129" width="5" style="144" customWidth="1"/>
    <col min="16130" max="16130" width="76.296875" style="144" customWidth="1"/>
    <col min="16131" max="16131" width="17.19921875" style="144" customWidth="1"/>
    <col min="16132" max="16132" width="19.19921875" style="144" customWidth="1"/>
    <col min="16133" max="16133" width="17.19921875" style="144" customWidth="1"/>
    <col min="16134" max="16134" width="9.296875" style="144"/>
    <col min="16135" max="16135" width="12.796875" style="144" bestFit="1" customWidth="1"/>
    <col min="16136" max="16384" width="9.296875" style="144"/>
  </cols>
  <sheetData>
    <row r="1" spans="1:7" ht="36.75" customHeight="1" x14ac:dyDescent="0.35">
      <c r="A1" s="1472" t="s">
        <v>969</v>
      </c>
      <c r="B1" s="1472"/>
      <c r="C1" s="1472"/>
      <c r="D1" s="1472"/>
      <c r="E1" s="1472"/>
    </row>
    <row r="2" spans="1:7" ht="15" customHeight="1" x14ac:dyDescent="0.35">
      <c r="A2" s="141"/>
      <c r="B2" s="141"/>
      <c r="C2" s="141"/>
      <c r="D2" s="141"/>
      <c r="E2" s="141"/>
    </row>
    <row r="3" spans="1:7" x14ac:dyDescent="0.35">
      <c r="A3" s="32"/>
      <c r="B3" s="32"/>
      <c r="C3" s="145"/>
      <c r="D3" s="145"/>
      <c r="E3" s="152" t="s">
        <v>537</v>
      </c>
    </row>
    <row r="4" spans="1:7" s="146" customFormat="1" ht="56" x14ac:dyDescent="0.3">
      <c r="A4" s="923" t="s">
        <v>396</v>
      </c>
      <c r="B4" s="924" t="s">
        <v>580</v>
      </c>
      <c r="C4" s="925" t="s">
        <v>970</v>
      </c>
      <c r="D4" s="925" t="s">
        <v>971</v>
      </c>
      <c r="E4" s="926" t="s">
        <v>581</v>
      </c>
      <c r="G4" s="147"/>
    </row>
    <row r="5" spans="1:7" s="146" customFormat="1" ht="12" customHeight="1" x14ac:dyDescent="0.3">
      <c r="A5" s="927">
        <v>1</v>
      </c>
      <c r="B5" s="928">
        <v>2</v>
      </c>
      <c r="C5" s="929">
        <v>3</v>
      </c>
      <c r="D5" s="929">
        <v>4</v>
      </c>
      <c r="E5" s="930">
        <v>5</v>
      </c>
    </row>
    <row r="6" spans="1:7" s="146" customFormat="1" ht="18" customHeight="1" x14ac:dyDescent="0.3">
      <c r="A6" s="931" t="s">
        <v>9</v>
      </c>
      <c r="B6" s="932" t="s">
        <v>1081</v>
      </c>
      <c r="C6" s="933">
        <v>25140</v>
      </c>
      <c r="D6" s="933">
        <f>C6-E6</f>
        <v>4053</v>
      </c>
      <c r="E6" s="934">
        <v>21087</v>
      </c>
    </row>
    <row r="7" spans="1:7" s="146" customFormat="1" ht="18" customHeight="1" x14ac:dyDescent="0.3">
      <c r="A7" s="935" t="s">
        <v>12</v>
      </c>
      <c r="B7" s="936" t="s">
        <v>1004</v>
      </c>
      <c r="C7" s="937">
        <v>14729</v>
      </c>
      <c r="D7" s="933">
        <f t="shared" ref="D7:D20" si="0">C7-E7</f>
        <v>2373</v>
      </c>
      <c r="E7" s="938">
        <v>12356</v>
      </c>
    </row>
    <row r="8" spans="1:7" s="146" customFormat="1" ht="18" customHeight="1" x14ac:dyDescent="0.3">
      <c r="A8" s="935" t="s">
        <v>15</v>
      </c>
      <c r="B8" s="939" t="s">
        <v>1005</v>
      </c>
      <c r="C8" s="937">
        <v>13329</v>
      </c>
      <c r="D8" s="933">
        <f t="shared" si="0"/>
        <v>2149</v>
      </c>
      <c r="E8" s="938">
        <v>11180</v>
      </c>
    </row>
    <row r="9" spans="1:7" s="146" customFormat="1" ht="18" customHeight="1" x14ac:dyDescent="0.3">
      <c r="A9" s="931" t="s">
        <v>18</v>
      </c>
      <c r="B9" s="936" t="s">
        <v>1006</v>
      </c>
      <c r="C9" s="940">
        <v>17736</v>
      </c>
      <c r="D9" s="933">
        <f t="shared" si="0"/>
        <v>2859</v>
      </c>
      <c r="E9" s="938">
        <v>14877</v>
      </c>
    </row>
    <row r="10" spans="1:7" s="146" customFormat="1" ht="18" customHeight="1" x14ac:dyDescent="0.3">
      <c r="A10" s="935" t="s">
        <v>21</v>
      </c>
      <c r="B10" s="941" t="s">
        <v>1007</v>
      </c>
      <c r="C10" s="942">
        <v>12610</v>
      </c>
      <c r="D10" s="933">
        <f t="shared" si="0"/>
        <v>2033</v>
      </c>
      <c r="E10" s="938">
        <v>10577</v>
      </c>
    </row>
    <row r="11" spans="1:7" s="146" customFormat="1" ht="18" customHeight="1" x14ac:dyDescent="0.3">
      <c r="A11" s="935" t="s">
        <v>24</v>
      </c>
      <c r="B11" s="943" t="s">
        <v>1008</v>
      </c>
      <c r="C11" s="940">
        <v>9975</v>
      </c>
      <c r="D11" s="933">
        <f t="shared" si="0"/>
        <v>1608</v>
      </c>
      <c r="E11" s="938">
        <v>8367</v>
      </c>
    </row>
    <row r="12" spans="1:7" s="146" customFormat="1" ht="18" customHeight="1" x14ac:dyDescent="0.3">
      <c r="A12" s="931" t="s">
        <v>27</v>
      </c>
      <c r="B12" s="943" t="s">
        <v>1009</v>
      </c>
      <c r="C12" s="940">
        <v>10368</v>
      </c>
      <c r="D12" s="933">
        <f t="shared" si="0"/>
        <v>1671</v>
      </c>
      <c r="E12" s="938">
        <v>8697</v>
      </c>
    </row>
    <row r="13" spans="1:7" s="146" customFormat="1" ht="18" customHeight="1" x14ac:dyDescent="0.3">
      <c r="A13" s="935" t="s">
        <v>30</v>
      </c>
      <c r="B13" s="943" t="s">
        <v>1010</v>
      </c>
      <c r="C13" s="940">
        <v>5296</v>
      </c>
      <c r="D13" s="933">
        <f t="shared" si="0"/>
        <v>854</v>
      </c>
      <c r="E13" s="938">
        <v>4442</v>
      </c>
    </row>
    <row r="14" spans="1:7" s="146" customFormat="1" ht="18" customHeight="1" x14ac:dyDescent="0.3">
      <c r="A14" s="935" t="s">
        <v>33</v>
      </c>
      <c r="B14" s="943" t="s">
        <v>1011</v>
      </c>
      <c r="C14" s="940">
        <v>9005</v>
      </c>
      <c r="D14" s="933">
        <f t="shared" si="0"/>
        <v>1452</v>
      </c>
      <c r="E14" s="938">
        <v>7553</v>
      </c>
    </row>
    <row r="15" spans="1:7" s="146" customFormat="1" ht="18" customHeight="1" x14ac:dyDescent="0.3">
      <c r="A15" s="944" t="s">
        <v>36</v>
      </c>
      <c r="B15" s="945" t="s">
        <v>1012</v>
      </c>
      <c r="C15" s="946">
        <v>12832</v>
      </c>
      <c r="D15" s="933">
        <f t="shared" si="0"/>
        <v>2069</v>
      </c>
      <c r="E15" s="947">
        <v>10763</v>
      </c>
    </row>
    <row r="16" spans="1:7" s="146" customFormat="1" x14ac:dyDescent="0.3">
      <c r="A16" s="944" t="s">
        <v>38</v>
      </c>
      <c r="B16" s="945" t="s">
        <v>1013</v>
      </c>
      <c r="C16" s="946">
        <v>5630</v>
      </c>
      <c r="D16" s="933">
        <f t="shared" si="0"/>
        <v>908</v>
      </c>
      <c r="E16" s="947">
        <v>4722</v>
      </c>
    </row>
    <row r="17" spans="1:6" s="146" customFormat="1" x14ac:dyDescent="0.3">
      <c r="A17" s="935" t="s">
        <v>40</v>
      </c>
      <c r="B17" s="936" t="s">
        <v>1014</v>
      </c>
      <c r="C17" s="937">
        <v>9020</v>
      </c>
      <c r="D17" s="933">
        <f t="shared" si="0"/>
        <v>1454</v>
      </c>
      <c r="E17" s="938">
        <v>7566</v>
      </c>
    </row>
    <row r="18" spans="1:6" s="146" customFormat="1" x14ac:dyDescent="0.3">
      <c r="A18" s="935" t="s">
        <v>42</v>
      </c>
      <c r="B18" s="939" t="s">
        <v>1015</v>
      </c>
      <c r="C18" s="937">
        <v>14728</v>
      </c>
      <c r="D18" s="933">
        <f t="shared" si="0"/>
        <v>2374</v>
      </c>
      <c r="E18" s="938">
        <v>12354</v>
      </c>
    </row>
    <row r="19" spans="1:6" s="146" customFormat="1" ht="28" x14ac:dyDescent="0.3">
      <c r="A19" s="931" t="s">
        <v>44</v>
      </c>
      <c r="B19" s="936" t="s">
        <v>1016</v>
      </c>
      <c r="C19" s="940">
        <v>10510</v>
      </c>
      <c r="D19" s="933">
        <f t="shared" si="0"/>
        <v>1694</v>
      </c>
      <c r="E19" s="938">
        <v>8816</v>
      </c>
    </row>
    <row r="20" spans="1:6" s="146" customFormat="1" x14ac:dyDescent="0.3">
      <c r="A20" s="935" t="s">
        <v>46</v>
      </c>
      <c r="B20" s="941" t="s">
        <v>1082</v>
      </c>
      <c r="C20" s="942">
        <v>7920</v>
      </c>
      <c r="D20" s="933">
        <f t="shared" si="0"/>
        <v>1277</v>
      </c>
      <c r="E20" s="938">
        <v>6643</v>
      </c>
    </row>
    <row r="21" spans="1:6" s="146" customFormat="1" ht="28" x14ac:dyDescent="0.3">
      <c r="A21" s="935" t="s">
        <v>48</v>
      </c>
      <c r="B21" s="936" t="s">
        <v>1083</v>
      </c>
      <c r="C21" s="940">
        <v>123636</v>
      </c>
      <c r="D21" s="933">
        <v>0</v>
      </c>
      <c r="E21" s="938">
        <v>79000</v>
      </c>
    </row>
    <row r="22" spans="1:6" s="146" customFormat="1" ht="28" x14ac:dyDescent="0.3">
      <c r="A22" s="931" t="s">
        <v>50</v>
      </c>
      <c r="B22" s="936" t="s">
        <v>1084</v>
      </c>
      <c r="C22" s="940">
        <v>136413</v>
      </c>
      <c r="D22" s="933">
        <v>269</v>
      </c>
      <c r="E22" s="938">
        <v>11000</v>
      </c>
    </row>
    <row r="23" spans="1:6" s="146" customFormat="1" ht="28" x14ac:dyDescent="0.3">
      <c r="A23" s="935" t="s">
        <v>53</v>
      </c>
      <c r="B23" s="936" t="s">
        <v>1085</v>
      </c>
      <c r="C23" s="940">
        <v>161262</v>
      </c>
      <c r="D23" s="933">
        <v>0</v>
      </c>
      <c r="E23" s="938">
        <v>1500</v>
      </c>
    </row>
    <row r="24" spans="1:6" s="146" customFormat="1" ht="42" x14ac:dyDescent="0.3">
      <c r="A24" s="935" t="s">
        <v>56</v>
      </c>
      <c r="B24" s="936" t="s">
        <v>1086</v>
      </c>
      <c r="C24" s="940">
        <v>94431</v>
      </c>
      <c r="D24" s="933">
        <v>85</v>
      </c>
      <c r="E24" s="938">
        <v>41000</v>
      </c>
    </row>
    <row r="25" spans="1:6" s="146" customFormat="1" ht="27" customHeight="1" x14ac:dyDescent="0.3">
      <c r="A25" s="944" t="s">
        <v>59</v>
      </c>
      <c r="B25" s="936" t="s">
        <v>1087</v>
      </c>
      <c r="C25" s="946">
        <v>463292</v>
      </c>
      <c r="D25" s="933">
        <v>8792</v>
      </c>
      <c r="E25" s="947">
        <v>67500</v>
      </c>
    </row>
    <row r="26" spans="1:6" x14ac:dyDescent="0.35">
      <c r="A26" s="948" t="s">
        <v>38</v>
      </c>
      <c r="B26" s="949" t="s">
        <v>582</v>
      </c>
      <c r="C26" s="950">
        <f>SUM(C6:C25)</f>
        <v>1157862</v>
      </c>
      <c r="D26" s="950">
        <f>SUM(D6:D25)</f>
        <v>37974</v>
      </c>
      <c r="E26" s="951">
        <f>SUM(E6:E25)</f>
        <v>350000</v>
      </c>
    </row>
    <row r="27" spans="1:6" x14ac:dyDescent="0.35">
      <c r="A27" s="944" t="s">
        <v>40</v>
      </c>
      <c r="B27" s="952"/>
      <c r="C27" s="953"/>
      <c r="D27" s="953"/>
      <c r="E27" s="954"/>
    </row>
    <row r="28" spans="1:6" x14ac:dyDescent="0.35">
      <c r="A28" s="948" t="s">
        <v>42</v>
      </c>
      <c r="B28" s="949" t="s">
        <v>583</v>
      </c>
      <c r="C28" s="950">
        <f>SUM(C27:C27)</f>
        <v>0</v>
      </c>
      <c r="D28" s="950">
        <f>SUM(D27:D27)</f>
        <v>0</v>
      </c>
      <c r="E28" s="951">
        <f>SUM(E27:E27)</f>
        <v>0</v>
      </c>
    </row>
    <row r="29" spans="1:6" x14ac:dyDescent="0.35">
      <c r="A29" s="931" t="s">
        <v>44</v>
      </c>
      <c r="B29" s="955"/>
      <c r="C29" s="956"/>
      <c r="D29" s="956"/>
      <c r="E29" s="934"/>
    </row>
    <row r="30" spans="1:6" x14ac:dyDescent="0.35">
      <c r="A30" s="935" t="s">
        <v>46</v>
      </c>
      <c r="B30" s="957"/>
      <c r="C30" s="958"/>
      <c r="D30" s="958"/>
      <c r="E30" s="938"/>
      <c r="F30" s="150"/>
    </row>
    <row r="31" spans="1:6" x14ac:dyDescent="0.35">
      <c r="A31" s="931" t="s">
        <v>48</v>
      </c>
      <c r="B31" s="959"/>
      <c r="C31" s="960"/>
      <c r="D31" s="960"/>
      <c r="E31" s="938"/>
    </row>
    <row r="32" spans="1:6" x14ac:dyDescent="0.35">
      <c r="A32" s="935" t="s">
        <v>50</v>
      </c>
      <c r="B32" s="959"/>
      <c r="C32" s="960"/>
      <c r="D32" s="960"/>
      <c r="E32" s="938"/>
    </row>
    <row r="33" spans="1:5" x14ac:dyDescent="0.35">
      <c r="A33" s="961" t="s">
        <v>53</v>
      </c>
      <c r="B33" s="962"/>
      <c r="C33" s="963"/>
      <c r="D33" s="963"/>
      <c r="E33" s="947"/>
    </row>
    <row r="34" spans="1:5" x14ac:dyDescent="0.35">
      <c r="A34" s="948" t="s">
        <v>56</v>
      </c>
      <c r="B34" s="949" t="s">
        <v>584</v>
      </c>
      <c r="C34" s="950">
        <f>SUM(C29:C33)</f>
        <v>0</v>
      </c>
      <c r="D34" s="950">
        <f>SUM(D29:D33)</f>
        <v>0</v>
      </c>
      <c r="E34" s="951">
        <f>SUM(E29:E33)</f>
        <v>0</v>
      </c>
    </row>
    <row r="35" spans="1:5" ht="42" x14ac:dyDescent="0.35">
      <c r="A35" s="964" t="s">
        <v>59</v>
      </c>
      <c r="B35" s="965" t="s">
        <v>585</v>
      </c>
      <c r="C35" s="966">
        <f>SUM(C34,C28,C26)</f>
        <v>1157862</v>
      </c>
      <c r="D35" s="966">
        <f>SUM(D34,D28,D26)</f>
        <v>37974</v>
      </c>
      <c r="E35" s="967">
        <f>SUM(E34,E28,E26)</f>
        <v>350000</v>
      </c>
    </row>
    <row r="38" spans="1:5" x14ac:dyDescent="0.35">
      <c r="A38" s="148"/>
      <c r="B38" s="149"/>
      <c r="C38" s="148"/>
      <c r="D38" s="148"/>
      <c r="E38" s="148"/>
    </row>
    <row r="39" spans="1:5" x14ac:dyDescent="0.35">
      <c r="A39" s="148"/>
      <c r="B39" s="149"/>
      <c r="C39" s="148"/>
      <c r="D39" s="148"/>
      <c r="E39" s="148"/>
    </row>
    <row r="40" spans="1:5" x14ac:dyDescent="0.35">
      <c r="A40" s="148"/>
      <c r="B40" s="149"/>
      <c r="C40" s="148"/>
      <c r="D40" s="148"/>
      <c r="E40" s="148"/>
    </row>
    <row r="41" spans="1:5" x14ac:dyDescent="0.35">
      <c r="A41" s="148"/>
      <c r="B41" s="149"/>
      <c r="C41" s="148"/>
      <c r="D41" s="148"/>
      <c r="E41" s="148"/>
    </row>
    <row r="42" spans="1:5" x14ac:dyDescent="0.35">
      <c r="A42" s="148"/>
      <c r="B42" s="149"/>
      <c r="C42" s="148"/>
      <c r="D42" s="148"/>
      <c r="E42" s="148"/>
    </row>
    <row r="43" spans="1:5" x14ac:dyDescent="0.35">
      <c r="A43" s="148"/>
      <c r="B43" s="149"/>
      <c r="C43" s="148"/>
      <c r="D43" s="148"/>
      <c r="E43" s="148"/>
    </row>
    <row r="44" spans="1:5" x14ac:dyDescent="0.35">
      <c r="A44" s="148"/>
      <c r="B44" s="149"/>
      <c r="C44" s="148"/>
      <c r="D44" s="148"/>
      <c r="E44" s="148"/>
    </row>
    <row r="45" spans="1:5" x14ac:dyDescent="0.35">
      <c r="A45" s="148"/>
      <c r="B45" s="149"/>
      <c r="C45" s="148"/>
      <c r="D45" s="148"/>
      <c r="E45" s="148"/>
    </row>
    <row r="46" spans="1:5" x14ac:dyDescent="0.35">
      <c r="A46" s="148"/>
      <c r="B46" s="149"/>
      <c r="C46" s="148"/>
      <c r="D46" s="148"/>
      <c r="E46" s="148"/>
    </row>
    <row r="47" spans="1:5" x14ac:dyDescent="0.35">
      <c r="A47" s="148"/>
      <c r="B47" s="148"/>
      <c r="C47" s="148"/>
      <c r="D47" s="148"/>
      <c r="E47" s="148"/>
    </row>
    <row r="48" spans="1:5" x14ac:dyDescent="0.35">
      <c r="A48" s="148"/>
      <c r="B48" s="148"/>
      <c r="C48" s="148"/>
      <c r="D48" s="148"/>
      <c r="E48" s="148"/>
    </row>
    <row r="49" spans="1:5" x14ac:dyDescent="0.35">
      <c r="A49" s="148"/>
      <c r="B49" s="148"/>
      <c r="C49" s="148"/>
      <c r="D49" s="148"/>
      <c r="E49" s="148"/>
    </row>
    <row r="50" spans="1:5" x14ac:dyDescent="0.35">
      <c r="A50" s="148"/>
      <c r="B50" s="148"/>
      <c r="C50" s="148"/>
      <c r="D50" s="148"/>
      <c r="E50" s="148"/>
    </row>
    <row r="51" spans="1:5" x14ac:dyDescent="0.35">
      <c r="A51" s="148"/>
      <c r="B51" s="148"/>
      <c r="C51" s="148"/>
      <c r="D51" s="148"/>
      <c r="E51" s="148"/>
    </row>
    <row r="52" spans="1:5" x14ac:dyDescent="0.35">
      <c r="A52" s="148"/>
      <c r="B52" s="148"/>
      <c r="C52" s="148"/>
      <c r="D52" s="148"/>
      <c r="E52" s="148"/>
    </row>
    <row r="53" spans="1:5" x14ac:dyDescent="0.35">
      <c r="A53" s="148"/>
      <c r="B53" s="148"/>
      <c r="C53" s="148"/>
      <c r="D53" s="148"/>
      <c r="E53" s="148"/>
    </row>
    <row r="54" spans="1:5" x14ac:dyDescent="0.35">
      <c r="A54" s="148"/>
      <c r="B54" s="148"/>
      <c r="C54" s="148"/>
      <c r="D54" s="148"/>
      <c r="E54" s="148"/>
    </row>
  </sheetData>
  <mergeCells count="1">
    <mergeCell ref="A1:E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3" firstPageNumber="53" fitToHeight="0" orientation="portrait" useFirstPageNumber="1" r:id="rId1"/>
  <headerFooter>
    <oddHeader>&amp;R&amp;"Times New Roman CE,Félkövér dőlt"&amp;11 19. melléklet a 13/2019. (V.30.)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2:C56"/>
  <sheetViews>
    <sheetView view="pageLayout" zoomScaleNormal="100" workbookViewId="0">
      <selection activeCell="A2" sqref="A2:C2"/>
    </sheetView>
  </sheetViews>
  <sheetFormatPr defaultRowHeight="14" x14ac:dyDescent="0.3"/>
  <cols>
    <col min="1" max="1" width="8" style="504" customWidth="1"/>
    <col min="2" max="2" width="67.5" style="504" customWidth="1"/>
    <col min="3" max="3" width="19.796875" style="504" bestFit="1" customWidth="1"/>
  </cols>
  <sheetData>
    <row r="2" spans="1:3" ht="17.5" customHeight="1" x14ac:dyDescent="0.3">
      <c r="A2" s="1473" t="s">
        <v>972</v>
      </c>
      <c r="B2" s="1473"/>
      <c r="C2" s="1473"/>
    </row>
    <row r="3" spans="1:3" x14ac:dyDescent="0.3">
      <c r="A3" s="505"/>
      <c r="B3" s="505"/>
      <c r="C3" s="506" t="s">
        <v>1</v>
      </c>
    </row>
    <row r="4" spans="1:3" ht="28" x14ac:dyDescent="0.3">
      <c r="A4" s="507" t="s">
        <v>396</v>
      </c>
      <c r="B4" s="508" t="s">
        <v>266</v>
      </c>
      <c r="C4" s="509" t="s">
        <v>810</v>
      </c>
    </row>
    <row r="5" spans="1:3" x14ac:dyDescent="0.3">
      <c r="A5" s="510" t="s">
        <v>9</v>
      </c>
      <c r="B5" s="511" t="s">
        <v>811</v>
      </c>
      <c r="C5" s="541">
        <v>253075900</v>
      </c>
    </row>
    <row r="6" spans="1:3" x14ac:dyDescent="0.3">
      <c r="A6" s="512" t="s">
        <v>12</v>
      </c>
      <c r="B6" s="513" t="s">
        <v>812</v>
      </c>
      <c r="C6" s="540"/>
    </row>
    <row r="7" spans="1:3" x14ac:dyDescent="0.3">
      <c r="A7" s="512" t="s">
        <v>15</v>
      </c>
      <c r="B7" s="513" t="s">
        <v>813</v>
      </c>
      <c r="C7" s="540">
        <v>0</v>
      </c>
    </row>
    <row r="8" spans="1:3" x14ac:dyDescent="0.3">
      <c r="A8" s="510" t="s">
        <v>18</v>
      </c>
      <c r="B8" s="513" t="s">
        <v>814</v>
      </c>
      <c r="C8" s="540">
        <v>0</v>
      </c>
    </row>
    <row r="9" spans="1:3" x14ac:dyDescent="0.3">
      <c r="A9" s="510" t="s">
        <v>21</v>
      </c>
      <c r="B9" s="513" t="s">
        <v>815</v>
      </c>
      <c r="C9" s="540">
        <v>0</v>
      </c>
    </row>
    <row r="10" spans="1:3" x14ac:dyDescent="0.3">
      <c r="A10" s="512" t="s">
        <v>24</v>
      </c>
      <c r="B10" s="513" t="s">
        <v>816</v>
      </c>
      <c r="C10" s="540">
        <v>0</v>
      </c>
    </row>
    <row r="11" spans="1:3" x14ac:dyDescent="0.3">
      <c r="A11" s="512" t="s">
        <v>27</v>
      </c>
      <c r="B11" s="513" t="s">
        <v>817</v>
      </c>
      <c r="C11" s="540">
        <v>0</v>
      </c>
    </row>
    <row r="12" spans="1:3" x14ac:dyDescent="0.3">
      <c r="A12" s="510" t="s">
        <v>30</v>
      </c>
      <c r="B12" s="513" t="s">
        <v>818</v>
      </c>
      <c r="C12" s="540">
        <v>0</v>
      </c>
    </row>
    <row r="13" spans="1:3" x14ac:dyDescent="0.3">
      <c r="A13" s="510" t="s">
        <v>33</v>
      </c>
      <c r="B13" s="513" t="s">
        <v>819</v>
      </c>
      <c r="C13" s="540">
        <v>0</v>
      </c>
    </row>
    <row r="14" spans="1:3" x14ac:dyDescent="0.3">
      <c r="A14" s="512" t="s">
        <v>36</v>
      </c>
      <c r="B14" s="513" t="s">
        <v>820</v>
      </c>
      <c r="C14" s="540">
        <v>609677</v>
      </c>
    </row>
    <row r="15" spans="1:3" x14ac:dyDescent="0.3">
      <c r="A15" s="512" t="s">
        <v>38</v>
      </c>
      <c r="B15" s="513" t="s">
        <v>821</v>
      </c>
      <c r="C15" s="540">
        <v>0</v>
      </c>
    </row>
    <row r="16" spans="1:3" x14ac:dyDescent="0.3">
      <c r="A16" s="510" t="s">
        <v>40</v>
      </c>
      <c r="B16" s="513" t="s">
        <v>822</v>
      </c>
      <c r="C16" s="540">
        <v>0</v>
      </c>
    </row>
    <row r="17" spans="1:3" x14ac:dyDescent="0.3">
      <c r="A17" s="510" t="s">
        <v>42</v>
      </c>
      <c r="B17" s="513" t="s">
        <v>823</v>
      </c>
      <c r="C17" s="540">
        <v>976943</v>
      </c>
    </row>
    <row r="18" spans="1:3" x14ac:dyDescent="0.3">
      <c r="A18" s="512" t="s">
        <v>44</v>
      </c>
      <c r="B18" s="513" t="s">
        <v>824</v>
      </c>
      <c r="C18" s="540">
        <v>7872000</v>
      </c>
    </row>
    <row r="19" spans="1:3" x14ac:dyDescent="0.3">
      <c r="A19" s="512" t="s">
        <v>46</v>
      </c>
      <c r="B19" s="513" t="s">
        <v>825</v>
      </c>
      <c r="C19" s="540">
        <v>1406155</v>
      </c>
    </row>
    <row r="20" spans="1:3" x14ac:dyDescent="0.3">
      <c r="A20" s="510" t="s">
        <v>48</v>
      </c>
      <c r="B20" s="513" t="s">
        <v>826</v>
      </c>
      <c r="C20" s="540">
        <v>0</v>
      </c>
    </row>
    <row r="21" spans="1:3" x14ac:dyDescent="0.3">
      <c r="A21" s="510" t="s">
        <v>50</v>
      </c>
      <c r="B21" s="513" t="s">
        <v>827</v>
      </c>
      <c r="C21" s="540">
        <v>0</v>
      </c>
    </row>
    <row r="22" spans="1:3" x14ac:dyDescent="0.3">
      <c r="A22" s="512" t="s">
        <v>53</v>
      </c>
      <c r="B22" s="513" t="s">
        <v>828</v>
      </c>
      <c r="C22" s="540">
        <v>0</v>
      </c>
    </row>
    <row r="23" spans="1:3" x14ac:dyDescent="0.3">
      <c r="A23" s="512" t="s">
        <v>56</v>
      </c>
      <c r="B23" s="513" t="s">
        <v>829</v>
      </c>
      <c r="C23" s="540">
        <v>0</v>
      </c>
    </row>
    <row r="24" spans="1:3" x14ac:dyDescent="0.3">
      <c r="A24" s="510" t="s">
        <v>59</v>
      </c>
      <c r="B24" s="513" t="s">
        <v>830</v>
      </c>
      <c r="C24" s="540">
        <v>156622</v>
      </c>
    </row>
    <row r="25" spans="1:3" x14ac:dyDescent="0.3">
      <c r="A25" s="510" t="s">
        <v>61</v>
      </c>
      <c r="B25" s="513" t="s">
        <v>831</v>
      </c>
      <c r="C25" s="540">
        <v>37444812</v>
      </c>
    </row>
    <row r="26" spans="1:3" x14ac:dyDescent="0.3">
      <c r="A26" s="512" t="s">
        <v>63</v>
      </c>
      <c r="B26" s="513" t="s">
        <v>939</v>
      </c>
      <c r="C26" s="540">
        <v>0</v>
      </c>
    </row>
    <row r="27" spans="1:3" x14ac:dyDescent="0.3">
      <c r="A27" s="512" t="s">
        <v>65</v>
      </c>
      <c r="B27" s="513" t="s">
        <v>921</v>
      </c>
      <c r="C27" s="540">
        <v>55510750</v>
      </c>
    </row>
    <row r="28" spans="1:3" x14ac:dyDescent="0.3">
      <c r="A28" s="510" t="s">
        <v>67</v>
      </c>
      <c r="B28" s="513" t="s">
        <v>922</v>
      </c>
      <c r="C28" s="540">
        <v>263327250</v>
      </c>
    </row>
    <row r="29" spans="1:3" x14ac:dyDescent="0.3">
      <c r="A29" s="510" t="s">
        <v>69</v>
      </c>
      <c r="B29" s="513" t="s">
        <v>936</v>
      </c>
      <c r="C29" s="540">
        <v>52577080</v>
      </c>
    </row>
    <row r="30" spans="1:3" x14ac:dyDescent="0.3">
      <c r="A30" s="512" t="s">
        <v>71</v>
      </c>
      <c r="B30" s="513" t="s">
        <v>937</v>
      </c>
      <c r="C30" s="540">
        <v>363320798</v>
      </c>
    </row>
    <row r="31" spans="1:3" x14ac:dyDescent="0.3">
      <c r="A31" s="512" t="s">
        <v>74</v>
      </c>
      <c r="B31" s="513" t="s">
        <v>938</v>
      </c>
      <c r="C31" s="540">
        <v>415876750</v>
      </c>
    </row>
    <row r="32" spans="1:3" x14ac:dyDescent="0.3">
      <c r="A32" s="510" t="s">
        <v>77</v>
      </c>
      <c r="B32" s="513" t="s">
        <v>941</v>
      </c>
      <c r="C32" s="540">
        <v>30345700</v>
      </c>
    </row>
    <row r="33" spans="1:3" x14ac:dyDescent="0.3">
      <c r="A33" s="510" t="s">
        <v>80</v>
      </c>
      <c r="B33" s="513" t="s">
        <v>940</v>
      </c>
      <c r="C33" s="540">
        <v>279647002</v>
      </c>
    </row>
    <row r="34" spans="1:3" x14ac:dyDescent="0.3">
      <c r="A34" s="512" t="s">
        <v>82</v>
      </c>
      <c r="B34" s="513" t="s">
        <v>1092</v>
      </c>
      <c r="C34" s="540">
        <v>378890823</v>
      </c>
    </row>
    <row r="35" spans="1:3" x14ac:dyDescent="0.3">
      <c r="A35" s="512" t="s">
        <v>84</v>
      </c>
      <c r="B35" s="513" t="s">
        <v>1091</v>
      </c>
      <c r="C35" s="540">
        <v>130273043</v>
      </c>
    </row>
    <row r="36" spans="1:3" x14ac:dyDescent="0.3">
      <c r="A36" s="510" t="s">
        <v>86</v>
      </c>
      <c r="B36" s="513" t="s">
        <v>1090</v>
      </c>
      <c r="C36" s="540">
        <v>46495285</v>
      </c>
    </row>
    <row r="37" spans="1:3" x14ac:dyDescent="0.3">
      <c r="A37" s="510" t="s">
        <v>89</v>
      </c>
      <c r="B37" s="513" t="s">
        <v>1089</v>
      </c>
      <c r="C37" s="540">
        <v>61726217</v>
      </c>
    </row>
    <row r="38" spans="1:3" x14ac:dyDescent="0.3">
      <c r="A38" s="512" t="s">
        <v>91</v>
      </c>
      <c r="B38" s="513" t="s">
        <v>1093</v>
      </c>
      <c r="C38" s="540">
        <v>16962495</v>
      </c>
    </row>
    <row r="39" spans="1:3" x14ac:dyDescent="0.3">
      <c r="A39" s="512" t="s">
        <v>93</v>
      </c>
      <c r="B39" s="513" t="s">
        <v>1094</v>
      </c>
      <c r="C39" s="540">
        <v>55271183</v>
      </c>
    </row>
    <row r="40" spans="1:3" x14ac:dyDescent="0.3">
      <c r="A40" s="510" t="s">
        <v>96</v>
      </c>
      <c r="B40" s="513" t="s">
        <v>1095</v>
      </c>
      <c r="C40" s="540">
        <v>59671664</v>
      </c>
    </row>
    <row r="41" spans="1:3" x14ac:dyDescent="0.3">
      <c r="A41" s="510" t="s">
        <v>99</v>
      </c>
      <c r="B41" s="513" t="s">
        <v>1096</v>
      </c>
      <c r="C41" s="540">
        <v>414196605</v>
      </c>
    </row>
    <row r="42" spans="1:3" x14ac:dyDescent="0.3">
      <c r="A42" s="512" t="s">
        <v>101</v>
      </c>
      <c r="B42" s="513" t="s">
        <v>1097</v>
      </c>
      <c r="C42" s="540">
        <v>42779528</v>
      </c>
    </row>
    <row r="43" spans="1:3" x14ac:dyDescent="0.3">
      <c r="A43" s="512" t="s">
        <v>103</v>
      </c>
      <c r="B43" s="513" t="s">
        <v>832</v>
      </c>
      <c r="C43" s="540"/>
    </row>
    <row r="44" spans="1:3" x14ac:dyDescent="0.3">
      <c r="A44" s="510" t="s">
        <v>106</v>
      </c>
      <c r="B44" s="513" t="s">
        <v>833</v>
      </c>
      <c r="C44" s="540">
        <v>30808082</v>
      </c>
    </row>
    <row r="45" spans="1:3" x14ac:dyDescent="0.3">
      <c r="A45" s="510" t="s">
        <v>109</v>
      </c>
      <c r="B45" s="513" t="s">
        <v>834</v>
      </c>
      <c r="C45" s="540">
        <v>96927</v>
      </c>
    </row>
    <row r="46" spans="1:3" x14ac:dyDescent="0.3">
      <c r="A46" s="512" t="s">
        <v>112</v>
      </c>
      <c r="B46" s="513" t="s">
        <v>835</v>
      </c>
      <c r="C46" s="540">
        <v>0</v>
      </c>
    </row>
    <row r="47" spans="1:3" x14ac:dyDescent="0.3">
      <c r="A47" s="512" t="s">
        <v>115</v>
      </c>
      <c r="B47" s="513" t="s">
        <v>836</v>
      </c>
      <c r="C47" s="540">
        <v>16238956</v>
      </c>
    </row>
    <row r="48" spans="1:3" x14ac:dyDescent="0.3">
      <c r="A48" s="510" t="s">
        <v>118</v>
      </c>
      <c r="B48" s="513" t="s">
        <v>837</v>
      </c>
      <c r="C48" s="540">
        <v>421125</v>
      </c>
    </row>
    <row r="49" spans="1:3" x14ac:dyDescent="0.3">
      <c r="A49" s="510" t="s">
        <v>121</v>
      </c>
      <c r="B49" s="511" t="s">
        <v>838</v>
      </c>
      <c r="C49" s="541">
        <v>0</v>
      </c>
    </row>
    <row r="50" spans="1:3" x14ac:dyDescent="0.3">
      <c r="A50" s="512" t="s">
        <v>124</v>
      </c>
      <c r="B50" s="514" t="s">
        <v>839</v>
      </c>
      <c r="C50" s="539">
        <v>0</v>
      </c>
    </row>
    <row r="51" spans="1:3" x14ac:dyDescent="0.3">
      <c r="A51" s="512" t="s">
        <v>127</v>
      </c>
      <c r="B51" s="515" t="s">
        <v>840</v>
      </c>
      <c r="C51" s="538">
        <f>SUM(C5:C50)</f>
        <v>3015979372</v>
      </c>
    </row>
    <row r="52" spans="1:3" x14ac:dyDescent="0.3">
      <c r="A52" s="510" t="s">
        <v>130</v>
      </c>
      <c r="B52" s="516" t="s">
        <v>841</v>
      </c>
      <c r="C52" s="537">
        <v>1000</v>
      </c>
    </row>
    <row r="53" spans="1:3" x14ac:dyDescent="0.3">
      <c r="A53" s="510" t="s">
        <v>133</v>
      </c>
      <c r="B53" s="517" t="s">
        <v>842</v>
      </c>
      <c r="C53" s="536">
        <v>206657</v>
      </c>
    </row>
    <row r="54" spans="1:3" x14ac:dyDescent="0.3">
      <c r="A54" s="512" t="s">
        <v>136</v>
      </c>
      <c r="B54" s="515" t="s">
        <v>843</v>
      </c>
      <c r="C54" s="538">
        <f>SUM(C52:C53)</f>
        <v>207657</v>
      </c>
    </row>
    <row r="55" spans="1:3" x14ac:dyDescent="0.3">
      <c r="A55" s="512" t="s">
        <v>139</v>
      </c>
      <c r="B55" s="515" t="s">
        <v>844</v>
      </c>
      <c r="C55" s="538">
        <v>5000</v>
      </c>
    </row>
    <row r="56" spans="1:3" x14ac:dyDescent="0.3">
      <c r="A56" s="510" t="s">
        <v>142</v>
      </c>
      <c r="B56" s="515" t="s">
        <v>845</v>
      </c>
      <c r="C56" s="538">
        <f>SUM(C51+C54+C55)</f>
        <v>3016192029</v>
      </c>
    </row>
  </sheetData>
  <mergeCells count="1">
    <mergeCell ref="A2:C2"/>
  </mergeCells>
  <pageMargins left="0.7" right="0.7" top="0.75" bottom="0.75" header="0.3" footer="0.3"/>
  <pageSetup paperSize="9" scale="78" orientation="portrait" r:id="rId1"/>
  <headerFooter>
    <oddHeader xml:space="preserve">&amp;C20. melléklet a 13/2019. (V.30.) önkormányzati rendelethez&amp;R 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D171"/>
  <sheetViews>
    <sheetView view="pageLayout" zoomScaleNormal="100" workbookViewId="0">
      <selection activeCell="A10" sqref="A10"/>
    </sheetView>
  </sheetViews>
  <sheetFormatPr defaultRowHeight="13" x14ac:dyDescent="0.3"/>
  <cols>
    <col min="1" max="1" width="70.296875" customWidth="1"/>
    <col min="3" max="3" width="16.69921875" style="1302" customWidth="1"/>
  </cols>
  <sheetData>
    <row r="1" spans="1:4" ht="17.5" customHeight="1" x14ac:dyDescent="0.3">
      <c r="A1" s="1473" t="s">
        <v>972</v>
      </c>
      <c r="B1" s="1473"/>
      <c r="C1" s="1473"/>
      <c r="D1" s="1473"/>
    </row>
    <row r="2" spans="1:4" ht="17.5" customHeight="1" x14ac:dyDescent="0.3">
      <c r="A2" s="1255"/>
      <c r="B2" s="1255"/>
      <c r="C2" s="1255"/>
      <c r="D2" s="1255"/>
    </row>
    <row r="3" spans="1:4" ht="14.5" x14ac:dyDescent="0.35">
      <c r="A3" s="1298" t="s">
        <v>1385</v>
      </c>
      <c r="B3" s="1298"/>
      <c r="C3" s="1301"/>
    </row>
    <row r="4" spans="1:4" ht="14.5" x14ac:dyDescent="0.35">
      <c r="A4" s="1298" t="s">
        <v>1386</v>
      </c>
      <c r="B4" s="1298"/>
      <c r="C4" s="1301"/>
    </row>
    <row r="5" spans="1:4" ht="14.5" x14ac:dyDescent="0.35">
      <c r="A5" s="1298" t="s">
        <v>1387</v>
      </c>
      <c r="B5" s="1298"/>
      <c r="C5" s="1301"/>
    </row>
    <row r="6" spans="1:4" ht="14.5" x14ac:dyDescent="0.35">
      <c r="A6" s="1298" t="s">
        <v>1333</v>
      </c>
      <c r="B6" s="1298"/>
      <c r="C6" s="1301"/>
    </row>
    <row r="8" spans="1:4" ht="14.5" x14ac:dyDescent="0.35">
      <c r="A8" s="1305" t="s">
        <v>266</v>
      </c>
      <c r="B8" s="1306" t="s">
        <v>538</v>
      </c>
      <c r="C8" s="1307" t="s">
        <v>1334</v>
      </c>
    </row>
    <row r="9" spans="1:4" ht="14.5" x14ac:dyDescent="0.35">
      <c r="A9" s="1308" t="s">
        <v>729</v>
      </c>
      <c r="B9" s="1309" t="s">
        <v>729</v>
      </c>
      <c r="C9" s="1310" t="s">
        <v>729</v>
      </c>
    </row>
    <row r="10" spans="1:4" ht="14.5" x14ac:dyDescent="0.35">
      <c r="A10" s="1308" t="s">
        <v>1335</v>
      </c>
      <c r="B10" s="1309" t="s">
        <v>729</v>
      </c>
      <c r="C10" s="1310" t="s">
        <v>729</v>
      </c>
    </row>
    <row r="11" spans="1:4" ht="14.5" x14ac:dyDescent="0.35">
      <c r="A11" s="1308" t="s">
        <v>1336</v>
      </c>
      <c r="B11" s="1309" t="s">
        <v>729</v>
      </c>
      <c r="C11" s="1310" t="s">
        <v>1337</v>
      </c>
    </row>
    <row r="12" spans="1:4" ht="14.5" x14ac:dyDescent="0.35">
      <c r="A12" s="1308" t="s">
        <v>1338</v>
      </c>
      <c r="B12" s="1309" t="s">
        <v>729</v>
      </c>
      <c r="C12" s="1310" t="s">
        <v>1337</v>
      </c>
    </row>
    <row r="13" spans="1:4" ht="14.5" x14ac:dyDescent="0.35">
      <c r="A13" s="1308" t="s">
        <v>1339</v>
      </c>
      <c r="B13" s="1309" t="s">
        <v>729</v>
      </c>
      <c r="C13" s="1310">
        <v>0</v>
      </c>
    </row>
    <row r="14" spans="1:4" ht="14.5" x14ac:dyDescent="0.35">
      <c r="A14" s="1308" t="s">
        <v>1340</v>
      </c>
      <c r="B14" s="1309" t="s">
        <v>729</v>
      </c>
      <c r="C14" s="1310" t="s">
        <v>729</v>
      </c>
    </row>
    <row r="15" spans="1:4" ht="14.5" x14ac:dyDescent="0.35">
      <c r="A15" s="1308" t="s">
        <v>1341</v>
      </c>
      <c r="B15" s="1309">
        <v>1</v>
      </c>
      <c r="C15" s="1310">
        <v>2859663075</v>
      </c>
    </row>
    <row r="16" spans="1:4" ht="14.5" x14ac:dyDescent="0.35">
      <c r="A16" s="1308" t="s">
        <v>1342</v>
      </c>
      <c r="B16" s="1309">
        <v>2</v>
      </c>
      <c r="C16" s="1310">
        <v>-2854693319</v>
      </c>
    </row>
    <row r="17" spans="1:3" ht="14.5" x14ac:dyDescent="0.35">
      <c r="A17" s="1308" t="s">
        <v>1343</v>
      </c>
      <c r="B17" s="1309">
        <v>3</v>
      </c>
      <c r="C17" s="1310">
        <v>5798449812</v>
      </c>
    </row>
    <row r="18" spans="1:3" ht="14.5" x14ac:dyDescent="0.35">
      <c r="A18" s="1308" t="s">
        <v>1344</v>
      </c>
      <c r="B18" s="1309">
        <v>4</v>
      </c>
      <c r="C18" s="1310">
        <v>-2849260209</v>
      </c>
    </row>
    <row r="19" spans="1:3" ht="14.5" x14ac:dyDescent="0.35">
      <c r="A19" s="1308" t="s">
        <v>1345</v>
      </c>
      <c r="B19" s="1309">
        <v>5</v>
      </c>
      <c r="C19" s="1310">
        <v>-50713784</v>
      </c>
    </row>
    <row r="20" spans="1:3" ht="14.5" x14ac:dyDescent="0.35">
      <c r="A20" s="1308" t="s">
        <v>1346</v>
      </c>
      <c r="B20" s="1309">
        <v>6</v>
      </c>
      <c r="C20" s="1310">
        <v>0</v>
      </c>
    </row>
    <row r="21" spans="1:3" ht="14.5" x14ac:dyDescent="0.35">
      <c r="A21" s="1308" t="s">
        <v>1347</v>
      </c>
      <c r="B21" s="1309">
        <v>7</v>
      </c>
      <c r="C21" s="1310">
        <v>0</v>
      </c>
    </row>
    <row r="22" spans="1:3" ht="14.5" x14ac:dyDescent="0.35">
      <c r="A22" s="1308" t="s">
        <v>1348</v>
      </c>
      <c r="B22" s="1309">
        <v>8</v>
      </c>
      <c r="C22" s="1310">
        <v>0</v>
      </c>
    </row>
    <row r="23" spans="1:3" ht="14.5" x14ac:dyDescent="0.35">
      <c r="A23" s="1308" t="s">
        <v>1349</v>
      </c>
      <c r="B23" s="1309">
        <v>9</v>
      </c>
      <c r="C23" s="1310">
        <v>0</v>
      </c>
    </row>
    <row r="24" spans="1:3" ht="14.5" x14ac:dyDescent="0.35">
      <c r="A24" s="1308" t="s">
        <v>1350</v>
      </c>
      <c r="B24" s="1309">
        <v>10</v>
      </c>
      <c r="C24" s="1310">
        <v>0</v>
      </c>
    </row>
    <row r="25" spans="1:3" ht="14.5" x14ac:dyDescent="0.35">
      <c r="A25" s="1308" t="s">
        <v>1351</v>
      </c>
      <c r="B25" s="1309">
        <v>11</v>
      </c>
      <c r="C25" s="1310">
        <v>0</v>
      </c>
    </row>
    <row r="26" spans="1:3" ht="14.5" x14ac:dyDescent="0.35">
      <c r="A26" s="1308" t="s">
        <v>1352</v>
      </c>
      <c r="B26" s="1309">
        <v>12</v>
      </c>
      <c r="C26" s="1310">
        <v>0</v>
      </c>
    </row>
    <row r="27" spans="1:3" ht="14.5" x14ac:dyDescent="0.35">
      <c r="A27" s="1308" t="s">
        <v>1353</v>
      </c>
      <c r="B27" s="1309">
        <v>13</v>
      </c>
      <c r="C27" s="1310">
        <v>0</v>
      </c>
    </row>
    <row r="28" spans="1:3" ht="14.5" x14ac:dyDescent="0.35">
      <c r="A28" s="1308" t="s">
        <v>1354</v>
      </c>
      <c r="B28" s="1309">
        <v>14</v>
      </c>
      <c r="C28" s="1310">
        <v>0</v>
      </c>
    </row>
    <row r="29" spans="1:3" ht="14.5" x14ac:dyDescent="0.35">
      <c r="A29" s="1308" t="s">
        <v>1355</v>
      </c>
      <c r="B29" s="1309">
        <v>15</v>
      </c>
      <c r="C29" s="1310">
        <v>-719000</v>
      </c>
    </row>
    <row r="30" spans="1:3" ht="14.5" x14ac:dyDescent="0.35">
      <c r="A30" s="1308" t="s">
        <v>1356</v>
      </c>
      <c r="B30" s="1309">
        <v>16</v>
      </c>
      <c r="C30" s="1310">
        <v>0</v>
      </c>
    </row>
    <row r="31" spans="1:3" ht="14.5" x14ac:dyDescent="0.35">
      <c r="A31" s="1308" t="s">
        <v>1357</v>
      </c>
      <c r="B31" s="1309">
        <v>17</v>
      </c>
      <c r="C31" s="1310">
        <v>0</v>
      </c>
    </row>
    <row r="32" spans="1:3" ht="14.5" x14ac:dyDescent="0.35">
      <c r="A32" s="1308" t="s">
        <v>1358</v>
      </c>
      <c r="B32" s="1309">
        <v>18</v>
      </c>
      <c r="C32" s="1310">
        <v>0</v>
      </c>
    </row>
    <row r="33" spans="1:3" ht="14.5" x14ac:dyDescent="0.35">
      <c r="A33" s="1308" t="s">
        <v>1359</v>
      </c>
      <c r="B33" s="1309">
        <v>19</v>
      </c>
      <c r="C33" s="1310">
        <v>404598</v>
      </c>
    </row>
    <row r="34" spans="1:3" ht="14.5" x14ac:dyDescent="0.35">
      <c r="A34" s="1308" t="s">
        <v>1360</v>
      </c>
      <c r="B34" s="1309">
        <v>20</v>
      </c>
      <c r="C34" s="1310">
        <v>114385283</v>
      </c>
    </row>
    <row r="35" spans="1:3" ht="14.5" x14ac:dyDescent="0.35">
      <c r="A35" s="1308" t="s">
        <v>1361</v>
      </c>
      <c r="B35" s="1309">
        <v>21</v>
      </c>
      <c r="C35" s="1310">
        <v>0</v>
      </c>
    </row>
    <row r="36" spans="1:3" ht="14.5" x14ac:dyDescent="0.35">
      <c r="A36" s="1308" t="s">
        <v>1362</v>
      </c>
      <c r="B36" s="1309">
        <v>22</v>
      </c>
      <c r="C36" s="1310">
        <v>-157065</v>
      </c>
    </row>
    <row r="37" spans="1:3" ht="14.5" x14ac:dyDescent="0.35">
      <c r="A37" s="1308" t="s">
        <v>1363</v>
      </c>
      <c r="B37" s="1309">
        <v>23</v>
      </c>
      <c r="C37" s="1310">
        <v>0</v>
      </c>
    </row>
    <row r="38" spans="1:3" ht="14.5" x14ac:dyDescent="0.35">
      <c r="A38" s="1308" t="s">
        <v>1364</v>
      </c>
      <c r="B38" s="1309">
        <v>24</v>
      </c>
      <c r="C38" s="1310">
        <v>0</v>
      </c>
    </row>
    <row r="39" spans="1:3" ht="14.5" x14ac:dyDescent="0.35">
      <c r="A39" s="1308" t="s">
        <v>1365</v>
      </c>
      <c r="B39" s="1309">
        <v>26</v>
      </c>
      <c r="C39" s="1310">
        <v>-1380019</v>
      </c>
    </row>
    <row r="40" spans="1:3" ht="14.5" x14ac:dyDescent="0.35">
      <c r="A40" s="1308" t="s">
        <v>1366</v>
      </c>
      <c r="B40" s="1309">
        <v>27</v>
      </c>
      <c r="C40" s="1310">
        <v>0</v>
      </c>
    </row>
    <row r="41" spans="1:3" ht="14.5" x14ac:dyDescent="0.35">
      <c r="A41" s="1308" t="s">
        <v>1367</v>
      </c>
      <c r="B41" s="1309">
        <v>28</v>
      </c>
      <c r="C41" s="1310">
        <v>0</v>
      </c>
    </row>
    <row r="42" spans="1:3" ht="14.5" x14ac:dyDescent="0.35">
      <c r="A42" s="1308" t="s">
        <v>1368</v>
      </c>
      <c r="B42" s="1309">
        <v>29</v>
      </c>
      <c r="C42" s="1310">
        <v>0</v>
      </c>
    </row>
    <row r="43" spans="1:3" ht="14.5" x14ac:dyDescent="0.35">
      <c r="A43" s="1308" t="s">
        <v>1369</v>
      </c>
      <c r="B43" s="1309">
        <v>30</v>
      </c>
      <c r="C43" s="1310">
        <v>3015979372</v>
      </c>
    </row>
    <row r="44" spans="1:3" ht="14.5" x14ac:dyDescent="0.35">
      <c r="A44" s="1308" t="s">
        <v>1370</v>
      </c>
      <c r="B44" s="1309">
        <v>31</v>
      </c>
      <c r="C44" s="1310">
        <v>3015979372</v>
      </c>
    </row>
    <row r="45" spans="1:3" ht="14.5" x14ac:dyDescent="0.35">
      <c r="A45" s="1308" t="s">
        <v>1371</v>
      </c>
      <c r="B45" s="1309">
        <v>32</v>
      </c>
      <c r="C45" s="1310">
        <v>0</v>
      </c>
    </row>
    <row r="46" spans="1:3" ht="14.5" x14ac:dyDescent="0.35">
      <c r="A46" s="1308" t="s">
        <v>729</v>
      </c>
      <c r="B46" s="1309" t="s">
        <v>729</v>
      </c>
      <c r="C46" s="1310" t="s">
        <v>729</v>
      </c>
    </row>
    <row r="47" spans="1:3" ht="14.5" x14ac:dyDescent="0.35">
      <c r="A47" s="1308" t="s">
        <v>1372</v>
      </c>
      <c r="B47" s="1309" t="s">
        <v>729</v>
      </c>
      <c r="C47" s="1310" t="s">
        <v>729</v>
      </c>
    </row>
    <row r="48" spans="1:3" ht="14.5" x14ac:dyDescent="0.35">
      <c r="A48" s="1308" t="s">
        <v>1373</v>
      </c>
      <c r="B48" s="1309">
        <v>35</v>
      </c>
      <c r="C48" s="1310">
        <v>0</v>
      </c>
    </row>
    <row r="49" spans="1:3" ht="14.5" x14ac:dyDescent="0.35">
      <c r="A49" s="1308" t="s">
        <v>1374</v>
      </c>
      <c r="B49" s="1309">
        <v>36</v>
      </c>
      <c r="C49" s="1310">
        <v>0</v>
      </c>
    </row>
    <row r="50" spans="1:3" ht="14.5" x14ac:dyDescent="0.35">
      <c r="A50" s="1308" t="s">
        <v>1375</v>
      </c>
      <c r="B50" s="1309">
        <v>37</v>
      </c>
      <c r="C50" s="1310">
        <v>0</v>
      </c>
    </row>
    <row r="51" spans="1:3" ht="14.5" x14ac:dyDescent="0.35">
      <c r="A51" s="1308" t="s">
        <v>1376</v>
      </c>
      <c r="B51" s="1309">
        <v>38</v>
      </c>
      <c r="C51" s="1310">
        <v>0</v>
      </c>
    </row>
    <row r="52" spans="1:3" ht="14.5" x14ac:dyDescent="0.35">
      <c r="A52" s="1308" t="s">
        <v>1377</v>
      </c>
      <c r="B52" s="1309">
        <v>39</v>
      </c>
      <c r="C52" s="1310">
        <v>0</v>
      </c>
    </row>
    <row r="53" spans="1:3" ht="14.5" x14ac:dyDescent="0.35">
      <c r="A53" s="1308" t="s">
        <v>1378</v>
      </c>
      <c r="B53" s="1309">
        <v>40</v>
      </c>
      <c r="C53" s="1310">
        <v>0</v>
      </c>
    </row>
    <row r="54" spans="1:3" ht="14.5" x14ac:dyDescent="0.35">
      <c r="A54" s="1308" t="s">
        <v>1379</v>
      </c>
      <c r="B54" s="1309">
        <v>41</v>
      </c>
      <c r="C54" s="1310">
        <v>0</v>
      </c>
    </row>
    <row r="55" spans="1:3" ht="14.5" x14ac:dyDescent="0.35">
      <c r="A55" s="1308" t="s">
        <v>1380</v>
      </c>
      <c r="B55" s="1309">
        <v>42</v>
      </c>
      <c r="C55" s="1310">
        <v>0</v>
      </c>
    </row>
    <row r="56" spans="1:3" ht="14.5" x14ac:dyDescent="0.35">
      <c r="A56" s="1311" t="s">
        <v>1381</v>
      </c>
      <c r="B56" s="1312">
        <v>43</v>
      </c>
      <c r="C56" s="1313">
        <v>0</v>
      </c>
    </row>
    <row r="60" spans="1:3" ht="14.5" x14ac:dyDescent="0.35">
      <c r="A60" s="1299" t="s">
        <v>1382</v>
      </c>
      <c r="B60" s="1299"/>
      <c r="C60" s="1303"/>
    </row>
    <row r="61" spans="1:3" ht="14.5" x14ac:dyDescent="0.35">
      <c r="A61" s="1299" t="s">
        <v>1383</v>
      </c>
      <c r="B61" s="1299"/>
      <c r="C61" s="1303"/>
    </row>
    <row r="62" spans="1:3" ht="14.5" x14ac:dyDescent="0.35">
      <c r="A62" s="1299" t="s">
        <v>1384</v>
      </c>
      <c r="B62" s="1299"/>
      <c r="C62" s="1303"/>
    </row>
    <row r="63" spans="1:3" ht="14.5" x14ac:dyDescent="0.35">
      <c r="A63" s="1299" t="s">
        <v>1333</v>
      </c>
      <c r="B63" s="1299"/>
      <c r="C63" s="1303"/>
    </row>
    <row r="65" spans="1:3" ht="14.5" x14ac:dyDescent="0.35">
      <c r="A65" s="1314" t="s">
        <v>266</v>
      </c>
      <c r="B65" s="1315" t="s">
        <v>538</v>
      </c>
      <c r="C65" s="1316" t="s">
        <v>1334</v>
      </c>
    </row>
    <row r="66" spans="1:3" ht="14.5" x14ac:dyDescent="0.35">
      <c r="A66" s="1317" t="s">
        <v>729</v>
      </c>
      <c r="B66" s="1318" t="s">
        <v>729</v>
      </c>
      <c r="C66" s="1319" t="s">
        <v>729</v>
      </c>
    </row>
    <row r="67" spans="1:3" ht="14.5" x14ac:dyDescent="0.35">
      <c r="A67" s="1317" t="s">
        <v>1335</v>
      </c>
      <c r="B67" s="1318" t="s">
        <v>729</v>
      </c>
      <c r="C67" s="1319" t="s">
        <v>729</v>
      </c>
    </row>
    <row r="68" spans="1:3" ht="14.5" x14ac:dyDescent="0.35">
      <c r="A68" s="1317" t="s">
        <v>1336</v>
      </c>
      <c r="B68" s="1318" t="s">
        <v>729</v>
      </c>
      <c r="C68" s="1319" t="s">
        <v>1337</v>
      </c>
    </row>
    <row r="69" spans="1:3" ht="14.5" x14ac:dyDescent="0.35">
      <c r="A69" s="1317" t="s">
        <v>1338</v>
      </c>
      <c r="B69" s="1318" t="s">
        <v>729</v>
      </c>
      <c r="C69" s="1319" t="s">
        <v>1337</v>
      </c>
    </row>
    <row r="70" spans="1:3" ht="14.5" x14ac:dyDescent="0.35">
      <c r="A70" s="1317" t="s">
        <v>1339</v>
      </c>
      <c r="B70" s="1318" t="s">
        <v>729</v>
      </c>
      <c r="C70" s="1319">
        <v>0</v>
      </c>
    </row>
    <row r="71" spans="1:3" ht="14.5" x14ac:dyDescent="0.35">
      <c r="A71" s="1317" t="s">
        <v>1340</v>
      </c>
      <c r="B71" s="1318" t="s">
        <v>729</v>
      </c>
      <c r="C71" s="1319" t="s">
        <v>729</v>
      </c>
    </row>
    <row r="72" spans="1:3" ht="14.5" x14ac:dyDescent="0.35">
      <c r="A72" s="1317" t="s">
        <v>1341</v>
      </c>
      <c r="B72" s="1318">
        <v>1</v>
      </c>
      <c r="C72" s="1319">
        <v>259986</v>
      </c>
    </row>
    <row r="73" spans="1:3" ht="14.5" x14ac:dyDescent="0.35">
      <c r="A73" s="1317" t="s">
        <v>1342</v>
      </c>
      <c r="B73" s="1318">
        <v>2</v>
      </c>
      <c r="C73" s="1319">
        <v>-323659597</v>
      </c>
    </row>
    <row r="74" spans="1:3" ht="14.5" x14ac:dyDescent="0.35">
      <c r="A74" s="1317" t="s">
        <v>1343</v>
      </c>
      <c r="B74" s="1318">
        <v>3</v>
      </c>
      <c r="C74" s="1319">
        <v>324346183</v>
      </c>
    </row>
    <row r="75" spans="1:3" ht="14.5" x14ac:dyDescent="0.35">
      <c r="A75" s="1317" t="s">
        <v>1344</v>
      </c>
      <c r="B75" s="1318">
        <v>4</v>
      </c>
      <c r="C75" s="1319">
        <v>-945875</v>
      </c>
    </row>
    <row r="76" spans="1:3" ht="14.5" x14ac:dyDescent="0.35">
      <c r="A76" s="1317" t="s">
        <v>1345</v>
      </c>
      <c r="B76" s="1318">
        <v>5</v>
      </c>
      <c r="C76" s="1319">
        <v>0</v>
      </c>
    </row>
    <row r="77" spans="1:3" ht="14.5" x14ac:dyDescent="0.35">
      <c r="A77" s="1317" t="s">
        <v>1346</v>
      </c>
      <c r="B77" s="1318">
        <v>6</v>
      </c>
      <c r="C77" s="1319">
        <v>0</v>
      </c>
    </row>
    <row r="78" spans="1:3" ht="14.5" x14ac:dyDescent="0.35">
      <c r="A78" s="1317" t="s">
        <v>1347</v>
      </c>
      <c r="B78" s="1318">
        <v>7</v>
      </c>
      <c r="C78" s="1319">
        <v>0</v>
      </c>
    </row>
    <row r="79" spans="1:3" ht="14.5" x14ac:dyDescent="0.35">
      <c r="A79" s="1317" t="s">
        <v>1348</v>
      </c>
      <c r="B79" s="1318">
        <v>8</v>
      </c>
      <c r="C79" s="1319">
        <v>0</v>
      </c>
    </row>
    <row r="80" spans="1:3" ht="14.5" x14ac:dyDescent="0.35">
      <c r="A80" s="1317" t="s">
        <v>1349</v>
      </c>
      <c r="B80" s="1318">
        <v>9</v>
      </c>
      <c r="C80" s="1319">
        <v>0</v>
      </c>
    </row>
    <row r="81" spans="1:3" ht="14.5" x14ac:dyDescent="0.35">
      <c r="A81" s="1317" t="s">
        <v>1350</v>
      </c>
      <c r="B81" s="1318">
        <v>10</v>
      </c>
      <c r="C81" s="1319">
        <v>0</v>
      </c>
    </row>
    <row r="82" spans="1:3" ht="14.5" x14ac:dyDescent="0.35">
      <c r="A82" s="1317" t="s">
        <v>1351</v>
      </c>
      <c r="B82" s="1318">
        <v>11</v>
      </c>
      <c r="C82" s="1319">
        <v>0</v>
      </c>
    </row>
    <row r="83" spans="1:3" ht="14.5" x14ac:dyDescent="0.35">
      <c r="A83" s="1317" t="s">
        <v>1352</v>
      </c>
      <c r="B83" s="1318">
        <v>12</v>
      </c>
      <c r="C83" s="1319">
        <v>-5357</v>
      </c>
    </row>
    <row r="84" spans="1:3" ht="14.5" x14ac:dyDescent="0.35">
      <c r="A84" s="1317" t="s">
        <v>1353</v>
      </c>
      <c r="B84" s="1318">
        <v>13</v>
      </c>
      <c r="C84" s="1319">
        <v>0</v>
      </c>
    </row>
    <row r="85" spans="1:3" ht="14.5" x14ac:dyDescent="0.35">
      <c r="A85" s="1317" t="s">
        <v>1354</v>
      </c>
      <c r="B85" s="1318">
        <v>14</v>
      </c>
      <c r="C85" s="1319">
        <v>0</v>
      </c>
    </row>
    <row r="86" spans="1:3" ht="14.5" x14ac:dyDescent="0.35">
      <c r="A86" s="1317" t="s">
        <v>1355</v>
      </c>
      <c r="B86" s="1318">
        <v>15</v>
      </c>
      <c r="C86" s="1319">
        <v>0</v>
      </c>
    </row>
    <row r="87" spans="1:3" ht="14.5" x14ac:dyDescent="0.35">
      <c r="A87" s="1317" t="s">
        <v>1356</v>
      </c>
      <c r="B87" s="1318">
        <v>16</v>
      </c>
      <c r="C87" s="1319">
        <v>0</v>
      </c>
    </row>
    <row r="88" spans="1:3" ht="14.5" x14ac:dyDescent="0.35">
      <c r="A88" s="1317" t="s">
        <v>1357</v>
      </c>
      <c r="B88" s="1318">
        <v>17</v>
      </c>
      <c r="C88" s="1319">
        <v>0</v>
      </c>
    </row>
    <row r="89" spans="1:3" ht="14.5" x14ac:dyDescent="0.35">
      <c r="A89" s="1317" t="s">
        <v>1358</v>
      </c>
      <c r="B89" s="1318">
        <v>18</v>
      </c>
      <c r="C89" s="1319">
        <v>0</v>
      </c>
    </row>
    <row r="90" spans="1:3" ht="14.5" x14ac:dyDescent="0.35">
      <c r="A90" s="1317" t="s">
        <v>1359</v>
      </c>
      <c r="B90" s="1318">
        <v>19</v>
      </c>
      <c r="C90" s="1319">
        <v>9660</v>
      </c>
    </row>
    <row r="91" spans="1:3" ht="14.5" x14ac:dyDescent="0.35">
      <c r="A91" s="1317" t="s">
        <v>1360</v>
      </c>
      <c r="B91" s="1318">
        <v>20</v>
      </c>
      <c r="C91" s="1319">
        <v>0</v>
      </c>
    </row>
    <row r="92" spans="1:3" ht="14.5" x14ac:dyDescent="0.35">
      <c r="A92" s="1317" t="s">
        <v>1361</v>
      </c>
      <c r="B92" s="1318">
        <v>21</v>
      </c>
      <c r="C92" s="1319">
        <v>0</v>
      </c>
    </row>
    <row r="93" spans="1:3" ht="14.5" x14ac:dyDescent="0.35">
      <c r="A93" s="1317" t="s">
        <v>1362</v>
      </c>
      <c r="B93" s="1318">
        <v>22</v>
      </c>
      <c r="C93" s="1319">
        <v>0</v>
      </c>
    </row>
    <row r="94" spans="1:3" ht="14.5" x14ac:dyDescent="0.35">
      <c r="A94" s="1317" t="s">
        <v>1363</v>
      </c>
      <c r="B94" s="1318">
        <v>23</v>
      </c>
      <c r="C94" s="1319">
        <v>0</v>
      </c>
    </row>
    <row r="95" spans="1:3" ht="14.5" x14ac:dyDescent="0.35">
      <c r="A95" s="1317" t="s">
        <v>1364</v>
      </c>
      <c r="B95" s="1318">
        <v>24</v>
      </c>
      <c r="C95" s="1319">
        <v>0</v>
      </c>
    </row>
    <row r="96" spans="1:3" ht="14.5" x14ac:dyDescent="0.35">
      <c r="A96" s="1317" t="s">
        <v>1365</v>
      </c>
      <c r="B96" s="1318">
        <v>26</v>
      </c>
      <c r="C96" s="1319">
        <v>0</v>
      </c>
    </row>
    <row r="97" spans="1:3" ht="14.5" x14ac:dyDescent="0.35">
      <c r="A97" s="1317" t="s">
        <v>1366</v>
      </c>
      <c r="B97" s="1318">
        <v>27</v>
      </c>
      <c r="C97" s="1319">
        <v>0</v>
      </c>
    </row>
    <row r="98" spans="1:3" ht="14.5" x14ac:dyDescent="0.35">
      <c r="A98" s="1317" t="s">
        <v>1367</v>
      </c>
      <c r="B98" s="1318">
        <v>28</v>
      </c>
      <c r="C98" s="1319">
        <v>0</v>
      </c>
    </row>
    <row r="99" spans="1:3" ht="14.5" x14ac:dyDescent="0.35">
      <c r="A99" s="1317" t="s">
        <v>1368</v>
      </c>
      <c r="B99" s="1318">
        <v>29</v>
      </c>
      <c r="C99" s="1319">
        <v>0</v>
      </c>
    </row>
    <row r="100" spans="1:3" ht="14.5" x14ac:dyDescent="0.35">
      <c r="A100" s="1317" t="s">
        <v>1369</v>
      </c>
      <c r="B100" s="1318">
        <v>30</v>
      </c>
      <c r="C100" s="1319">
        <v>5000</v>
      </c>
    </row>
    <row r="101" spans="1:3" ht="14.5" x14ac:dyDescent="0.35">
      <c r="A101" s="1317" t="s">
        <v>1370</v>
      </c>
      <c r="B101" s="1318">
        <v>31</v>
      </c>
      <c r="C101" s="1319">
        <v>5000</v>
      </c>
    </row>
    <row r="102" spans="1:3" ht="14.5" x14ac:dyDescent="0.35">
      <c r="A102" s="1317" t="s">
        <v>1371</v>
      </c>
      <c r="B102" s="1318">
        <v>32</v>
      </c>
      <c r="C102" s="1319">
        <v>0</v>
      </c>
    </row>
    <row r="103" spans="1:3" ht="14.5" x14ac:dyDescent="0.35">
      <c r="A103" s="1317" t="s">
        <v>729</v>
      </c>
      <c r="B103" s="1318" t="s">
        <v>729</v>
      </c>
      <c r="C103" s="1319" t="s">
        <v>729</v>
      </c>
    </row>
    <row r="104" spans="1:3" ht="14.5" x14ac:dyDescent="0.35">
      <c r="A104" s="1317" t="s">
        <v>1372</v>
      </c>
      <c r="B104" s="1318" t="s">
        <v>729</v>
      </c>
      <c r="C104" s="1319" t="s">
        <v>729</v>
      </c>
    </row>
    <row r="105" spans="1:3" ht="14.5" x14ac:dyDescent="0.35">
      <c r="A105" s="1317" t="s">
        <v>1373</v>
      </c>
      <c r="B105" s="1318">
        <v>35</v>
      </c>
      <c r="C105" s="1319">
        <v>0</v>
      </c>
    </row>
    <row r="106" spans="1:3" ht="14.5" x14ac:dyDescent="0.35">
      <c r="A106" s="1317" t="s">
        <v>1374</v>
      </c>
      <c r="B106" s="1318">
        <v>36</v>
      </c>
      <c r="C106" s="1319">
        <v>0</v>
      </c>
    </row>
    <row r="107" spans="1:3" ht="14.5" x14ac:dyDescent="0.35">
      <c r="A107" s="1317" t="s">
        <v>1375</v>
      </c>
      <c r="B107" s="1318">
        <v>37</v>
      </c>
      <c r="C107" s="1319">
        <v>0</v>
      </c>
    </row>
    <row r="108" spans="1:3" ht="14.5" x14ac:dyDescent="0.35">
      <c r="A108" s="1317" t="s">
        <v>1376</v>
      </c>
      <c r="B108" s="1318">
        <v>38</v>
      </c>
      <c r="C108" s="1319">
        <v>0</v>
      </c>
    </row>
    <row r="109" spans="1:3" ht="14.5" x14ac:dyDescent="0.35">
      <c r="A109" s="1317" t="s">
        <v>1377</v>
      </c>
      <c r="B109" s="1318">
        <v>39</v>
      </c>
      <c r="C109" s="1319">
        <v>0</v>
      </c>
    </row>
    <row r="110" spans="1:3" ht="14.5" x14ac:dyDescent="0.35">
      <c r="A110" s="1317" t="s">
        <v>1378</v>
      </c>
      <c r="B110" s="1318">
        <v>40</v>
      </c>
      <c r="C110" s="1319">
        <v>0</v>
      </c>
    </row>
    <row r="111" spans="1:3" ht="14.5" x14ac:dyDescent="0.35">
      <c r="A111" s="1317" t="s">
        <v>1379</v>
      </c>
      <c r="B111" s="1318">
        <v>41</v>
      </c>
      <c r="C111" s="1319">
        <v>0</v>
      </c>
    </row>
    <row r="112" spans="1:3" ht="14.5" x14ac:dyDescent="0.35">
      <c r="A112" s="1317" t="s">
        <v>1380</v>
      </c>
      <c r="B112" s="1318">
        <v>42</v>
      </c>
      <c r="C112" s="1319">
        <v>0</v>
      </c>
    </row>
    <row r="113" spans="1:3" ht="14.5" x14ac:dyDescent="0.35">
      <c r="A113" s="1320" t="s">
        <v>1381</v>
      </c>
      <c r="B113" s="1321">
        <v>43</v>
      </c>
      <c r="C113" s="1322">
        <v>0</v>
      </c>
    </row>
    <row r="118" spans="1:3" ht="14.5" x14ac:dyDescent="0.35">
      <c r="A118" s="1300" t="s">
        <v>1330</v>
      </c>
      <c r="B118" s="1300"/>
      <c r="C118" s="1304"/>
    </row>
    <row r="119" spans="1:3" ht="14.5" x14ac:dyDescent="0.35">
      <c r="A119" s="1300" t="s">
        <v>1331</v>
      </c>
      <c r="B119" s="1300"/>
      <c r="C119" s="1304"/>
    </row>
    <row r="120" spans="1:3" ht="14.5" x14ac:dyDescent="0.35">
      <c r="A120" s="1300" t="s">
        <v>1332</v>
      </c>
      <c r="B120" s="1300"/>
      <c r="C120" s="1304"/>
    </row>
    <row r="121" spans="1:3" ht="14.5" x14ac:dyDescent="0.35">
      <c r="A121" s="1300" t="s">
        <v>1333</v>
      </c>
      <c r="B121" s="1300"/>
      <c r="C121" s="1304"/>
    </row>
    <row r="123" spans="1:3" ht="14.5" x14ac:dyDescent="0.35">
      <c r="A123" s="1323" t="s">
        <v>266</v>
      </c>
      <c r="B123" s="1324" t="s">
        <v>538</v>
      </c>
      <c r="C123" s="1325" t="s">
        <v>1334</v>
      </c>
    </row>
    <row r="124" spans="1:3" ht="14.5" x14ac:dyDescent="0.35">
      <c r="A124" s="1326" t="s">
        <v>729</v>
      </c>
      <c r="B124" s="1327" t="s">
        <v>729</v>
      </c>
      <c r="C124" s="1328" t="s">
        <v>729</v>
      </c>
    </row>
    <row r="125" spans="1:3" ht="14.5" x14ac:dyDescent="0.35">
      <c r="A125" s="1326" t="s">
        <v>1335</v>
      </c>
      <c r="B125" s="1327" t="s">
        <v>729</v>
      </c>
      <c r="C125" s="1328" t="s">
        <v>729</v>
      </c>
    </row>
    <row r="126" spans="1:3" ht="14.5" x14ac:dyDescent="0.35">
      <c r="A126" s="1326" t="s">
        <v>1336</v>
      </c>
      <c r="B126" s="1327" t="s">
        <v>729</v>
      </c>
      <c r="C126" s="1328" t="s">
        <v>1337</v>
      </c>
    </row>
    <row r="127" spans="1:3" ht="14.5" x14ac:dyDescent="0.35">
      <c r="A127" s="1326" t="s">
        <v>1338</v>
      </c>
      <c r="B127" s="1327" t="s">
        <v>729</v>
      </c>
      <c r="C127" s="1328" t="s">
        <v>1337</v>
      </c>
    </row>
    <row r="128" spans="1:3" ht="14.5" x14ac:dyDescent="0.35">
      <c r="A128" s="1326" t="s">
        <v>1339</v>
      </c>
      <c r="B128" s="1327" t="s">
        <v>729</v>
      </c>
      <c r="C128" s="1328">
        <v>0</v>
      </c>
    </row>
    <row r="129" spans="1:3" ht="14.5" x14ac:dyDescent="0.35">
      <c r="A129" s="1326" t="s">
        <v>1340</v>
      </c>
      <c r="B129" s="1327" t="s">
        <v>729</v>
      </c>
      <c r="C129" s="1328" t="s">
        <v>729</v>
      </c>
    </row>
    <row r="130" spans="1:3" ht="14.5" x14ac:dyDescent="0.35">
      <c r="A130" s="1326" t="s">
        <v>1341</v>
      </c>
      <c r="B130" s="1327">
        <v>1</v>
      </c>
      <c r="C130" s="1328">
        <v>361391</v>
      </c>
    </row>
    <row r="131" spans="1:3" ht="14.5" x14ac:dyDescent="0.35">
      <c r="A131" s="1326" t="s">
        <v>1342</v>
      </c>
      <c r="B131" s="1327">
        <v>2</v>
      </c>
      <c r="C131" s="1328">
        <v>-34822580</v>
      </c>
    </row>
    <row r="132" spans="1:3" ht="14.5" x14ac:dyDescent="0.35">
      <c r="A132" s="1326" t="s">
        <v>1343</v>
      </c>
      <c r="B132" s="1327">
        <v>3</v>
      </c>
      <c r="C132" s="1328">
        <v>35029774</v>
      </c>
    </row>
    <row r="133" spans="1:3" ht="14.5" x14ac:dyDescent="0.35">
      <c r="A133" s="1326" t="s">
        <v>1344</v>
      </c>
      <c r="B133" s="1327">
        <v>4</v>
      </c>
      <c r="C133" s="1328">
        <v>-360928</v>
      </c>
    </row>
    <row r="134" spans="1:3" ht="14.5" x14ac:dyDescent="0.35">
      <c r="A134" s="1326" t="s">
        <v>1345</v>
      </c>
      <c r="B134" s="1327">
        <v>5</v>
      </c>
      <c r="C134" s="1328">
        <v>0</v>
      </c>
    </row>
    <row r="135" spans="1:3" ht="14.5" x14ac:dyDescent="0.35">
      <c r="A135" s="1326" t="s">
        <v>1346</v>
      </c>
      <c r="B135" s="1327">
        <v>6</v>
      </c>
      <c r="C135" s="1328">
        <v>0</v>
      </c>
    </row>
    <row r="136" spans="1:3" ht="14.5" x14ac:dyDescent="0.35">
      <c r="A136" s="1326" t="s">
        <v>1347</v>
      </c>
      <c r="B136" s="1327">
        <v>7</v>
      </c>
      <c r="C136" s="1328">
        <v>0</v>
      </c>
    </row>
    <row r="137" spans="1:3" ht="14.5" x14ac:dyDescent="0.35">
      <c r="A137" s="1326" t="s">
        <v>1348</v>
      </c>
      <c r="B137" s="1327">
        <v>8</v>
      </c>
      <c r="C137" s="1328">
        <v>0</v>
      </c>
    </row>
    <row r="138" spans="1:3" ht="14.5" x14ac:dyDescent="0.35">
      <c r="A138" s="1326" t="s">
        <v>1349</v>
      </c>
      <c r="B138" s="1327">
        <v>9</v>
      </c>
      <c r="C138" s="1328">
        <v>0</v>
      </c>
    </row>
    <row r="139" spans="1:3" ht="14.5" x14ac:dyDescent="0.35">
      <c r="A139" s="1326" t="s">
        <v>1350</v>
      </c>
      <c r="B139" s="1327">
        <v>10</v>
      </c>
      <c r="C139" s="1328">
        <v>0</v>
      </c>
    </row>
    <row r="140" spans="1:3" ht="14.5" x14ac:dyDescent="0.35">
      <c r="A140" s="1326" t="s">
        <v>1351</v>
      </c>
      <c r="B140" s="1327">
        <v>11</v>
      </c>
      <c r="C140" s="1328">
        <v>0</v>
      </c>
    </row>
    <row r="141" spans="1:3" ht="14.5" x14ac:dyDescent="0.35">
      <c r="A141" s="1326" t="s">
        <v>1352</v>
      </c>
      <c r="B141" s="1327">
        <v>12</v>
      </c>
      <c r="C141" s="1328">
        <v>0</v>
      </c>
    </row>
    <row r="142" spans="1:3" ht="14.5" x14ac:dyDescent="0.35">
      <c r="A142" s="1326" t="s">
        <v>1353</v>
      </c>
      <c r="B142" s="1327">
        <v>13</v>
      </c>
      <c r="C142" s="1328">
        <v>0</v>
      </c>
    </row>
    <row r="143" spans="1:3" ht="14.5" x14ac:dyDescent="0.35">
      <c r="A143" s="1326" t="s">
        <v>1354</v>
      </c>
      <c r="B143" s="1327">
        <v>14</v>
      </c>
      <c r="C143" s="1328">
        <v>0</v>
      </c>
    </row>
    <row r="144" spans="1:3" ht="14.5" x14ac:dyDescent="0.35">
      <c r="A144" s="1326" t="s">
        <v>1355</v>
      </c>
      <c r="B144" s="1327">
        <v>15</v>
      </c>
      <c r="C144" s="1328">
        <v>0</v>
      </c>
    </row>
    <row r="145" spans="1:3" ht="14.5" x14ac:dyDescent="0.35">
      <c r="A145" s="1326" t="s">
        <v>1356</v>
      </c>
      <c r="B145" s="1327">
        <v>16</v>
      </c>
      <c r="C145" s="1328">
        <v>0</v>
      </c>
    </row>
    <row r="146" spans="1:3" ht="14.5" x14ac:dyDescent="0.35">
      <c r="A146" s="1326" t="s">
        <v>1357</v>
      </c>
      <c r="B146" s="1327">
        <v>17</v>
      </c>
      <c r="C146" s="1328">
        <v>0</v>
      </c>
    </row>
    <row r="147" spans="1:3" ht="14.5" x14ac:dyDescent="0.35">
      <c r="A147" s="1326" t="s">
        <v>1358</v>
      </c>
      <c r="B147" s="1327">
        <v>18</v>
      </c>
      <c r="C147" s="1328">
        <v>0</v>
      </c>
    </row>
    <row r="148" spans="1:3" ht="14.5" x14ac:dyDescent="0.35">
      <c r="A148" s="1326" t="s">
        <v>1359</v>
      </c>
      <c r="B148" s="1327">
        <v>19</v>
      </c>
      <c r="C148" s="1328">
        <v>0</v>
      </c>
    </row>
    <row r="149" spans="1:3" ht="14.5" x14ac:dyDescent="0.35">
      <c r="A149" s="1326" t="s">
        <v>1360</v>
      </c>
      <c r="B149" s="1327">
        <v>20</v>
      </c>
      <c r="C149" s="1328">
        <v>0</v>
      </c>
    </row>
    <row r="150" spans="1:3" ht="14.5" x14ac:dyDescent="0.35">
      <c r="A150" s="1326" t="s">
        <v>1361</v>
      </c>
      <c r="B150" s="1327">
        <v>21</v>
      </c>
      <c r="C150" s="1328">
        <v>0</v>
      </c>
    </row>
    <row r="151" spans="1:3" ht="14.5" x14ac:dyDescent="0.35">
      <c r="A151" s="1326" t="s">
        <v>1362</v>
      </c>
      <c r="B151" s="1327">
        <v>22</v>
      </c>
      <c r="C151" s="1328">
        <v>0</v>
      </c>
    </row>
    <row r="152" spans="1:3" ht="14.5" x14ac:dyDescent="0.35">
      <c r="A152" s="1326" t="s">
        <v>1363</v>
      </c>
      <c r="B152" s="1327">
        <v>23</v>
      </c>
      <c r="C152" s="1328">
        <v>0</v>
      </c>
    </row>
    <row r="153" spans="1:3" ht="14.5" x14ac:dyDescent="0.35">
      <c r="A153" s="1326" t="s">
        <v>1364</v>
      </c>
      <c r="B153" s="1327">
        <v>24</v>
      </c>
      <c r="C153" s="1328">
        <v>0</v>
      </c>
    </row>
    <row r="154" spans="1:3" ht="14.5" x14ac:dyDescent="0.35">
      <c r="A154" s="1326" t="s">
        <v>1365</v>
      </c>
      <c r="B154" s="1327">
        <v>26</v>
      </c>
      <c r="C154" s="1328">
        <v>0</v>
      </c>
    </row>
    <row r="155" spans="1:3" ht="14.5" x14ac:dyDescent="0.35">
      <c r="A155" s="1326" t="s">
        <v>1366</v>
      </c>
      <c r="B155" s="1327">
        <v>27</v>
      </c>
      <c r="C155" s="1328">
        <v>0</v>
      </c>
    </row>
    <row r="156" spans="1:3" ht="14.5" x14ac:dyDescent="0.35">
      <c r="A156" s="1326" t="s">
        <v>1367</v>
      </c>
      <c r="B156" s="1327">
        <v>28</v>
      </c>
      <c r="C156" s="1328">
        <v>0</v>
      </c>
    </row>
    <row r="157" spans="1:3" ht="14.5" x14ac:dyDescent="0.35">
      <c r="A157" s="1326" t="s">
        <v>1368</v>
      </c>
      <c r="B157" s="1327">
        <v>29</v>
      </c>
      <c r="C157" s="1328">
        <v>0</v>
      </c>
    </row>
    <row r="158" spans="1:3" ht="14.5" x14ac:dyDescent="0.35">
      <c r="A158" s="1326" t="s">
        <v>1369</v>
      </c>
      <c r="B158" s="1327">
        <v>30</v>
      </c>
      <c r="C158" s="1328">
        <v>207657</v>
      </c>
    </row>
    <row r="159" spans="1:3" ht="14.5" x14ac:dyDescent="0.35">
      <c r="A159" s="1326" t="s">
        <v>1370</v>
      </c>
      <c r="B159" s="1327">
        <v>31</v>
      </c>
      <c r="C159" s="1328">
        <v>207657</v>
      </c>
    </row>
    <row r="160" spans="1:3" ht="14.5" x14ac:dyDescent="0.35">
      <c r="A160" s="1326" t="s">
        <v>1371</v>
      </c>
      <c r="B160" s="1327">
        <v>32</v>
      </c>
      <c r="C160" s="1328">
        <v>0</v>
      </c>
    </row>
    <row r="161" spans="1:3" ht="14.5" x14ac:dyDescent="0.35">
      <c r="A161" s="1326" t="s">
        <v>729</v>
      </c>
      <c r="B161" s="1327" t="s">
        <v>729</v>
      </c>
      <c r="C161" s="1328" t="s">
        <v>729</v>
      </c>
    </row>
    <row r="162" spans="1:3" ht="14.5" x14ac:dyDescent="0.35">
      <c r="A162" s="1326" t="s">
        <v>1372</v>
      </c>
      <c r="B162" s="1327" t="s">
        <v>729</v>
      </c>
      <c r="C162" s="1328" t="s">
        <v>729</v>
      </c>
    </row>
    <row r="163" spans="1:3" ht="14.5" x14ac:dyDescent="0.35">
      <c r="A163" s="1326" t="s">
        <v>1373</v>
      </c>
      <c r="B163" s="1327">
        <v>35</v>
      </c>
      <c r="C163" s="1328">
        <v>0</v>
      </c>
    </row>
    <row r="164" spans="1:3" ht="14.5" x14ac:dyDescent="0.35">
      <c r="A164" s="1326" t="s">
        <v>1374</v>
      </c>
      <c r="B164" s="1327">
        <v>36</v>
      </c>
      <c r="C164" s="1328">
        <v>0</v>
      </c>
    </row>
    <row r="165" spans="1:3" ht="14.5" x14ac:dyDescent="0.35">
      <c r="A165" s="1326" t="s">
        <v>1375</v>
      </c>
      <c r="B165" s="1327">
        <v>37</v>
      </c>
      <c r="C165" s="1328">
        <v>0</v>
      </c>
    </row>
    <row r="166" spans="1:3" ht="14.5" x14ac:dyDescent="0.35">
      <c r="A166" s="1326" t="s">
        <v>1376</v>
      </c>
      <c r="B166" s="1327">
        <v>38</v>
      </c>
      <c r="C166" s="1328">
        <v>0</v>
      </c>
    </row>
    <row r="167" spans="1:3" ht="14.5" x14ac:dyDescent="0.35">
      <c r="A167" s="1326" t="s">
        <v>1377</v>
      </c>
      <c r="B167" s="1327">
        <v>39</v>
      </c>
      <c r="C167" s="1328">
        <v>0</v>
      </c>
    </row>
    <row r="168" spans="1:3" ht="14.5" x14ac:dyDescent="0.35">
      <c r="A168" s="1326" t="s">
        <v>1378</v>
      </c>
      <c r="B168" s="1327">
        <v>40</v>
      </c>
      <c r="C168" s="1328">
        <v>0</v>
      </c>
    </row>
    <row r="169" spans="1:3" ht="14.5" x14ac:dyDescent="0.35">
      <c r="A169" s="1326" t="s">
        <v>1379</v>
      </c>
      <c r="B169" s="1327">
        <v>41</v>
      </c>
      <c r="C169" s="1328">
        <v>0</v>
      </c>
    </row>
    <row r="170" spans="1:3" ht="14.5" x14ac:dyDescent="0.35">
      <c r="A170" s="1326" t="s">
        <v>1380</v>
      </c>
      <c r="B170" s="1327">
        <v>42</v>
      </c>
      <c r="C170" s="1328">
        <v>0</v>
      </c>
    </row>
    <row r="171" spans="1:3" ht="14.5" x14ac:dyDescent="0.35">
      <c r="A171" s="1329" t="s">
        <v>1381</v>
      </c>
      <c r="B171" s="1330">
        <v>43</v>
      </c>
      <c r="C171" s="1331">
        <v>0</v>
      </c>
    </row>
  </sheetData>
  <mergeCells count="1">
    <mergeCell ref="A1:D1"/>
  </mergeCells>
  <pageMargins left="0.7" right="0.7" top="0.75" bottom="0.75" header="0.3" footer="0.3"/>
  <pageSetup paperSize="9" scale="85" orientation="portrait" r:id="rId1"/>
  <headerFooter>
    <oddHeader>&amp;R20/1. melléklet a 13/2019. (V.30.) önkormányzati rendelethez</oddHeader>
  </headerFooter>
  <rowBreaks count="2" manualBreakCount="2">
    <brk id="57" max="16383" man="1"/>
    <brk id="115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J117"/>
  <sheetViews>
    <sheetView view="pageLayout" topLeftCell="B1" zoomScale="89" zoomScaleNormal="100" zoomScalePageLayoutView="89" workbookViewId="0">
      <selection activeCell="H37" sqref="H37"/>
    </sheetView>
  </sheetViews>
  <sheetFormatPr defaultRowHeight="13" x14ac:dyDescent="0.3"/>
  <cols>
    <col min="1" max="1" width="60.69921875" customWidth="1"/>
    <col min="2" max="2" width="9.5" customWidth="1"/>
    <col min="3" max="10" width="15.19921875" style="1250" customWidth="1"/>
    <col min="11" max="110" width="15.19921875" customWidth="1"/>
  </cols>
  <sheetData>
    <row r="1" spans="1:10" ht="23.25" customHeight="1" x14ac:dyDescent="0.5">
      <c r="A1" s="1475" t="s">
        <v>1328</v>
      </c>
      <c r="B1" s="1475"/>
      <c r="C1" s="1475"/>
      <c r="D1" s="1475"/>
      <c r="E1" s="1475"/>
      <c r="F1" s="1475"/>
      <c r="G1" s="1475"/>
      <c r="H1" s="1475"/>
      <c r="I1" s="1475"/>
      <c r="J1" s="1475"/>
    </row>
    <row r="2" spans="1:10" ht="16.5" customHeight="1" x14ac:dyDescent="0.3">
      <c r="B2" s="1183"/>
      <c r="C2" s="1205"/>
      <c r="D2" s="1205"/>
      <c r="E2" s="1205"/>
      <c r="F2" s="1205"/>
      <c r="G2" s="1205"/>
      <c r="H2" s="1205"/>
      <c r="I2" s="1205"/>
      <c r="J2" s="506" t="s">
        <v>1</v>
      </c>
    </row>
    <row r="3" spans="1:10" s="1185" customFormat="1" ht="14.5" x14ac:dyDescent="0.35">
      <c r="A3" s="1184"/>
      <c r="B3" s="1184"/>
      <c r="C3" s="1474" t="s">
        <v>1166</v>
      </c>
      <c r="D3" s="1474"/>
      <c r="E3" s="1474" t="s">
        <v>1167</v>
      </c>
      <c r="F3" s="1474"/>
      <c r="G3" s="1474" t="s">
        <v>1168</v>
      </c>
      <c r="H3" s="1474"/>
      <c r="I3" s="1474" t="s">
        <v>397</v>
      </c>
      <c r="J3" s="1474"/>
    </row>
    <row r="4" spans="1:10" x14ac:dyDescent="0.3">
      <c r="A4" s="1186" t="s">
        <v>266</v>
      </c>
      <c r="B4" s="1186" t="s">
        <v>538</v>
      </c>
      <c r="C4" s="1206" t="s">
        <v>1169</v>
      </c>
      <c r="D4" s="1206" t="s">
        <v>1170</v>
      </c>
      <c r="E4" s="1206" t="s">
        <v>1169</v>
      </c>
      <c r="F4" s="1206" t="s">
        <v>1170</v>
      </c>
      <c r="G4" s="1206" t="s">
        <v>1169</v>
      </c>
      <c r="H4" s="1206" t="s">
        <v>1170</v>
      </c>
      <c r="I4" s="1206" t="s">
        <v>1169</v>
      </c>
      <c r="J4" s="1206" t="s">
        <v>1170</v>
      </c>
    </row>
    <row r="5" spans="1:10" x14ac:dyDescent="0.3">
      <c r="A5" s="1187">
        <v>1</v>
      </c>
      <c r="B5" s="1187">
        <v>2</v>
      </c>
      <c r="C5" s="1207">
        <v>3</v>
      </c>
      <c r="D5" s="1207">
        <v>4</v>
      </c>
      <c r="E5" s="1207">
        <v>3</v>
      </c>
      <c r="F5" s="1207">
        <v>4</v>
      </c>
      <c r="G5" s="1207">
        <v>3</v>
      </c>
      <c r="H5" s="1207">
        <v>4</v>
      </c>
      <c r="I5" s="1207">
        <v>3</v>
      </c>
      <c r="J5" s="1207">
        <v>4</v>
      </c>
    </row>
    <row r="6" spans="1:10" s="1188" customFormat="1" ht="14.5" x14ac:dyDescent="0.35">
      <c r="A6" s="1191" t="s">
        <v>851</v>
      </c>
      <c r="B6" s="1197" t="s">
        <v>729</v>
      </c>
      <c r="C6" s="1208" t="s">
        <v>729</v>
      </c>
      <c r="D6" s="1209" t="s">
        <v>729</v>
      </c>
      <c r="E6" s="1256" t="s">
        <v>729</v>
      </c>
      <c r="F6" s="1258"/>
      <c r="G6" s="1208" t="s">
        <v>729</v>
      </c>
      <c r="H6" s="1209" t="s">
        <v>729</v>
      </c>
      <c r="I6" s="1210" t="s">
        <v>729</v>
      </c>
      <c r="J6" s="1209" t="s">
        <v>729</v>
      </c>
    </row>
    <row r="7" spans="1:10" s="1185" customFormat="1" ht="14.5" x14ac:dyDescent="0.35">
      <c r="A7" s="1192" t="s">
        <v>1171</v>
      </c>
      <c r="B7" s="1198" t="s">
        <v>5</v>
      </c>
      <c r="C7" s="1211">
        <f>C8+C24+C66+C50</f>
        <v>10721985195</v>
      </c>
      <c r="D7" s="1213">
        <f>D8+D24+D66+D50</f>
        <v>10815176906</v>
      </c>
      <c r="E7" s="1257">
        <f>E8+E24+E66+E50</f>
        <v>1472231</v>
      </c>
      <c r="F7" s="1257">
        <f t="shared" ref="F7:H7" si="0">F8+F24+F66+F50</f>
        <v>1854247</v>
      </c>
      <c r="G7" s="1211">
        <f t="shared" si="0"/>
        <v>0</v>
      </c>
      <c r="H7" s="1212">
        <f t="shared" si="0"/>
        <v>0</v>
      </c>
      <c r="I7" s="1213">
        <f>C7+E7+G7</f>
        <v>10723457426</v>
      </c>
      <c r="J7" s="1212">
        <f t="shared" ref="J7:J38" si="1">D7+F7+H7</f>
        <v>10817031153</v>
      </c>
    </row>
    <row r="8" spans="1:10" s="1185" customFormat="1" ht="14.5" x14ac:dyDescent="0.35">
      <c r="A8" s="1192" t="s">
        <v>1172</v>
      </c>
      <c r="B8" s="1198" t="s">
        <v>1173</v>
      </c>
      <c r="C8" s="1215">
        <f>C9+C14+C19</f>
        <v>318655</v>
      </c>
      <c r="D8" s="1217">
        <f t="shared" ref="D8:H8" si="2">D9+D14+D19</f>
        <v>1063310</v>
      </c>
      <c r="E8" s="1217">
        <f t="shared" si="2"/>
        <v>418534</v>
      </c>
      <c r="F8" s="1217">
        <f t="shared" si="2"/>
        <v>1131936</v>
      </c>
      <c r="G8" s="1215">
        <f t="shared" si="2"/>
        <v>0</v>
      </c>
      <c r="H8" s="1216">
        <f t="shared" si="2"/>
        <v>0</v>
      </c>
      <c r="I8" s="1213">
        <f t="shared" ref="I8:I10" si="3">C8+E8+G8</f>
        <v>737189</v>
      </c>
      <c r="J8" s="1212">
        <f t="shared" si="1"/>
        <v>2195246</v>
      </c>
    </row>
    <row r="9" spans="1:10" s="1185" customFormat="1" ht="14.5" x14ac:dyDescent="0.35">
      <c r="A9" s="1192" t="s">
        <v>1174</v>
      </c>
      <c r="B9" s="1198" t="s">
        <v>1175</v>
      </c>
      <c r="C9" s="1215">
        <f>SUM(C10:C13)</f>
        <v>0</v>
      </c>
      <c r="D9" s="1217">
        <f t="shared" ref="D9:H9" si="4">SUM(D10:D13)</f>
        <v>1063310</v>
      </c>
      <c r="E9" s="1217">
        <f t="shared" si="4"/>
        <v>0</v>
      </c>
      <c r="F9" s="1217">
        <f t="shared" si="4"/>
        <v>569485</v>
      </c>
      <c r="G9" s="1215">
        <f t="shared" si="4"/>
        <v>0</v>
      </c>
      <c r="H9" s="1216">
        <f t="shared" si="4"/>
        <v>0</v>
      </c>
      <c r="I9" s="1213">
        <f t="shared" si="3"/>
        <v>0</v>
      </c>
      <c r="J9" s="1212">
        <f t="shared" si="1"/>
        <v>1632795</v>
      </c>
    </row>
    <row r="10" spans="1:10" s="1189" customFormat="1" ht="14.5" x14ac:dyDescent="0.35">
      <c r="A10" s="1193" t="s">
        <v>1176</v>
      </c>
      <c r="B10" s="1199" t="s">
        <v>1177</v>
      </c>
      <c r="C10" s="1219"/>
      <c r="D10" s="1220"/>
      <c r="E10" s="1221"/>
      <c r="F10" s="1222"/>
      <c r="G10" s="1219"/>
      <c r="H10" s="1220"/>
      <c r="I10" s="1213">
        <f t="shared" si="3"/>
        <v>0</v>
      </c>
      <c r="J10" s="1212">
        <f t="shared" si="1"/>
        <v>0</v>
      </c>
    </row>
    <row r="11" spans="1:10" s="1189" customFormat="1" ht="14.5" x14ac:dyDescent="0.35">
      <c r="A11" s="1193" t="s">
        <v>1178</v>
      </c>
      <c r="B11" s="1199" t="s">
        <v>1179</v>
      </c>
      <c r="C11" s="1219"/>
      <c r="D11" s="1220"/>
      <c r="E11" s="1221"/>
      <c r="F11" s="1222"/>
      <c r="G11" s="1219"/>
      <c r="H11" s="1220"/>
      <c r="I11" s="1213">
        <f t="shared" ref="I11:I38" si="5">C11+E11+G11</f>
        <v>0</v>
      </c>
      <c r="J11" s="1212">
        <f t="shared" si="1"/>
        <v>0</v>
      </c>
    </row>
    <row r="12" spans="1:10" s="1189" customFormat="1" ht="14.5" x14ac:dyDescent="0.35">
      <c r="A12" s="1193" t="s">
        <v>1180</v>
      </c>
      <c r="B12" s="1199" t="s">
        <v>1181</v>
      </c>
      <c r="C12" s="1219"/>
      <c r="D12" s="1223">
        <v>1063310</v>
      </c>
      <c r="E12" s="1221"/>
      <c r="F12" s="1224">
        <v>569485</v>
      </c>
      <c r="G12" s="1219"/>
      <c r="H12" s="1223"/>
      <c r="I12" s="1213">
        <f t="shared" si="5"/>
        <v>0</v>
      </c>
      <c r="J12" s="1223">
        <f t="shared" si="1"/>
        <v>1632795</v>
      </c>
    </row>
    <row r="13" spans="1:10" s="1189" customFormat="1" ht="14.5" x14ac:dyDescent="0.35">
      <c r="A13" s="1193" t="s">
        <v>1182</v>
      </c>
      <c r="B13" s="1199" t="s">
        <v>1183</v>
      </c>
      <c r="C13" s="1219"/>
      <c r="D13" s="1220"/>
      <c r="E13" s="1221"/>
      <c r="F13" s="1222"/>
      <c r="G13" s="1219"/>
      <c r="H13" s="1220"/>
      <c r="I13" s="1213">
        <f t="shared" si="5"/>
        <v>0</v>
      </c>
      <c r="J13" s="1212">
        <f t="shared" si="1"/>
        <v>0</v>
      </c>
    </row>
    <row r="14" spans="1:10" x14ac:dyDescent="0.3">
      <c r="A14" s="1192" t="s">
        <v>1184</v>
      </c>
      <c r="B14" s="1198" t="s">
        <v>1185</v>
      </c>
      <c r="C14" s="1215">
        <f t="shared" ref="C14:H14" si="6">SUM(C15:C18)</f>
        <v>318655</v>
      </c>
      <c r="D14" s="1216">
        <f t="shared" si="6"/>
        <v>0</v>
      </c>
      <c r="E14" s="1217">
        <f t="shared" si="6"/>
        <v>418534</v>
      </c>
      <c r="F14" s="1218">
        <f t="shared" si="6"/>
        <v>562451</v>
      </c>
      <c r="G14" s="1215">
        <f t="shared" si="6"/>
        <v>0</v>
      </c>
      <c r="H14" s="1216">
        <f t="shared" si="6"/>
        <v>0</v>
      </c>
      <c r="I14" s="1213">
        <f t="shared" si="5"/>
        <v>737189</v>
      </c>
      <c r="J14" s="1212">
        <f t="shared" si="1"/>
        <v>562451</v>
      </c>
    </row>
    <row r="15" spans="1:10" s="1189" customFormat="1" ht="14.5" x14ac:dyDescent="0.35">
      <c r="A15" s="1193" t="s">
        <v>1176</v>
      </c>
      <c r="B15" s="1199" t="s">
        <v>1186</v>
      </c>
      <c r="C15" s="1219"/>
      <c r="D15" s="1220"/>
      <c r="E15" s="1221"/>
      <c r="F15" s="1222"/>
      <c r="G15" s="1219"/>
      <c r="H15" s="1220"/>
      <c r="I15" s="1213">
        <f t="shared" si="5"/>
        <v>0</v>
      </c>
      <c r="J15" s="1212">
        <f t="shared" si="1"/>
        <v>0</v>
      </c>
    </row>
    <row r="16" spans="1:10" s="1189" customFormat="1" ht="14.5" x14ac:dyDescent="0.35">
      <c r="A16" s="1193" t="s">
        <v>1178</v>
      </c>
      <c r="B16" s="1199" t="s">
        <v>1187</v>
      </c>
      <c r="C16" s="1219"/>
      <c r="D16" s="1220"/>
      <c r="E16" s="1221"/>
      <c r="F16" s="1222"/>
      <c r="G16" s="1219"/>
      <c r="H16" s="1220"/>
      <c r="I16" s="1213">
        <f t="shared" si="5"/>
        <v>0</v>
      </c>
      <c r="J16" s="1212">
        <f t="shared" si="1"/>
        <v>0</v>
      </c>
    </row>
    <row r="17" spans="1:10" s="1189" customFormat="1" ht="14.5" x14ac:dyDescent="0.35">
      <c r="A17" s="1193" t="s">
        <v>1180</v>
      </c>
      <c r="B17" s="1199" t="s">
        <v>1188</v>
      </c>
      <c r="C17" s="1219">
        <v>318655</v>
      </c>
      <c r="D17" s="1220">
        <v>318655</v>
      </c>
      <c r="E17" s="1221">
        <v>283731</v>
      </c>
      <c r="F17" s="1222">
        <v>794848</v>
      </c>
      <c r="G17" s="1219"/>
      <c r="H17" s="1220"/>
      <c r="I17" s="1226">
        <f t="shared" si="5"/>
        <v>602386</v>
      </c>
      <c r="J17" s="1223">
        <f t="shared" si="1"/>
        <v>1113503</v>
      </c>
    </row>
    <row r="18" spans="1:10" s="1189" customFormat="1" ht="14.5" x14ac:dyDescent="0.35">
      <c r="A18" s="1193" t="s">
        <v>1182</v>
      </c>
      <c r="B18" s="1199" t="s">
        <v>1189</v>
      </c>
      <c r="C18" s="1219"/>
      <c r="D18" s="1220">
        <v>-318655</v>
      </c>
      <c r="E18" s="1221">
        <v>134803</v>
      </c>
      <c r="F18" s="1222">
        <v>-232397</v>
      </c>
      <c r="G18" s="1219"/>
      <c r="H18" s="1220"/>
      <c r="I18" s="1226">
        <f t="shared" si="5"/>
        <v>134803</v>
      </c>
      <c r="J18" s="1223">
        <f t="shared" si="1"/>
        <v>-551052</v>
      </c>
    </row>
    <row r="19" spans="1:10" x14ac:dyDescent="0.3">
      <c r="A19" s="1192" t="s">
        <v>1190</v>
      </c>
      <c r="B19" s="1198" t="s">
        <v>1191</v>
      </c>
      <c r="C19" s="1215">
        <f t="shared" ref="C19:H19" si="7">SUM(C20:C23)</f>
        <v>0</v>
      </c>
      <c r="D19" s="1216">
        <f t="shared" si="7"/>
        <v>0</v>
      </c>
      <c r="E19" s="1217">
        <f t="shared" si="7"/>
        <v>0</v>
      </c>
      <c r="F19" s="1218">
        <f t="shared" si="7"/>
        <v>0</v>
      </c>
      <c r="G19" s="1215">
        <f t="shared" si="7"/>
        <v>0</v>
      </c>
      <c r="H19" s="1216">
        <f t="shared" si="7"/>
        <v>0</v>
      </c>
      <c r="I19" s="1213">
        <f t="shared" si="5"/>
        <v>0</v>
      </c>
      <c r="J19" s="1212">
        <f t="shared" si="1"/>
        <v>0</v>
      </c>
    </row>
    <row r="20" spans="1:10" s="1189" customFormat="1" ht="14.5" x14ac:dyDescent="0.35">
      <c r="A20" s="1193" t="s">
        <v>1176</v>
      </c>
      <c r="B20" s="1199" t="s">
        <v>1192</v>
      </c>
      <c r="C20" s="1219"/>
      <c r="D20" s="1220"/>
      <c r="E20" s="1221"/>
      <c r="F20" s="1222"/>
      <c r="G20" s="1219"/>
      <c r="H20" s="1220"/>
      <c r="I20" s="1213">
        <f t="shared" si="5"/>
        <v>0</v>
      </c>
      <c r="J20" s="1212">
        <f t="shared" si="1"/>
        <v>0</v>
      </c>
    </row>
    <row r="21" spans="1:10" s="1189" customFormat="1" ht="14.5" x14ac:dyDescent="0.35">
      <c r="A21" s="1193" t="s">
        <v>1178</v>
      </c>
      <c r="B21" s="1199" t="s">
        <v>1193</v>
      </c>
      <c r="C21" s="1219"/>
      <c r="D21" s="1220"/>
      <c r="E21" s="1221"/>
      <c r="F21" s="1222"/>
      <c r="G21" s="1219"/>
      <c r="H21" s="1220"/>
      <c r="I21" s="1213">
        <f t="shared" si="5"/>
        <v>0</v>
      </c>
      <c r="J21" s="1212">
        <f t="shared" si="1"/>
        <v>0</v>
      </c>
    </row>
    <row r="22" spans="1:10" s="1189" customFormat="1" ht="14.5" x14ac:dyDescent="0.35">
      <c r="A22" s="1193" t="s">
        <v>1180</v>
      </c>
      <c r="B22" s="1199" t="s">
        <v>1194</v>
      </c>
      <c r="C22" s="1219"/>
      <c r="D22" s="1220"/>
      <c r="E22" s="1221"/>
      <c r="F22" s="1222"/>
      <c r="G22" s="1219"/>
      <c r="H22" s="1220"/>
      <c r="I22" s="1213">
        <f t="shared" si="5"/>
        <v>0</v>
      </c>
      <c r="J22" s="1212">
        <f t="shared" si="1"/>
        <v>0</v>
      </c>
    </row>
    <row r="23" spans="1:10" s="1189" customFormat="1" ht="14.5" x14ac:dyDescent="0.35">
      <c r="A23" s="1193" t="s">
        <v>1182</v>
      </c>
      <c r="B23" s="1199" t="s">
        <v>1195</v>
      </c>
      <c r="C23" s="1219"/>
      <c r="D23" s="1220"/>
      <c r="E23" s="1221"/>
      <c r="F23" s="1222"/>
      <c r="G23" s="1219"/>
      <c r="H23" s="1220"/>
      <c r="I23" s="1213">
        <f t="shared" si="5"/>
        <v>0</v>
      </c>
      <c r="J23" s="1212">
        <f t="shared" si="1"/>
        <v>0</v>
      </c>
    </row>
    <row r="24" spans="1:10" x14ac:dyDescent="0.3">
      <c r="A24" s="1192" t="s">
        <v>1196</v>
      </c>
      <c r="B24" s="1198" t="s">
        <v>1197</v>
      </c>
      <c r="C24" s="1211">
        <f>C25+C30+C35+C40+C45</f>
        <v>9972050618</v>
      </c>
      <c r="D24" s="1212">
        <f t="shared" ref="D24:H24" si="8">D25+D30+D35+D40+D45</f>
        <v>10072533685</v>
      </c>
      <c r="E24" s="1213">
        <f t="shared" si="8"/>
        <v>1053697</v>
      </c>
      <c r="F24" s="1214">
        <f t="shared" si="8"/>
        <v>722311</v>
      </c>
      <c r="G24" s="1211">
        <f t="shared" si="8"/>
        <v>0</v>
      </c>
      <c r="H24" s="1212">
        <f t="shared" si="8"/>
        <v>0</v>
      </c>
      <c r="I24" s="1213">
        <f t="shared" si="5"/>
        <v>9973104315</v>
      </c>
      <c r="J24" s="1212">
        <f t="shared" si="1"/>
        <v>10073255996</v>
      </c>
    </row>
    <row r="25" spans="1:10" x14ac:dyDescent="0.3">
      <c r="A25" s="1192" t="s">
        <v>1198</v>
      </c>
      <c r="B25" s="1198" t="s">
        <v>1199</v>
      </c>
      <c r="C25" s="1211">
        <f>SUM(C26:C29)</f>
        <v>9708871031</v>
      </c>
      <c r="D25" s="1213">
        <f t="shared" ref="D25:H25" si="9">SUM(D26:D29)</f>
        <v>9546649523</v>
      </c>
      <c r="E25" s="1211">
        <f t="shared" si="9"/>
        <v>0</v>
      </c>
      <c r="F25" s="1213">
        <f t="shared" si="9"/>
        <v>0</v>
      </c>
      <c r="G25" s="1211">
        <f t="shared" si="9"/>
        <v>0</v>
      </c>
      <c r="H25" s="1212">
        <f t="shared" si="9"/>
        <v>0</v>
      </c>
      <c r="I25" s="1213">
        <f t="shared" si="5"/>
        <v>9708871031</v>
      </c>
      <c r="J25" s="1212">
        <f t="shared" si="1"/>
        <v>9546649523</v>
      </c>
    </row>
    <row r="26" spans="1:10" s="1189" customFormat="1" ht="14.5" x14ac:dyDescent="0.35">
      <c r="A26" s="1193" t="s">
        <v>1176</v>
      </c>
      <c r="B26" s="1199" t="s">
        <v>1200</v>
      </c>
      <c r="C26" s="1219"/>
      <c r="D26" s="1220"/>
      <c r="E26" s="1221"/>
      <c r="F26" s="1222"/>
      <c r="G26" s="1219">
        <v>-331000</v>
      </c>
      <c r="H26" s="1220">
        <v>-331000</v>
      </c>
      <c r="I26" s="1226">
        <f t="shared" si="5"/>
        <v>-331000</v>
      </c>
      <c r="J26" s="1223">
        <f t="shared" si="1"/>
        <v>-331000</v>
      </c>
    </row>
    <row r="27" spans="1:10" s="1189" customFormat="1" ht="14.5" x14ac:dyDescent="0.35">
      <c r="A27" s="1193" t="s">
        <v>1178</v>
      </c>
      <c r="B27" s="1199" t="s">
        <v>1201</v>
      </c>
      <c r="C27" s="1219"/>
      <c r="D27" s="1220"/>
      <c r="E27" s="1221"/>
      <c r="F27" s="1222"/>
      <c r="G27" s="1219"/>
      <c r="H27" s="1220"/>
      <c r="I27" s="1226">
        <f t="shared" si="5"/>
        <v>0</v>
      </c>
      <c r="J27" s="1223">
        <f t="shared" si="1"/>
        <v>0</v>
      </c>
    </row>
    <row r="28" spans="1:10" s="1189" customFormat="1" ht="14.5" x14ac:dyDescent="0.35">
      <c r="A28" s="1193" t="s">
        <v>1180</v>
      </c>
      <c r="B28" s="1199" t="s">
        <v>1202</v>
      </c>
      <c r="C28" s="1225">
        <v>7282800209</v>
      </c>
      <c r="D28" s="1223">
        <v>7195537169</v>
      </c>
      <c r="E28" s="1226"/>
      <c r="F28" s="1224"/>
      <c r="G28" s="1225">
        <v>331000</v>
      </c>
      <c r="H28" s="1223">
        <v>331000</v>
      </c>
      <c r="I28" s="1226">
        <f t="shared" si="5"/>
        <v>7283131209</v>
      </c>
      <c r="J28" s="1223">
        <f t="shared" si="1"/>
        <v>7195868169</v>
      </c>
    </row>
    <row r="29" spans="1:10" s="1189" customFormat="1" ht="14.5" x14ac:dyDescent="0.35">
      <c r="A29" s="1193" t="s">
        <v>1182</v>
      </c>
      <c r="B29" s="1199" t="s">
        <v>1203</v>
      </c>
      <c r="C29" s="1225">
        <v>2426070822</v>
      </c>
      <c r="D29" s="1223">
        <v>2351112354</v>
      </c>
      <c r="E29" s="1226"/>
      <c r="F29" s="1224"/>
      <c r="G29" s="1225"/>
      <c r="H29" s="1223"/>
      <c r="I29" s="1226">
        <f t="shared" si="5"/>
        <v>2426070822</v>
      </c>
      <c r="J29" s="1223">
        <f t="shared" si="1"/>
        <v>2351112354</v>
      </c>
    </row>
    <row r="30" spans="1:10" x14ac:dyDescent="0.3">
      <c r="A30" s="1192" t="s">
        <v>1204</v>
      </c>
      <c r="B30" s="1198" t="s">
        <v>1205</v>
      </c>
      <c r="C30" s="1211">
        <f>SUM(C31:C34)</f>
        <v>241389629</v>
      </c>
      <c r="D30" s="1212">
        <f t="shared" ref="D30:G30" si="10">SUM(D31:D34)</f>
        <v>247253616</v>
      </c>
      <c r="E30" s="1213">
        <f t="shared" si="10"/>
        <v>1049357</v>
      </c>
      <c r="F30" s="1214">
        <f t="shared" si="10"/>
        <v>722311</v>
      </c>
      <c r="G30" s="1211">
        <f t="shared" si="10"/>
        <v>0</v>
      </c>
      <c r="H30" s="1212">
        <f>SUM(H31:H34)</f>
        <v>0</v>
      </c>
      <c r="I30" s="1213">
        <f t="shared" si="5"/>
        <v>242438986</v>
      </c>
      <c r="J30" s="1212">
        <f t="shared" si="1"/>
        <v>247975927</v>
      </c>
    </row>
    <row r="31" spans="1:10" s="1189" customFormat="1" ht="14.5" x14ac:dyDescent="0.35">
      <c r="A31" s="1193" t="s">
        <v>1176</v>
      </c>
      <c r="B31" s="1199" t="s">
        <v>1206</v>
      </c>
      <c r="C31" s="1219"/>
      <c r="D31" s="1220"/>
      <c r="E31" s="1221">
        <v>1268804</v>
      </c>
      <c r="F31" s="1222">
        <v>1268804</v>
      </c>
      <c r="G31" s="1219">
        <v>-380938</v>
      </c>
      <c r="H31" s="1220">
        <v>-380938</v>
      </c>
      <c r="I31" s="1226">
        <f t="shared" si="5"/>
        <v>887866</v>
      </c>
      <c r="J31" s="1223">
        <f t="shared" si="1"/>
        <v>887866</v>
      </c>
    </row>
    <row r="32" spans="1:10" s="1189" customFormat="1" ht="14.5" x14ac:dyDescent="0.35">
      <c r="A32" s="1193" t="s">
        <v>1178</v>
      </c>
      <c r="B32" s="1199" t="s">
        <v>1207</v>
      </c>
      <c r="C32" s="1219"/>
      <c r="D32" s="1220"/>
      <c r="E32" s="1221"/>
      <c r="F32" s="1222"/>
      <c r="G32" s="1219"/>
      <c r="H32" s="1220"/>
      <c r="I32" s="1226">
        <f t="shared" si="5"/>
        <v>0</v>
      </c>
      <c r="J32" s="1223">
        <f t="shared" si="1"/>
        <v>0</v>
      </c>
    </row>
    <row r="33" spans="1:10" s="1189" customFormat="1" ht="14.5" x14ac:dyDescent="0.35">
      <c r="A33" s="1193" t="s">
        <v>1180</v>
      </c>
      <c r="B33" s="1199" t="s">
        <v>1208</v>
      </c>
      <c r="C33" s="1225">
        <v>140594080</v>
      </c>
      <c r="D33" s="1223">
        <v>147184060</v>
      </c>
      <c r="E33" s="1226">
        <v>-219447</v>
      </c>
      <c r="F33" s="1224">
        <v>-10700</v>
      </c>
      <c r="G33" s="1225">
        <v>-923245</v>
      </c>
      <c r="H33" s="1223">
        <v>-923245</v>
      </c>
      <c r="I33" s="1226">
        <f t="shared" si="5"/>
        <v>139451388</v>
      </c>
      <c r="J33" s="1223">
        <f t="shared" si="1"/>
        <v>146250115</v>
      </c>
    </row>
    <row r="34" spans="1:10" s="1189" customFormat="1" ht="14.5" x14ac:dyDescent="0.35">
      <c r="A34" s="1193" t="s">
        <v>1182</v>
      </c>
      <c r="B34" s="1199" t="s">
        <v>1209</v>
      </c>
      <c r="C34" s="1225">
        <v>100795549</v>
      </c>
      <c r="D34" s="1223">
        <v>100069556</v>
      </c>
      <c r="E34" s="1226"/>
      <c r="F34" s="1224">
        <v>-535793</v>
      </c>
      <c r="G34" s="1225">
        <v>1304183</v>
      </c>
      <c r="H34" s="1223">
        <v>1304183</v>
      </c>
      <c r="I34" s="1226">
        <f t="shared" si="5"/>
        <v>102099732</v>
      </c>
      <c r="J34" s="1223">
        <f t="shared" si="1"/>
        <v>100837946</v>
      </c>
    </row>
    <row r="35" spans="1:10" x14ac:dyDescent="0.3">
      <c r="A35" s="1192" t="s">
        <v>1210</v>
      </c>
      <c r="B35" s="1198" t="s">
        <v>1211</v>
      </c>
      <c r="C35" s="1215">
        <f t="shared" ref="C35:H35" si="11">SUM(C36:C39)</f>
        <v>0</v>
      </c>
      <c r="D35" s="1216">
        <f t="shared" si="11"/>
        <v>0</v>
      </c>
      <c r="E35" s="1217">
        <f t="shared" si="11"/>
        <v>0</v>
      </c>
      <c r="F35" s="1218">
        <f t="shared" si="11"/>
        <v>0</v>
      </c>
      <c r="G35" s="1215">
        <f t="shared" si="11"/>
        <v>0</v>
      </c>
      <c r="H35" s="1216">
        <f t="shared" si="11"/>
        <v>0</v>
      </c>
      <c r="I35" s="1213">
        <f t="shared" si="5"/>
        <v>0</v>
      </c>
      <c r="J35" s="1212">
        <f t="shared" si="1"/>
        <v>0</v>
      </c>
    </row>
    <row r="36" spans="1:10" s="1189" customFormat="1" ht="14.5" x14ac:dyDescent="0.35">
      <c r="A36" s="1193" t="s">
        <v>1176</v>
      </c>
      <c r="B36" s="1199" t="s">
        <v>1212</v>
      </c>
      <c r="C36" s="1219"/>
      <c r="D36" s="1220"/>
      <c r="E36" s="1221"/>
      <c r="F36" s="1222"/>
      <c r="G36" s="1219"/>
      <c r="H36" s="1220"/>
      <c r="I36" s="1213">
        <f t="shared" si="5"/>
        <v>0</v>
      </c>
      <c r="J36" s="1212">
        <f t="shared" si="1"/>
        <v>0</v>
      </c>
    </row>
    <row r="37" spans="1:10" s="1189" customFormat="1" ht="14.5" x14ac:dyDescent="0.35">
      <c r="A37" s="1193" t="s">
        <v>1178</v>
      </c>
      <c r="B37" s="1199" t="s">
        <v>1213</v>
      </c>
      <c r="C37" s="1219"/>
      <c r="D37" s="1220"/>
      <c r="E37" s="1221"/>
      <c r="F37" s="1222"/>
      <c r="G37" s="1219"/>
      <c r="H37" s="1220"/>
      <c r="I37" s="1213">
        <f t="shared" si="5"/>
        <v>0</v>
      </c>
      <c r="J37" s="1212">
        <f t="shared" si="1"/>
        <v>0</v>
      </c>
    </row>
    <row r="38" spans="1:10" s="1189" customFormat="1" ht="14.5" x14ac:dyDescent="0.35">
      <c r="A38" s="1193" t="s">
        <v>1180</v>
      </c>
      <c r="B38" s="1199" t="s">
        <v>1214</v>
      </c>
      <c r="C38" s="1219"/>
      <c r="D38" s="1220"/>
      <c r="E38" s="1221"/>
      <c r="F38" s="1222"/>
      <c r="G38" s="1219"/>
      <c r="H38" s="1220"/>
      <c r="I38" s="1213">
        <f t="shared" si="5"/>
        <v>0</v>
      </c>
      <c r="J38" s="1212">
        <f t="shared" si="1"/>
        <v>0</v>
      </c>
    </row>
    <row r="39" spans="1:10" s="1189" customFormat="1" ht="14.5" x14ac:dyDescent="0.35">
      <c r="A39" s="1193" t="s">
        <v>1182</v>
      </c>
      <c r="B39" s="1199" t="s">
        <v>1215</v>
      </c>
      <c r="C39" s="1219"/>
      <c r="D39" s="1220"/>
      <c r="E39" s="1221"/>
      <c r="F39" s="1222"/>
      <c r="G39" s="1219"/>
      <c r="H39" s="1220"/>
      <c r="I39" s="1213">
        <f t="shared" ref="I39:I70" si="12">C39+E39+G39</f>
        <v>0</v>
      </c>
      <c r="J39" s="1212">
        <f t="shared" ref="J39:J70" si="13">D39+F39+H39</f>
        <v>0</v>
      </c>
    </row>
    <row r="40" spans="1:10" x14ac:dyDescent="0.3">
      <c r="A40" s="1192" t="s">
        <v>1216</v>
      </c>
      <c r="B40" s="1198" t="s">
        <v>1217</v>
      </c>
      <c r="C40" s="1211">
        <f t="shared" ref="C40:H40" si="14">SUM(C41:C44)</f>
        <v>21789958</v>
      </c>
      <c r="D40" s="1212">
        <f t="shared" si="14"/>
        <v>278630546</v>
      </c>
      <c r="E40" s="1213">
        <f t="shared" si="14"/>
        <v>4340</v>
      </c>
      <c r="F40" s="1214">
        <f t="shared" si="14"/>
        <v>0</v>
      </c>
      <c r="G40" s="1211">
        <f t="shared" si="14"/>
        <v>0</v>
      </c>
      <c r="H40" s="1212">
        <f t="shared" si="14"/>
        <v>0</v>
      </c>
      <c r="I40" s="1213">
        <f t="shared" si="12"/>
        <v>21794298</v>
      </c>
      <c r="J40" s="1212">
        <f t="shared" si="13"/>
        <v>278630546</v>
      </c>
    </row>
    <row r="41" spans="1:10" s="1189" customFormat="1" ht="14.5" x14ac:dyDescent="0.35">
      <c r="A41" s="1193" t="s">
        <v>1176</v>
      </c>
      <c r="B41" s="1199" t="s">
        <v>1218</v>
      </c>
      <c r="C41" s="1219"/>
      <c r="D41" s="1220"/>
      <c r="E41" s="1221"/>
      <c r="F41" s="1222"/>
      <c r="G41" s="1219"/>
      <c r="H41" s="1220"/>
      <c r="I41" s="1213">
        <f t="shared" si="12"/>
        <v>0</v>
      </c>
      <c r="J41" s="1212">
        <f t="shared" si="13"/>
        <v>0</v>
      </c>
    </row>
    <row r="42" spans="1:10" s="1189" customFormat="1" ht="14.5" x14ac:dyDescent="0.35">
      <c r="A42" s="1193" t="s">
        <v>1178</v>
      </c>
      <c r="B42" s="1199" t="s">
        <v>1219</v>
      </c>
      <c r="C42" s="1219"/>
      <c r="D42" s="1220"/>
      <c r="E42" s="1221"/>
      <c r="F42" s="1222"/>
      <c r="G42" s="1219"/>
      <c r="H42" s="1220"/>
      <c r="I42" s="1213">
        <f t="shared" si="12"/>
        <v>0</v>
      </c>
      <c r="J42" s="1212">
        <f t="shared" si="13"/>
        <v>0</v>
      </c>
    </row>
    <row r="43" spans="1:10" s="1189" customFormat="1" ht="14.5" x14ac:dyDescent="0.35">
      <c r="A43" s="1193" t="s">
        <v>1180</v>
      </c>
      <c r="B43" s="1199" t="s">
        <v>1220</v>
      </c>
      <c r="C43" s="1219"/>
      <c r="D43" s="1220"/>
      <c r="E43" s="1221"/>
      <c r="F43" s="1222"/>
      <c r="G43" s="1219"/>
      <c r="H43" s="1220"/>
      <c r="I43" s="1213">
        <f t="shared" si="12"/>
        <v>0</v>
      </c>
      <c r="J43" s="1212">
        <f t="shared" si="13"/>
        <v>0</v>
      </c>
    </row>
    <row r="44" spans="1:10" s="1189" customFormat="1" ht="14.5" x14ac:dyDescent="0.35">
      <c r="A44" s="1193" t="s">
        <v>1182</v>
      </c>
      <c r="B44" s="1199" t="s">
        <v>1221</v>
      </c>
      <c r="C44" s="1225">
        <v>21789958</v>
      </c>
      <c r="D44" s="1223">
        <v>278630546</v>
      </c>
      <c r="E44" s="1226">
        <v>4340</v>
      </c>
      <c r="F44" s="1224"/>
      <c r="G44" s="1225"/>
      <c r="H44" s="1223"/>
      <c r="I44" s="1213">
        <f t="shared" si="12"/>
        <v>21794298</v>
      </c>
      <c r="J44" s="1212">
        <f t="shared" si="13"/>
        <v>278630546</v>
      </c>
    </row>
    <row r="45" spans="1:10" x14ac:dyDescent="0.3">
      <c r="A45" s="1192" t="s">
        <v>1222</v>
      </c>
      <c r="B45" s="1198" t="s">
        <v>1223</v>
      </c>
      <c r="C45" s="1215">
        <f t="shared" ref="C45:H45" si="15">SUM(C46:C49)</f>
        <v>0</v>
      </c>
      <c r="D45" s="1216">
        <f t="shared" si="15"/>
        <v>0</v>
      </c>
      <c r="E45" s="1217">
        <f t="shared" si="15"/>
        <v>0</v>
      </c>
      <c r="F45" s="1218">
        <f t="shared" si="15"/>
        <v>0</v>
      </c>
      <c r="G45" s="1215">
        <f t="shared" si="15"/>
        <v>0</v>
      </c>
      <c r="H45" s="1216">
        <f t="shared" si="15"/>
        <v>0</v>
      </c>
      <c r="I45" s="1213">
        <f t="shared" si="12"/>
        <v>0</v>
      </c>
      <c r="J45" s="1212">
        <f t="shared" si="13"/>
        <v>0</v>
      </c>
    </row>
    <row r="46" spans="1:10" s="1189" customFormat="1" ht="14.5" x14ac:dyDescent="0.35">
      <c r="A46" s="1193" t="s">
        <v>1176</v>
      </c>
      <c r="B46" s="1199" t="s">
        <v>1224</v>
      </c>
      <c r="C46" s="1219"/>
      <c r="D46" s="1220"/>
      <c r="E46" s="1221"/>
      <c r="F46" s="1222"/>
      <c r="G46" s="1219"/>
      <c r="H46" s="1220"/>
      <c r="I46" s="1213">
        <f t="shared" si="12"/>
        <v>0</v>
      </c>
      <c r="J46" s="1212">
        <f t="shared" si="13"/>
        <v>0</v>
      </c>
    </row>
    <row r="47" spans="1:10" s="1189" customFormat="1" ht="14.5" x14ac:dyDescent="0.35">
      <c r="A47" s="1193" t="s">
        <v>1178</v>
      </c>
      <c r="B47" s="1199" t="s">
        <v>1225</v>
      </c>
      <c r="C47" s="1219"/>
      <c r="D47" s="1220"/>
      <c r="E47" s="1221"/>
      <c r="F47" s="1222"/>
      <c r="G47" s="1219"/>
      <c r="H47" s="1220"/>
      <c r="I47" s="1213">
        <f t="shared" si="12"/>
        <v>0</v>
      </c>
      <c r="J47" s="1212">
        <f t="shared" si="13"/>
        <v>0</v>
      </c>
    </row>
    <row r="48" spans="1:10" s="1189" customFormat="1" ht="14.5" x14ac:dyDescent="0.35">
      <c r="A48" s="1193" t="s">
        <v>1180</v>
      </c>
      <c r="B48" s="1199" t="s">
        <v>1226</v>
      </c>
      <c r="C48" s="1219"/>
      <c r="D48" s="1220"/>
      <c r="E48" s="1221"/>
      <c r="F48" s="1222"/>
      <c r="G48" s="1219"/>
      <c r="H48" s="1220"/>
      <c r="I48" s="1213">
        <f t="shared" si="12"/>
        <v>0</v>
      </c>
      <c r="J48" s="1212">
        <f t="shared" si="13"/>
        <v>0</v>
      </c>
    </row>
    <row r="49" spans="1:10" s="1189" customFormat="1" ht="14.5" x14ac:dyDescent="0.35">
      <c r="A49" s="1193" t="s">
        <v>1182</v>
      </c>
      <c r="B49" s="1199" t="s">
        <v>1227</v>
      </c>
      <c r="C49" s="1219"/>
      <c r="D49" s="1220"/>
      <c r="E49" s="1221"/>
      <c r="F49" s="1222"/>
      <c r="G49" s="1219"/>
      <c r="H49" s="1220"/>
      <c r="I49" s="1213">
        <f t="shared" si="12"/>
        <v>0</v>
      </c>
      <c r="J49" s="1212">
        <f t="shared" si="13"/>
        <v>0</v>
      </c>
    </row>
    <row r="50" spans="1:10" x14ac:dyDescent="0.3">
      <c r="A50" s="1192" t="s">
        <v>1228</v>
      </c>
      <c r="B50" s="1198" t="s">
        <v>1229</v>
      </c>
      <c r="C50" s="1211">
        <f>C51+C56+C61</f>
        <v>349871194</v>
      </c>
      <c r="D50" s="1212">
        <f t="shared" ref="D50:H50" si="16">D51+D56+D61</f>
        <v>352871194</v>
      </c>
      <c r="E50" s="1213">
        <f t="shared" si="16"/>
        <v>0</v>
      </c>
      <c r="F50" s="1214">
        <f t="shared" si="16"/>
        <v>0</v>
      </c>
      <c r="G50" s="1211">
        <f t="shared" si="16"/>
        <v>0</v>
      </c>
      <c r="H50" s="1212">
        <f t="shared" si="16"/>
        <v>0</v>
      </c>
      <c r="I50" s="1213">
        <f t="shared" si="12"/>
        <v>349871194</v>
      </c>
      <c r="J50" s="1212">
        <f t="shared" si="13"/>
        <v>352871194</v>
      </c>
    </row>
    <row r="51" spans="1:10" x14ac:dyDescent="0.3">
      <c r="A51" s="1192" t="s">
        <v>1230</v>
      </c>
      <c r="B51" s="1198" t="s">
        <v>1231</v>
      </c>
      <c r="C51" s="1211">
        <f>SUM(C52:C55)</f>
        <v>349871194</v>
      </c>
      <c r="D51" s="1211">
        <f>SUM(D52:D55)</f>
        <v>352871194</v>
      </c>
      <c r="E51" s="1213">
        <f t="shared" ref="E51:H51" si="17">SUM(E52:E55)</f>
        <v>0</v>
      </c>
      <c r="F51" s="1214">
        <f t="shared" si="17"/>
        <v>0</v>
      </c>
      <c r="G51" s="1211">
        <f t="shared" si="17"/>
        <v>0</v>
      </c>
      <c r="H51" s="1212">
        <f t="shared" si="17"/>
        <v>0</v>
      </c>
      <c r="I51" s="1213">
        <f t="shared" si="12"/>
        <v>349871194</v>
      </c>
      <c r="J51" s="1212">
        <f t="shared" si="13"/>
        <v>352871194</v>
      </c>
    </row>
    <row r="52" spans="1:10" s="1189" customFormat="1" ht="14.5" x14ac:dyDescent="0.35">
      <c r="A52" s="1193" t="s">
        <v>1176</v>
      </c>
      <c r="B52" s="1200" t="s">
        <v>1232</v>
      </c>
      <c r="C52" s="1219"/>
      <c r="D52" s="1220"/>
      <c r="E52" s="1221"/>
      <c r="F52" s="1222"/>
      <c r="G52" s="1219"/>
      <c r="H52" s="1220"/>
      <c r="I52" s="1213">
        <f t="shared" si="12"/>
        <v>0</v>
      </c>
      <c r="J52" s="1212">
        <f t="shared" si="13"/>
        <v>0</v>
      </c>
    </row>
    <row r="53" spans="1:10" s="1189" customFormat="1" ht="14.5" x14ac:dyDescent="0.35">
      <c r="A53" s="1193" t="s">
        <v>1178</v>
      </c>
      <c r="B53" s="1200" t="s">
        <v>1233</v>
      </c>
      <c r="C53" s="1219"/>
      <c r="D53" s="1220"/>
      <c r="E53" s="1221"/>
      <c r="F53" s="1222"/>
      <c r="G53" s="1219"/>
      <c r="H53" s="1220"/>
      <c r="I53" s="1213">
        <f t="shared" si="12"/>
        <v>0</v>
      </c>
      <c r="J53" s="1212">
        <f t="shared" si="13"/>
        <v>0</v>
      </c>
    </row>
    <row r="54" spans="1:10" s="1189" customFormat="1" ht="14.5" x14ac:dyDescent="0.35">
      <c r="A54" s="1193" t="s">
        <v>1180</v>
      </c>
      <c r="B54" s="1200" t="s">
        <v>1234</v>
      </c>
      <c r="C54" s="1225">
        <v>349871194</v>
      </c>
      <c r="D54" s="1223">
        <v>352871194</v>
      </c>
      <c r="E54" s="1226"/>
      <c r="F54" s="1224"/>
      <c r="G54" s="1225"/>
      <c r="H54" s="1223"/>
      <c r="I54" s="1226">
        <f t="shared" si="12"/>
        <v>349871194</v>
      </c>
      <c r="J54" s="1223">
        <f t="shared" si="13"/>
        <v>352871194</v>
      </c>
    </row>
    <row r="55" spans="1:10" s="1189" customFormat="1" ht="14.5" x14ac:dyDescent="0.35">
      <c r="A55" s="1193" t="s">
        <v>1182</v>
      </c>
      <c r="B55" s="1200" t="s">
        <v>1235</v>
      </c>
      <c r="C55" s="1219"/>
      <c r="D55" s="1220"/>
      <c r="E55" s="1221"/>
      <c r="F55" s="1222"/>
      <c r="G55" s="1219"/>
      <c r="H55" s="1220"/>
      <c r="I55" s="1213">
        <f t="shared" si="12"/>
        <v>0</v>
      </c>
      <c r="J55" s="1212">
        <f t="shared" si="13"/>
        <v>0</v>
      </c>
    </row>
    <row r="56" spans="1:10" x14ac:dyDescent="0.3">
      <c r="A56" s="1192" t="s">
        <v>1236</v>
      </c>
      <c r="B56" s="1198" t="s">
        <v>1237</v>
      </c>
      <c r="C56" s="1215">
        <f t="shared" ref="C56:H56" si="18">SUM(C57:C60)</f>
        <v>0</v>
      </c>
      <c r="D56" s="1216">
        <f t="shared" si="18"/>
        <v>0</v>
      </c>
      <c r="E56" s="1217">
        <f t="shared" si="18"/>
        <v>0</v>
      </c>
      <c r="F56" s="1218">
        <f t="shared" si="18"/>
        <v>0</v>
      </c>
      <c r="G56" s="1215">
        <f t="shared" si="18"/>
        <v>0</v>
      </c>
      <c r="H56" s="1216">
        <f t="shared" si="18"/>
        <v>0</v>
      </c>
      <c r="I56" s="1213">
        <f t="shared" si="12"/>
        <v>0</v>
      </c>
      <c r="J56" s="1212">
        <f t="shared" si="13"/>
        <v>0</v>
      </c>
    </row>
    <row r="57" spans="1:10" s="1189" customFormat="1" ht="14.5" x14ac:dyDescent="0.35">
      <c r="A57" s="1193" t="s">
        <v>1176</v>
      </c>
      <c r="B57" s="1200" t="s">
        <v>1238</v>
      </c>
      <c r="C57" s="1219"/>
      <c r="D57" s="1220"/>
      <c r="E57" s="1221"/>
      <c r="F57" s="1222"/>
      <c r="G57" s="1219"/>
      <c r="H57" s="1220"/>
      <c r="I57" s="1213">
        <f t="shared" si="12"/>
        <v>0</v>
      </c>
      <c r="J57" s="1212">
        <f t="shared" si="13"/>
        <v>0</v>
      </c>
    </row>
    <row r="58" spans="1:10" s="1189" customFormat="1" ht="14.5" x14ac:dyDescent="0.35">
      <c r="A58" s="1193" t="s">
        <v>1178</v>
      </c>
      <c r="B58" s="1200" t="s">
        <v>1239</v>
      </c>
      <c r="C58" s="1219"/>
      <c r="D58" s="1220"/>
      <c r="E58" s="1221"/>
      <c r="F58" s="1222"/>
      <c r="G58" s="1219"/>
      <c r="H58" s="1220"/>
      <c r="I58" s="1213">
        <f t="shared" si="12"/>
        <v>0</v>
      </c>
      <c r="J58" s="1212">
        <f t="shared" si="13"/>
        <v>0</v>
      </c>
    </row>
    <row r="59" spans="1:10" s="1189" customFormat="1" ht="14.5" x14ac:dyDescent="0.35">
      <c r="A59" s="1193" t="s">
        <v>1180</v>
      </c>
      <c r="B59" s="1200" t="s">
        <v>1240</v>
      </c>
      <c r="C59" s="1219"/>
      <c r="D59" s="1220"/>
      <c r="E59" s="1221"/>
      <c r="F59" s="1222"/>
      <c r="G59" s="1219"/>
      <c r="H59" s="1220"/>
      <c r="I59" s="1213">
        <f t="shared" si="12"/>
        <v>0</v>
      </c>
      <c r="J59" s="1212">
        <f t="shared" si="13"/>
        <v>0</v>
      </c>
    </row>
    <row r="60" spans="1:10" s="1189" customFormat="1" ht="14.5" x14ac:dyDescent="0.35">
      <c r="A60" s="1193" t="s">
        <v>1182</v>
      </c>
      <c r="B60" s="1200" t="s">
        <v>1241</v>
      </c>
      <c r="C60" s="1219"/>
      <c r="D60" s="1220"/>
      <c r="E60" s="1221"/>
      <c r="F60" s="1222"/>
      <c r="G60" s="1219"/>
      <c r="H60" s="1220"/>
      <c r="I60" s="1213">
        <f t="shared" si="12"/>
        <v>0</v>
      </c>
      <c r="J60" s="1212">
        <f t="shared" si="13"/>
        <v>0</v>
      </c>
    </row>
    <row r="61" spans="1:10" x14ac:dyDescent="0.3">
      <c r="A61" s="1192" t="s">
        <v>1242</v>
      </c>
      <c r="B61" s="1198" t="s">
        <v>1243</v>
      </c>
      <c r="C61" s="1215">
        <f t="shared" ref="C61:H61" si="19">SUM(C62:C65)</f>
        <v>0</v>
      </c>
      <c r="D61" s="1216">
        <f t="shared" si="19"/>
        <v>0</v>
      </c>
      <c r="E61" s="1217">
        <f t="shared" si="19"/>
        <v>0</v>
      </c>
      <c r="F61" s="1218">
        <f t="shared" si="19"/>
        <v>0</v>
      </c>
      <c r="G61" s="1215">
        <f t="shared" si="19"/>
        <v>0</v>
      </c>
      <c r="H61" s="1216">
        <f t="shared" si="19"/>
        <v>0</v>
      </c>
      <c r="I61" s="1213">
        <f t="shared" si="12"/>
        <v>0</v>
      </c>
      <c r="J61" s="1212">
        <f t="shared" si="13"/>
        <v>0</v>
      </c>
    </row>
    <row r="62" spans="1:10" s="1189" customFormat="1" ht="14.5" x14ac:dyDescent="0.35">
      <c r="A62" s="1193" t="s">
        <v>1176</v>
      </c>
      <c r="B62" s="1200" t="s">
        <v>1244</v>
      </c>
      <c r="C62" s="1219"/>
      <c r="D62" s="1220"/>
      <c r="E62" s="1221"/>
      <c r="F62" s="1222"/>
      <c r="G62" s="1219"/>
      <c r="H62" s="1220"/>
      <c r="I62" s="1213">
        <f t="shared" si="12"/>
        <v>0</v>
      </c>
      <c r="J62" s="1212">
        <f t="shared" si="13"/>
        <v>0</v>
      </c>
    </row>
    <row r="63" spans="1:10" s="1189" customFormat="1" ht="14.5" x14ac:dyDescent="0.35">
      <c r="A63" s="1193" t="s">
        <v>1178</v>
      </c>
      <c r="B63" s="1200" t="s">
        <v>1245</v>
      </c>
      <c r="C63" s="1219"/>
      <c r="D63" s="1220"/>
      <c r="E63" s="1221"/>
      <c r="F63" s="1222"/>
      <c r="G63" s="1219"/>
      <c r="H63" s="1220"/>
      <c r="I63" s="1213">
        <f t="shared" si="12"/>
        <v>0</v>
      </c>
      <c r="J63" s="1212">
        <f t="shared" si="13"/>
        <v>0</v>
      </c>
    </row>
    <row r="64" spans="1:10" s="1189" customFormat="1" ht="14.5" x14ac:dyDescent="0.35">
      <c r="A64" s="1193" t="s">
        <v>1180</v>
      </c>
      <c r="B64" s="1200" t="s">
        <v>1246</v>
      </c>
      <c r="C64" s="1219"/>
      <c r="D64" s="1220"/>
      <c r="E64" s="1221"/>
      <c r="F64" s="1222"/>
      <c r="G64" s="1219"/>
      <c r="H64" s="1220"/>
      <c r="I64" s="1213">
        <f t="shared" si="12"/>
        <v>0</v>
      </c>
      <c r="J64" s="1212">
        <f t="shared" si="13"/>
        <v>0</v>
      </c>
    </row>
    <row r="65" spans="1:10" s="1189" customFormat="1" ht="14.5" x14ac:dyDescent="0.35">
      <c r="A65" s="1193" t="s">
        <v>1182</v>
      </c>
      <c r="B65" s="1200" t="s">
        <v>1247</v>
      </c>
      <c r="C65" s="1219"/>
      <c r="D65" s="1220"/>
      <c r="E65" s="1221"/>
      <c r="F65" s="1222"/>
      <c r="G65" s="1219"/>
      <c r="H65" s="1220"/>
      <c r="I65" s="1213">
        <f t="shared" si="12"/>
        <v>0</v>
      </c>
      <c r="J65" s="1212">
        <f t="shared" si="13"/>
        <v>0</v>
      </c>
    </row>
    <row r="66" spans="1:10" x14ac:dyDescent="0.3">
      <c r="A66" s="1192" t="s">
        <v>1248</v>
      </c>
      <c r="B66" s="1198" t="s">
        <v>1249</v>
      </c>
      <c r="C66" s="1211">
        <f>C67+C72</f>
        <v>399744728</v>
      </c>
      <c r="D66" s="1212">
        <f t="shared" ref="D66:H66" si="20">D67+D72</f>
        <v>388708717</v>
      </c>
      <c r="E66" s="1213">
        <f t="shared" si="20"/>
        <v>0</v>
      </c>
      <c r="F66" s="1214">
        <f t="shared" si="20"/>
        <v>0</v>
      </c>
      <c r="G66" s="1211">
        <f t="shared" si="20"/>
        <v>0</v>
      </c>
      <c r="H66" s="1212">
        <f t="shared" si="20"/>
        <v>0</v>
      </c>
      <c r="I66" s="1213">
        <f t="shared" si="12"/>
        <v>399744728</v>
      </c>
      <c r="J66" s="1212">
        <f t="shared" si="13"/>
        <v>388708717</v>
      </c>
    </row>
    <row r="67" spans="1:10" s="1189" customFormat="1" ht="14.5" x14ac:dyDescent="0.35">
      <c r="A67" s="1193" t="s">
        <v>1250</v>
      </c>
      <c r="B67" s="1199" t="s">
        <v>1251</v>
      </c>
      <c r="C67" s="1225">
        <f>SUM(C68:C71)</f>
        <v>399744728</v>
      </c>
      <c r="D67" s="1223">
        <f t="shared" ref="D67:H67" si="21">SUM(D68:D71)</f>
        <v>388708717</v>
      </c>
      <c r="E67" s="1226">
        <f t="shared" si="21"/>
        <v>0</v>
      </c>
      <c r="F67" s="1224">
        <f t="shared" si="21"/>
        <v>0</v>
      </c>
      <c r="G67" s="1225">
        <f t="shared" si="21"/>
        <v>0</v>
      </c>
      <c r="H67" s="1223">
        <f t="shared" si="21"/>
        <v>0</v>
      </c>
      <c r="I67" s="1213">
        <f t="shared" si="12"/>
        <v>399744728</v>
      </c>
      <c r="J67" s="1212">
        <f t="shared" si="13"/>
        <v>388708717</v>
      </c>
    </row>
    <row r="68" spans="1:10" s="1189" customFormat="1" ht="14.5" x14ac:dyDescent="0.35">
      <c r="A68" s="1193" t="s">
        <v>1176</v>
      </c>
      <c r="B68" s="1199" t="s">
        <v>1252</v>
      </c>
      <c r="C68" s="1219"/>
      <c r="D68" s="1220"/>
      <c r="E68" s="1221"/>
      <c r="F68" s="1222"/>
      <c r="G68" s="1219"/>
      <c r="H68" s="1220"/>
      <c r="I68" s="1213">
        <f t="shared" si="12"/>
        <v>0</v>
      </c>
      <c r="J68" s="1212">
        <f t="shared" si="13"/>
        <v>0</v>
      </c>
    </row>
    <row r="69" spans="1:10" s="1189" customFormat="1" ht="14.5" x14ac:dyDescent="0.35">
      <c r="A69" s="1193" t="s">
        <v>1178</v>
      </c>
      <c r="B69" s="1199" t="s">
        <v>1253</v>
      </c>
      <c r="C69" s="1219"/>
      <c r="D69" s="1220"/>
      <c r="E69" s="1221"/>
      <c r="F69" s="1222"/>
      <c r="G69" s="1219"/>
      <c r="H69" s="1220"/>
      <c r="I69" s="1226">
        <f t="shared" si="12"/>
        <v>0</v>
      </c>
      <c r="J69" s="1223">
        <f t="shared" si="13"/>
        <v>0</v>
      </c>
    </row>
    <row r="70" spans="1:10" s="1189" customFormat="1" ht="14.5" x14ac:dyDescent="0.35">
      <c r="A70" s="1193" t="s">
        <v>1180</v>
      </c>
      <c r="B70" s="1199" t="s">
        <v>1254</v>
      </c>
      <c r="C70" s="1225">
        <v>399744728</v>
      </c>
      <c r="D70" s="1223">
        <v>388708717</v>
      </c>
      <c r="E70" s="1226"/>
      <c r="F70" s="1224"/>
      <c r="G70" s="1225"/>
      <c r="H70" s="1223"/>
      <c r="I70" s="1226">
        <f t="shared" si="12"/>
        <v>399744728</v>
      </c>
      <c r="J70" s="1223">
        <f t="shared" si="13"/>
        <v>388708717</v>
      </c>
    </row>
    <row r="71" spans="1:10" s="1189" customFormat="1" ht="14.5" x14ac:dyDescent="0.35">
      <c r="A71" s="1193" t="s">
        <v>1182</v>
      </c>
      <c r="B71" s="1199" t="s">
        <v>1255</v>
      </c>
      <c r="C71" s="1219"/>
      <c r="D71" s="1220"/>
      <c r="E71" s="1221"/>
      <c r="F71" s="1222"/>
      <c r="G71" s="1219"/>
      <c r="H71" s="1220"/>
      <c r="I71" s="1213">
        <f t="shared" ref="I71:I102" si="22">C71+E71+G71</f>
        <v>0</v>
      </c>
      <c r="J71" s="1212">
        <f t="shared" ref="J71:J102" si="23">D71+F71+H71</f>
        <v>0</v>
      </c>
    </row>
    <row r="72" spans="1:10" x14ac:dyDescent="0.3">
      <c r="A72" s="1192" t="s">
        <v>1256</v>
      </c>
      <c r="B72" s="1198" t="s">
        <v>1257</v>
      </c>
      <c r="C72" s="1215">
        <f t="shared" ref="C72:H72" si="24">SUM(C73:C76)</f>
        <v>0</v>
      </c>
      <c r="D72" s="1216">
        <f t="shared" si="24"/>
        <v>0</v>
      </c>
      <c r="E72" s="1217">
        <f t="shared" si="24"/>
        <v>0</v>
      </c>
      <c r="F72" s="1218">
        <f t="shared" si="24"/>
        <v>0</v>
      </c>
      <c r="G72" s="1215">
        <f t="shared" si="24"/>
        <v>0</v>
      </c>
      <c r="H72" s="1216">
        <f t="shared" si="24"/>
        <v>0</v>
      </c>
      <c r="I72" s="1213">
        <f t="shared" si="22"/>
        <v>0</v>
      </c>
      <c r="J72" s="1212">
        <f t="shared" si="23"/>
        <v>0</v>
      </c>
    </row>
    <row r="73" spans="1:10" s="1189" customFormat="1" ht="14.5" x14ac:dyDescent="0.35">
      <c r="A73" s="1193" t="s">
        <v>1176</v>
      </c>
      <c r="B73" s="1199" t="s">
        <v>1258</v>
      </c>
      <c r="C73" s="1219"/>
      <c r="D73" s="1220"/>
      <c r="E73" s="1221"/>
      <c r="F73" s="1222"/>
      <c r="G73" s="1219"/>
      <c r="H73" s="1220"/>
      <c r="I73" s="1213">
        <f t="shared" si="22"/>
        <v>0</v>
      </c>
      <c r="J73" s="1212">
        <f t="shared" si="23"/>
        <v>0</v>
      </c>
    </row>
    <row r="74" spans="1:10" s="1189" customFormat="1" ht="14.5" x14ac:dyDescent="0.35">
      <c r="A74" s="1193" t="s">
        <v>1178</v>
      </c>
      <c r="B74" s="1199" t="s">
        <v>1259</v>
      </c>
      <c r="C74" s="1219"/>
      <c r="D74" s="1220"/>
      <c r="E74" s="1221"/>
      <c r="F74" s="1222"/>
      <c r="G74" s="1219"/>
      <c r="H74" s="1220"/>
      <c r="I74" s="1213">
        <f t="shared" si="22"/>
        <v>0</v>
      </c>
      <c r="J74" s="1212">
        <f t="shared" si="23"/>
        <v>0</v>
      </c>
    </row>
    <row r="75" spans="1:10" s="1189" customFormat="1" ht="14.5" x14ac:dyDescent="0.35">
      <c r="A75" s="1193" t="s">
        <v>1180</v>
      </c>
      <c r="B75" s="1199" t="s">
        <v>1260</v>
      </c>
      <c r="C75" s="1219"/>
      <c r="D75" s="1220"/>
      <c r="E75" s="1221"/>
      <c r="F75" s="1222"/>
      <c r="G75" s="1219"/>
      <c r="H75" s="1220"/>
      <c r="I75" s="1213">
        <f t="shared" si="22"/>
        <v>0</v>
      </c>
      <c r="J75" s="1212">
        <f t="shared" si="23"/>
        <v>0</v>
      </c>
    </row>
    <row r="76" spans="1:10" s="1189" customFormat="1" ht="14.5" x14ac:dyDescent="0.35">
      <c r="A76" s="1193" t="s">
        <v>1182</v>
      </c>
      <c r="B76" s="1199" t="s">
        <v>1261</v>
      </c>
      <c r="C76" s="1219"/>
      <c r="D76" s="1220"/>
      <c r="E76" s="1221"/>
      <c r="F76" s="1222"/>
      <c r="G76" s="1219"/>
      <c r="H76" s="1220"/>
      <c r="I76" s="1213">
        <f t="shared" si="22"/>
        <v>0</v>
      </c>
      <c r="J76" s="1212">
        <f t="shared" si="23"/>
        <v>0</v>
      </c>
    </row>
    <row r="77" spans="1:10" x14ac:dyDescent="0.3">
      <c r="A77" s="1192" t="s">
        <v>1262</v>
      </c>
      <c r="B77" s="1198" t="s">
        <v>6</v>
      </c>
      <c r="C77" s="1211">
        <f>SUM(C78:C79)</f>
        <v>7536900</v>
      </c>
      <c r="D77" s="1212">
        <f t="shared" ref="D77:H77" si="25">SUM(D78:D79)</f>
        <v>10506900</v>
      </c>
      <c r="E77" s="1213">
        <f t="shared" si="25"/>
        <v>0</v>
      </c>
      <c r="F77" s="1214">
        <f t="shared" si="25"/>
        <v>0</v>
      </c>
      <c r="G77" s="1211">
        <f t="shared" si="25"/>
        <v>0</v>
      </c>
      <c r="H77" s="1212">
        <f t="shared" si="25"/>
        <v>0</v>
      </c>
      <c r="I77" s="1213">
        <f t="shared" si="22"/>
        <v>7536900</v>
      </c>
      <c r="J77" s="1212">
        <f t="shared" si="23"/>
        <v>10506900</v>
      </c>
    </row>
    <row r="78" spans="1:10" x14ac:dyDescent="0.3">
      <c r="A78" s="1192" t="s">
        <v>1263</v>
      </c>
      <c r="B78" s="1198" t="s">
        <v>1264</v>
      </c>
      <c r="C78" s="1211">
        <v>7536900</v>
      </c>
      <c r="D78" s="1212">
        <v>10506900</v>
      </c>
      <c r="E78" s="1213"/>
      <c r="F78" s="1214"/>
      <c r="G78" s="1211"/>
      <c r="H78" s="1212"/>
      <c r="I78" s="1213">
        <f t="shared" si="22"/>
        <v>7536900</v>
      </c>
      <c r="J78" s="1212">
        <f t="shared" si="23"/>
        <v>10506900</v>
      </c>
    </row>
    <row r="79" spans="1:10" x14ac:dyDescent="0.3">
      <c r="A79" s="1192" t="s">
        <v>1265</v>
      </c>
      <c r="B79" s="1198" t="s">
        <v>1266</v>
      </c>
      <c r="C79" s="1215"/>
      <c r="D79" s="1216"/>
      <c r="E79" s="1217"/>
      <c r="F79" s="1218"/>
      <c r="G79" s="1215"/>
      <c r="H79" s="1216"/>
      <c r="I79" s="1213">
        <f t="shared" si="22"/>
        <v>0</v>
      </c>
      <c r="J79" s="1212">
        <f t="shared" si="23"/>
        <v>0</v>
      </c>
    </row>
    <row r="80" spans="1:10" x14ac:dyDescent="0.3">
      <c r="A80" s="1192" t="s">
        <v>1267</v>
      </c>
      <c r="B80" s="1198" t="s">
        <v>7</v>
      </c>
      <c r="C80" s="1211">
        <f t="shared" ref="C80:H80" si="26">SUM(C81:C84)</f>
        <v>2859663075</v>
      </c>
      <c r="D80" s="1212">
        <f t="shared" si="26"/>
        <v>3015979372</v>
      </c>
      <c r="E80" s="1213">
        <f t="shared" si="26"/>
        <v>259986</v>
      </c>
      <c r="F80" s="1214">
        <f t="shared" si="26"/>
        <v>5000</v>
      </c>
      <c r="G80" s="1211">
        <f t="shared" si="26"/>
        <v>361391</v>
      </c>
      <c r="H80" s="1212">
        <f t="shared" si="26"/>
        <v>207657</v>
      </c>
      <c r="I80" s="1213">
        <f t="shared" si="22"/>
        <v>2860284452</v>
      </c>
      <c r="J80" s="1212">
        <f t="shared" si="23"/>
        <v>3016192029</v>
      </c>
    </row>
    <row r="81" spans="1:10" x14ac:dyDescent="0.3">
      <c r="A81" s="1192" t="s">
        <v>1268</v>
      </c>
      <c r="B81" s="1198" t="s">
        <v>1269</v>
      </c>
      <c r="C81" s="1215"/>
      <c r="D81" s="1216"/>
      <c r="E81" s="1217"/>
      <c r="F81" s="1218"/>
      <c r="G81" s="1215"/>
      <c r="H81" s="1216"/>
      <c r="I81" s="1213">
        <f t="shared" si="22"/>
        <v>0</v>
      </c>
      <c r="J81" s="1212">
        <f t="shared" si="23"/>
        <v>0</v>
      </c>
    </row>
    <row r="82" spans="1:10" x14ac:dyDescent="0.3">
      <c r="A82" s="1192" t="s">
        <v>1270</v>
      </c>
      <c r="B82" s="1198" t="s">
        <v>1271</v>
      </c>
      <c r="C82" s="1215"/>
      <c r="D82" s="1216"/>
      <c r="E82" s="1217"/>
      <c r="F82" s="1218"/>
      <c r="G82" s="1215"/>
      <c r="H82" s="1216"/>
      <c r="I82" s="1213">
        <f t="shared" si="22"/>
        <v>0</v>
      </c>
      <c r="J82" s="1212">
        <f t="shared" si="23"/>
        <v>0</v>
      </c>
    </row>
    <row r="83" spans="1:10" x14ac:dyDescent="0.3">
      <c r="A83" s="1192" t="s">
        <v>1272</v>
      </c>
      <c r="B83" s="1198" t="s">
        <v>1273</v>
      </c>
      <c r="C83" s="1211">
        <v>2859663075</v>
      </c>
      <c r="D83" s="1212">
        <v>3015979372</v>
      </c>
      <c r="E83" s="1213">
        <v>259986</v>
      </c>
      <c r="F83" s="1214">
        <v>5000</v>
      </c>
      <c r="G83" s="1211">
        <v>361391</v>
      </c>
      <c r="H83" s="1212">
        <v>207657</v>
      </c>
      <c r="I83" s="1213">
        <f t="shared" si="22"/>
        <v>2860284452</v>
      </c>
      <c r="J83" s="1212">
        <f t="shared" si="23"/>
        <v>3016192029</v>
      </c>
    </row>
    <row r="84" spans="1:10" x14ac:dyDescent="0.3">
      <c r="A84" s="1192" t="s">
        <v>1274</v>
      </c>
      <c r="B84" s="1198" t="s">
        <v>1275</v>
      </c>
      <c r="C84" s="1215"/>
      <c r="D84" s="1216"/>
      <c r="E84" s="1217"/>
      <c r="F84" s="1218"/>
      <c r="G84" s="1215"/>
      <c r="H84" s="1216"/>
      <c r="I84" s="1213">
        <f t="shared" si="22"/>
        <v>0</v>
      </c>
      <c r="J84" s="1212">
        <f t="shared" si="23"/>
        <v>0</v>
      </c>
    </row>
    <row r="85" spans="1:10" x14ac:dyDescent="0.3">
      <c r="A85" s="1192" t="s">
        <v>1276</v>
      </c>
      <c r="B85" s="1198" t="s">
        <v>8</v>
      </c>
      <c r="C85" s="1211">
        <f t="shared" ref="C85:H85" si="27">SUM(C86:C88)</f>
        <v>47300681</v>
      </c>
      <c r="D85" s="1212">
        <f t="shared" si="27"/>
        <v>578783007</v>
      </c>
      <c r="E85" s="1213">
        <f t="shared" si="27"/>
        <v>20095933</v>
      </c>
      <c r="F85" s="1214">
        <f t="shared" si="27"/>
        <v>20095674</v>
      </c>
      <c r="G85" s="1211">
        <f t="shared" si="27"/>
        <v>0</v>
      </c>
      <c r="H85" s="1212">
        <f t="shared" si="27"/>
        <v>0</v>
      </c>
      <c r="I85" s="1213">
        <f t="shared" si="22"/>
        <v>67396614</v>
      </c>
      <c r="J85" s="1212">
        <f t="shared" si="23"/>
        <v>598878681</v>
      </c>
    </row>
    <row r="86" spans="1:10" x14ac:dyDescent="0.3">
      <c r="A86" s="1192" t="s">
        <v>1277</v>
      </c>
      <c r="B86" s="1198" t="s">
        <v>1278</v>
      </c>
      <c r="C86" s="1211">
        <v>46696127</v>
      </c>
      <c r="D86" s="1212">
        <v>577459453</v>
      </c>
      <c r="E86" s="1213">
        <v>20047468</v>
      </c>
      <c r="F86" s="1214">
        <v>20041852</v>
      </c>
      <c r="G86" s="1211"/>
      <c r="H86" s="1212"/>
      <c r="I86" s="1213">
        <f t="shared" si="22"/>
        <v>66743595</v>
      </c>
      <c r="J86" s="1212">
        <f t="shared" si="23"/>
        <v>597501305</v>
      </c>
    </row>
    <row r="87" spans="1:10" x14ac:dyDescent="0.3">
      <c r="A87" s="1192" t="s">
        <v>1279</v>
      </c>
      <c r="B87" s="1198" t="s">
        <v>1280</v>
      </c>
      <c r="C87" s="1215">
        <v>1554</v>
      </c>
      <c r="D87" s="1216">
        <v>1554</v>
      </c>
      <c r="E87" s="1217"/>
      <c r="F87" s="1218"/>
      <c r="G87" s="1215"/>
      <c r="H87" s="1216"/>
      <c r="I87" s="1213">
        <f t="shared" si="22"/>
        <v>1554</v>
      </c>
      <c r="J87" s="1212">
        <f t="shared" si="23"/>
        <v>1554</v>
      </c>
    </row>
    <row r="88" spans="1:10" x14ac:dyDescent="0.3">
      <c r="A88" s="1192" t="s">
        <v>1281</v>
      </c>
      <c r="B88" s="1198" t="s">
        <v>1282</v>
      </c>
      <c r="C88" s="1215">
        <v>603000</v>
      </c>
      <c r="D88" s="1212">
        <v>1322000</v>
      </c>
      <c r="E88" s="1217">
        <v>48465</v>
      </c>
      <c r="F88" s="1214">
        <v>53822</v>
      </c>
      <c r="G88" s="1215"/>
      <c r="H88" s="1212"/>
      <c r="I88" s="1213">
        <f t="shared" si="22"/>
        <v>651465</v>
      </c>
      <c r="J88" s="1212">
        <f t="shared" si="23"/>
        <v>1375822</v>
      </c>
    </row>
    <row r="89" spans="1:10" x14ac:dyDescent="0.3">
      <c r="A89" s="1192" t="s">
        <v>1283</v>
      </c>
      <c r="B89" s="1198" t="s">
        <v>267</v>
      </c>
      <c r="C89" s="1211">
        <v>-5718854</v>
      </c>
      <c r="D89" s="1212">
        <v>2728036</v>
      </c>
      <c r="E89" s="1213">
        <v>-126857</v>
      </c>
      <c r="F89" s="1214">
        <v>-148112</v>
      </c>
      <c r="G89" s="1211"/>
      <c r="H89" s="1212"/>
      <c r="I89" s="1213">
        <f t="shared" si="22"/>
        <v>-5845711</v>
      </c>
      <c r="J89" s="1212">
        <f t="shared" si="23"/>
        <v>2579924</v>
      </c>
    </row>
    <row r="90" spans="1:10" x14ac:dyDescent="0.3">
      <c r="A90" s="1192" t="s">
        <v>1284</v>
      </c>
      <c r="B90" s="1198" t="s">
        <v>463</v>
      </c>
      <c r="C90" s="1215"/>
      <c r="D90" s="1216"/>
      <c r="E90" s="1217"/>
      <c r="F90" s="1218"/>
      <c r="G90" s="1215"/>
      <c r="H90" s="1216"/>
      <c r="I90" s="1213">
        <f t="shared" si="22"/>
        <v>0</v>
      </c>
      <c r="J90" s="1212">
        <f t="shared" si="23"/>
        <v>0</v>
      </c>
    </row>
    <row r="91" spans="1:10" x14ac:dyDescent="0.3">
      <c r="A91" s="1192" t="s">
        <v>1285</v>
      </c>
      <c r="B91" s="1198" t="s">
        <v>1286</v>
      </c>
      <c r="C91" s="1211">
        <f t="shared" ref="C91:H91" si="28">C7+C77+C80+C85+C89+C90</f>
        <v>13630766997</v>
      </c>
      <c r="D91" s="1212">
        <f t="shared" si="28"/>
        <v>14423174221</v>
      </c>
      <c r="E91" s="1213">
        <f t="shared" si="28"/>
        <v>21701293</v>
      </c>
      <c r="F91" s="1214">
        <f t="shared" si="28"/>
        <v>21806809</v>
      </c>
      <c r="G91" s="1211">
        <f t="shared" si="28"/>
        <v>361391</v>
      </c>
      <c r="H91" s="1212">
        <f t="shared" si="28"/>
        <v>207657</v>
      </c>
      <c r="I91" s="1213">
        <f t="shared" si="22"/>
        <v>13652829681</v>
      </c>
      <c r="J91" s="1212">
        <f t="shared" si="23"/>
        <v>14445188687</v>
      </c>
    </row>
    <row r="92" spans="1:10" x14ac:dyDescent="0.3">
      <c r="A92" s="1193" t="s">
        <v>729</v>
      </c>
      <c r="B92" s="1199" t="s">
        <v>729</v>
      </c>
      <c r="C92" s="1225"/>
      <c r="D92" s="1223"/>
      <c r="E92" s="1226"/>
      <c r="F92" s="1224"/>
      <c r="G92" s="1225"/>
      <c r="H92" s="1223"/>
      <c r="I92" s="1213">
        <f t="shared" si="22"/>
        <v>0</v>
      </c>
      <c r="J92" s="1212">
        <f t="shared" si="23"/>
        <v>0</v>
      </c>
    </row>
    <row r="93" spans="1:10" x14ac:dyDescent="0.3">
      <c r="A93" s="1193" t="s">
        <v>847</v>
      </c>
      <c r="B93" s="1199" t="s">
        <v>729</v>
      </c>
      <c r="C93" s="1225"/>
      <c r="D93" s="1223"/>
      <c r="E93" s="1226"/>
      <c r="F93" s="1224"/>
      <c r="G93" s="1225"/>
      <c r="H93" s="1223"/>
      <c r="I93" s="1213">
        <f t="shared" si="22"/>
        <v>0</v>
      </c>
      <c r="J93" s="1212">
        <f t="shared" si="23"/>
        <v>0</v>
      </c>
    </row>
    <row r="94" spans="1:10" x14ac:dyDescent="0.3">
      <c r="A94" s="1192" t="s">
        <v>1287</v>
      </c>
      <c r="B94" s="1198" t="s">
        <v>724</v>
      </c>
      <c r="C94" s="1211">
        <f>SUM(C95:C100)</f>
        <v>10310377701</v>
      </c>
      <c r="D94" s="1212">
        <f t="shared" ref="D94:H94" si="29">SUM(D95:D100)</f>
        <v>10408123232</v>
      </c>
      <c r="E94" s="1213">
        <f t="shared" si="29"/>
        <v>-1165790</v>
      </c>
      <c r="F94" s="1214">
        <f t="shared" si="29"/>
        <v>-4088589</v>
      </c>
      <c r="G94" s="1211">
        <f t="shared" si="29"/>
        <v>-1485516</v>
      </c>
      <c r="H94" s="1212">
        <f t="shared" si="29"/>
        <v>-2089136</v>
      </c>
      <c r="I94" s="1213">
        <f t="shared" si="22"/>
        <v>10307726395</v>
      </c>
      <c r="J94" s="1212">
        <f t="shared" si="23"/>
        <v>10401945507</v>
      </c>
    </row>
    <row r="95" spans="1:10" x14ac:dyDescent="0.3">
      <c r="A95" s="1192" t="s">
        <v>1288</v>
      </c>
      <c r="B95" s="1198" t="s">
        <v>1289</v>
      </c>
      <c r="C95" s="1211">
        <v>13244090499</v>
      </c>
      <c r="D95" s="1212">
        <v>13244090499</v>
      </c>
      <c r="E95" s="1213">
        <v>2911733</v>
      </c>
      <c r="F95" s="1214">
        <v>2911733</v>
      </c>
      <c r="G95" s="1211">
        <v>1973107</v>
      </c>
      <c r="H95" s="1212">
        <v>1973107</v>
      </c>
      <c r="I95" s="1213">
        <f t="shared" si="22"/>
        <v>13248975339</v>
      </c>
      <c r="J95" s="1212">
        <f t="shared" si="23"/>
        <v>13248975339</v>
      </c>
    </row>
    <row r="96" spans="1:10" x14ac:dyDescent="0.3">
      <c r="A96" s="1192" t="s">
        <v>1290</v>
      </c>
      <c r="B96" s="1198" t="s">
        <v>1291</v>
      </c>
      <c r="C96" s="1211">
        <v>-401759318</v>
      </c>
      <c r="D96" s="1212">
        <v>-401759318</v>
      </c>
      <c r="E96" s="1213"/>
      <c r="F96" s="1214"/>
      <c r="G96" s="1211"/>
      <c r="H96" s="1212"/>
      <c r="I96" s="1213">
        <f t="shared" si="22"/>
        <v>-401759318</v>
      </c>
      <c r="J96" s="1212">
        <f t="shared" si="23"/>
        <v>-401759318</v>
      </c>
    </row>
    <row r="97" spans="1:10" x14ac:dyDescent="0.3">
      <c r="A97" s="1192" t="s">
        <v>1292</v>
      </c>
      <c r="B97" s="1198" t="s">
        <v>1293</v>
      </c>
      <c r="C97" s="1211">
        <v>600043874</v>
      </c>
      <c r="D97" s="1212">
        <v>600043874</v>
      </c>
      <c r="E97" s="1213">
        <v>760729</v>
      </c>
      <c r="F97" s="1214">
        <v>760729</v>
      </c>
      <c r="G97" s="1211">
        <v>86075</v>
      </c>
      <c r="H97" s="1212">
        <v>86075</v>
      </c>
      <c r="I97" s="1213">
        <f t="shared" si="22"/>
        <v>600890678</v>
      </c>
      <c r="J97" s="1212">
        <f t="shared" si="23"/>
        <v>600890678</v>
      </c>
    </row>
    <row r="98" spans="1:10" x14ac:dyDescent="0.3">
      <c r="A98" s="1192" t="s">
        <v>1294</v>
      </c>
      <c r="B98" s="1198" t="s">
        <v>1295</v>
      </c>
      <c r="C98" s="1211">
        <v>-2921347336</v>
      </c>
      <c r="D98" s="1212">
        <v>-3131997354</v>
      </c>
      <c r="E98" s="1213">
        <v>-21614881</v>
      </c>
      <c r="F98" s="1214">
        <v>-4838252</v>
      </c>
      <c r="G98" s="1211">
        <v>-3199871</v>
      </c>
      <c r="H98" s="1212">
        <v>-3544698</v>
      </c>
      <c r="I98" s="1213">
        <f t="shared" si="22"/>
        <v>-2946162088</v>
      </c>
      <c r="J98" s="1212">
        <f t="shared" si="23"/>
        <v>-3140380304</v>
      </c>
    </row>
    <row r="99" spans="1:10" x14ac:dyDescent="0.3">
      <c r="A99" s="1192" t="s">
        <v>1296</v>
      </c>
      <c r="B99" s="1198" t="s">
        <v>1297</v>
      </c>
      <c r="C99" s="1215"/>
      <c r="D99" s="1216"/>
      <c r="E99" s="1217"/>
      <c r="F99" s="1218"/>
      <c r="G99" s="1215"/>
      <c r="H99" s="1216"/>
      <c r="I99" s="1213">
        <f t="shared" si="22"/>
        <v>0</v>
      </c>
      <c r="J99" s="1212">
        <f t="shared" si="23"/>
        <v>0</v>
      </c>
    </row>
    <row r="100" spans="1:10" x14ac:dyDescent="0.3">
      <c r="A100" s="1192" t="s">
        <v>1298</v>
      </c>
      <c r="B100" s="1198" t="s">
        <v>1299</v>
      </c>
      <c r="C100" s="1211">
        <v>-210650018</v>
      </c>
      <c r="D100" s="1212">
        <v>97745531</v>
      </c>
      <c r="E100" s="1213">
        <v>16776629</v>
      </c>
      <c r="F100" s="1214">
        <v>-2922799</v>
      </c>
      <c r="G100" s="1211">
        <v>-344827</v>
      </c>
      <c r="H100" s="1212">
        <v>-603620</v>
      </c>
      <c r="I100" s="1213">
        <f t="shared" si="22"/>
        <v>-194218216</v>
      </c>
      <c r="J100" s="1212">
        <f t="shared" si="23"/>
        <v>94219112</v>
      </c>
    </row>
    <row r="101" spans="1:10" x14ac:dyDescent="0.3">
      <c r="A101" s="1192" t="s">
        <v>1300</v>
      </c>
      <c r="B101" s="1198" t="s">
        <v>727</v>
      </c>
      <c r="C101" s="1211">
        <f>SUM(C102:C104)</f>
        <v>57303501</v>
      </c>
      <c r="D101" s="1212">
        <f>SUM(D102:D104)</f>
        <v>149496572</v>
      </c>
      <c r="E101" s="1213">
        <f t="shared" ref="E101:H101" si="30">SUM(E102:E104)</f>
        <v>0</v>
      </c>
      <c r="F101" s="1214">
        <f t="shared" si="30"/>
        <v>0</v>
      </c>
      <c r="G101" s="1211">
        <f t="shared" si="30"/>
        <v>0</v>
      </c>
      <c r="H101" s="1212">
        <f t="shared" si="30"/>
        <v>0</v>
      </c>
      <c r="I101" s="1213">
        <f t="shared" si="22"/>
        <v>57303501</v>
      </c>
      <c r="J101" s="1212">
        <f t="shared" si="23"/>
        <v>149496572</v>
      </c>
    </row>
    <row r="102" spans="1:10" x14ac:dyDescent="0.3">
      <c r="A102" s="1192" t="s">
        <v>1301</v>
      </c>
      <c r="B102" s="1198" t="s">
        <v>1302</v>
      </c>
      <c r="C102" s="1211">
        <v>3174005</v>
      </c>
      <c r="D102" s="1216"/>
      <c r="E102" s="1213"/>
      <c r="F102" s="1218"/>
      <c r="G102" s="1211"/>
      <c r="H102" s="1216"/>
      <c r="I102" s="1213">
        <f t="shared" si="22"/>
        <v>3174005</v>
      </c>
      <c r="J102" s="1212">
        <f t="shared" si="23"/>
        <v>0</v>
      </c>
    </row>
    <row r="103" spans="1:10" x14ac:dyDescent="0.3">
      <c r="A103" s="1192" t="s">
        <v>1303</v>
      </c>
      <c r="B103" s="1198" t="s">
        <v>1304</v>
      </c>
      <c r="C103" s="1211">
        <v>50032540</v>
      </c>
      <c r="D103" s="1212">
        <v>32551417</v>
      </c>
      <c r="E103" s="1213"/>
      <c r="F103" s="1214"/>
      <c r="G103" s="1211"/>
      <c r="H103" s="1212"/>
      <c r="I103" s="1213">
        <f t="shared" ref="I103:I117" si="31">C103+E103+G103</f>
        <v>50032540</v>
      </c>
      <c r="J103" s="1212">
        <f t="shared" ref="J103:J117" si="32">D103+F103+H103</f>
        <v>32551417</v>
      </c>
    </row>
    <row r="104" spans="1:10" x14ac:dyDescent="0.3">
      <c r="A104" s="1192" t="s">
        <v>1305</v>
      </c>
      <c r="B104" s="1198" t="s">
        <v>1306</v>
      </c>
      <c r="C104" s="1211">
        <v>4096956</v>
      </c>
      <c r="D104" s="1212">
        <v>116945155</v>
      </c>
      <c r="E104" s="1213"/>
      <c r="F104" s="1214"/>
      <c r="G104" s="1211"/>
      <c r="H104" s="1212"/>
      <c r="I104" s="1213">
        <f t="shared" si="31"/>
        <v>4096956</v>
      </c>
      <c r="J104" s="1212">
        <f t="shared" si="32"/>
        <v>116945155</v>
      </c>
    </row>
    <row r="105" spans="1:10" x14ac:dyDescent="0.3">
      <c r="A105" s="1192" t="s">
        <v>1307</v>
      </c>
      <c r="B105" s="1198" t="s">
        <v>728</v>
      </c>
      <c r="C105" s="1215"/>
      <c r="D105" s="1216"/>
      <c r="E105" s="1217"/>
      <c r="F105" s="1218"/>
      <c r="G105" s="1215"/>
      <c r="H105" s="1216"/>
      <c r="I105" s="1213">
        <f t="shared" si="31"/>
        <v>0</v>
      </c>
      <c r="J105" s="1212">
        <f t="shared" si="32"/>
        <v>0</v>
      </c>
    </row>
    <row r="106" spans="1:10" x14ac:dyDescent="0.3">
      <c r="A106" s="1192" t="s">
        <v>1308</v>
      </c>
      <c r="B106" s="1198" t="s">
        <v>747</v>
      </c>
      <c r="C106" s="1211">
        <v>3263085795</v>
      </c>
      <c r="D106" s="1212">
        <v>3865554417</v>
      </c>
      <c r="E106" s="1213">
        <v>22867083</v>
      </c>
      <c r="F106" s="1214">
        <v>25895328</v>
      </c>
      <c r="G106" s="1211">
        <v>1846907</v>
      </c>
      <c r="H106" s="1212">
        <v>2296793</v>
      </c>
      <c r="I106" s="1213">
        <f t="shared" si="31"/>
        <v>3287799785</v>
      </c>
      <c r="J106" s="1212">
        <f t="shared" si="32"/>
        <v>3893746538</v>
      </c>
    </row>
    <row r="107" spans="1:10" x14ac:dyDescent="0.3">
      <c r="A107" s="1192" t="s">
        <v>1309</v>
      </c>
      <c r="B107" s="1198" t="s">
        <v>1310</v>
      </c>
      <c r="C107" s="1211">
        <f>C94+C101+C105+C106</f>
        <v>13630766997</v>
      </c>
      <c r="D107" s="1212">
        <f t="shared" ref="D107:H107" si="33">D94+D101+D105+D106</f>
        <v>14423174221</v>
      </c>
      <c r="E107" s="1213">
        <f t="shared" si="33"/>
        <v>21701293</v>
      </c>
      <c r="F107" s="1214">
        <f t="shared" si="33"/>
        <v>21806739</v>
      </c>
      <c r="G107" s="1211">
        <f t="shared" si="33"/>
        <v>361391</v>
      </c>
      <c r="H107" s="1212">
        <f t="shared" si="33"/>
        <v>207657</v>
      </c>
      <c r="I107" s="1213">
        <f t="shared" si="31"/>
        <v>13652829681</v>
      </c>
      <c r="J107" s="1212">
        <f t="shared" si="32"/>
        <v>14445188617</v>
      </c>
    </row>
    <row r="108" spans="1:10" x14ac:dyDescent="0.3">
      <c r="A108" s="1194" t="s">
        <v>729</v>
      </c>
      <c r="B108" s="1201" t="s">
        <v>729</v>
      </c>
      <c r="C108" s="1227"/>
      <c r="D108" s="1228"/>
      <c r="E108" s="1229"/>
      <c r="F108" s="1230"/>
      <c r="G108" s="1227"/>
      <c r="H108" s="1228"/>
      <c r="I108" s="1231">
        <f t="shared" si="31"/>
        <v>0</v>
      </c>
      <c r="J108" s="1232">
        <f t="shared" si="32"/>
        <v>0</v>
      </c>
    </row>
    <row r="109" spans="1:10" s="1188" customFormat="1" ht="14.5" x14ac:dyDescent="0.35">
      <c r="A109" s="1190" t="s">
        <v>1311</v>
      </c>
      <c r="B109" s="1202" t="s">
        <v>749</v>
      </c>
      <c r="C109" s="1233"/>
      <c r="D109" s="1233"/>
      <c r="E109" s="1234"/>
      <c r="F109" s="1235"/>
      <c r="G109" s="1233"/>
      <c r="H109" s="1233"/>
      <c r="I109" s="1236">
        <f t="shared" si="31"/>
        <v>0</v>
      </c>
      <c r="J109" s="1237">
        <f t="shared" si="32"/>
        <v>0</v>
      </c>
    </row>
    <row r="110" spans="1:10" x14ac:dyDescent="0.3">
      <c r="A110" s="1195" t="s">
        <v>1312</v>
      </c>
      <c r="B110" s="1203" t="s">
        <v>1313</v>
      </c>
      <c r="C110" s="1238">
        <v>392987635</v>
      </c>
      <c r="D110" s="1239">
        <v>444371291</v>
      </c>
      <c r="E110" s="1240">
        <v>8030977</v>
      </c>
      <c r="F110" s="1241">
        <v>9804446</v>
      </c>
      <c r="G110" s="1238">
        <v>3003049</v>
      </c>
      <c r="H110" s="1239">
        <v>3990994</v>
      </c>
      <c r="I110" s="1242">
        <f t="shared" si="31"/>
        <v>404021661</v>
      </c>
      <c r="J110" s="1243">
        <f t="shared" si="32"/>
        <v>458166731</v>
      </c>
    </row>
    <row r="111" spans="1:10" x14ac:dyDescent="0.3">
      <c r="A111" s="1192" t="s">
        <v>1314</v>
      </c>
      <c r="B111" s="1198" t="s">
        <v>1315</v>
      </c>
      <c r="C111" s="1215">
        <v>44951611</v>
      </c>
      <c r="D111" s="1216">
        <v>45384635</v>
      </c>
      <c r="E111" s="1217">
        <v>6227665</v>
      </c>
      <c r="F111" s="1218">
        <v>7582600</v>
      </c>
      <c r="G111" s="1215">
        <v>1256262</v>
      </c>
      <c r="H111" s="1216">
        <v>1320962</v>
      </c>
      <c r="I111" s="1213">
        <f t="shared" si="31"/>
        <v>52435538</v>
      </c>
      <c r="J111" s="1212">
        <f t="shared" si="32"/>
        <v>54288197</v>
      </c>
    </row>
    <row r="112" spans="1:10" x14ac:dyDescent="0.3">
      <c r="A112" s="1192" t="s">
        <v>1316</v>
      </c>
      <c r="B112" s="1198" t="s">
        <v>1317</v>
      </c>
      <c r="C112" s="1215"/>
      <c r="D112" s="1216"/>
      <c r="E112" s="1217"/>
      <c r="F112" s="1218"/>
      <c r="G112" s="1215"/>
      <c r="H112" s="1216"/>
      <c r="I112" s="1213">
        <f t="shared" si="31"/>
        <v>0</v>
      </c>
      <c r="J112" s="1212">
        <f t="shared" si="32"/>
        <v>0</v>
      </c>
    </row>
    <row r="113" spans="1:10" ht="39" x14ac:dyDescent="0.3">
      <c r="A113" s="1192" t="s">
        <v>1318</v>
      </c>
      <c r="B113" s="1198" t="s">
        <v>1319</v>
      </c>
      <c r="C113" s="1211">
        <v>413713597</v>
      </c>
      <c r="D113" s="1212">
        <v>413713597</v>
      </c>
      <c r="E113" s="1213"/>
      <c r="F113" s="1214"/>
      <c r="G113" s="1211"/>
      <c r="H113" s="1212"/>
      <c r="I113" s="1213">
        <f t="shared" si="31"/>
        <v>413713597</v>
      </c>
      <c r="J113" s="1212">
        <f t="shared" si="32"/>
        <v>413713597</v>
      </c>
    </row>
    <row r="114" spans="1:10" ht="39" x14ac:dyDescent="0.3">
      <c r="A114" s="1192" t="s">
        <v>1320</v>
      </c>
      <c r="B114" s="1198" t="s">
        <v>1321</v>
      </c>
      <c r="C114" s="1215">
        <v>137658399</v>
      </c>
      <c r="D114" s="1216">
        <v>137658399</v>
      </c>
      <c r="E114" s="1217"/>
      <c r="F114" s="1218"/>
      <c r="G114" s="1215"/>
      <c r="H114" s="1216"/>
      <c r="I114" s="1213">
        <f t="shared" si="31"/>
        <v>137658399</v>
      </c>
      <c r="J114" s="1212">
        <f t="shared" si="32"/>
        <v>137658399</v>
      </c>
    </row>
    <row r="115" spans="1:10" x14ac:dyDescent="0.3">
      <c r="A115" s="1192" t="s">
        <v>1322</v>
      </c>
      <c r="B115" s="1198" t="s">
        <v>1323</v>
      </c>
      <c r="C115" s="1215"/>
      <c r="D115" s="1216"/>
      <c r="E115" s="1217"/>
      <c r="F115" s="1218"/>
      <c r="G115" s="1215"/>
      <c r="H115" s="1216"/>
      <c r="I115" s="1213">
        <f t="shared" si="31"/>
        <v>0</v>
      </c>
      <c r="J115" s="1212">
        <f t="shared" si="32"/>
        <v>0</v>
      </c>
    </row>
    <row r="116" spans="1:10" x14ac:dyDescent="0.3">
      <c r="A116" s="1192" t="s">
        <v>1324</v>
      </c>
      <c r="B116" s="1198" t="s">
        <v>1325</v>
      </c>
      <c r="C116" s="1215"/>
      <c r="D116" s="1216"/>
      <c r="E116" s="1217"/>
      <c r="F116" s="1218"/>
      <c r="G116" s="1215"/>
      <c r="H116" s="1216"/>
      <c r="I116" s="1213">
        <f t="shared" si="31"/>
        <v>0</v>
      </c>
      <c r="J116" s="1212">
        <f t="shared" si="32"/>
        <v>0</v>
      </c>
    </row>
    <row r="117" spans="1:10" x14ac:dyDescent="0.3">
      <c r="A117" s="1196" t="s">
        <v>1326</v>
      </c>
      <c r="B117" s="1204" t="s">
        <v>1327</v>
      </c>
      <c r="C117" s="1244"/>
      <c r="D117" s="1245"/>
      <c r="E117" s="1246"/>
      <c r="F117" s="1247"/>
      <c r="G117" s="1244"/>
      <c r="H117" s="1245"/>
      <c r="I117" s="1248">
        <f t="shared" si="31"/>
        <v>0</v>
      </c>
      <c r="J117" s="1249">
        <f t="shared" si="32"/>
        <v>0</v>
      </c>
    </row>
  </sheetData>
  <mergeCells count="5">
    <mergeCell ref="C3:D3"/>
    <mergeCell ref="E3:F3"/>
    <mergeCell ref="G3:H3"/>
    <mergeCell ref="I3:J3"/>
    <mergeCell ref="A1:J1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  <headerFooter>
    <oddHeader>&amp;R&amp;"Times New Roman CE,Félkövér dőlt"21. melléklet a 13/2019. (V.30.) önkormányzati rendelethez</oddHeader>
  </headerFooter>
  <rowBreaks count="1" manualBreakCount="1">
    <brk id="5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M23"/>
  <sheetViews>
    <sheetView view="pageLayout" topLeftCell="H1" zoomScale="98" zoomScaleNormal="100" zoomScaleSheetLayoutView="100" zoomScalePageLayoutView="98" workbookViewId="0">
      <selection activeCell="M2" sqref="M1:M1048576"/>
    </sheetView>
  </sheetViews>
  <sheetFormatPr defaultColWidth="9.296875" defaultRowHeight="13" x14ac:dyDescent="0.3"/>
  <cols>
    <col min="1" max="1" width="7" style="11" customWidth="1"/>
    <col min="2" max="2" width="58" style="12" customWidth="1"/>
    <col min="3" max="6" width="18.296875" style="11" customWidth="1"/>
    <col min="7" max="7" width="11.19921875" style="404" customWidth="1"/>
    <col min="8" max="8" width="56" style="11" customWidth="1"/>
    <col min="9" max="9" width="19.19921875" style="11" customWidth="1"/>
    <col min="10" max="10" width="19.69921875" style="370" customWidth="1"/>
    <col min="11" max="11" width="17.296875" style="1031" customWidth="1"/>
    <col min="12" max="12" width="17" style="1031" customWidth="1"/>
    <col min="13" max="13" width="15.5" style="404" customWidth="1"/>
    <col min="14" max="16384" width="9.296875" style="11"/>
  </cols>
  <sheetData>
    <row r="1" spans="1:13" ht="44.25" customHeight="1" x14ac:dyDescent="0.3">
      <c r="A1" s="1370" t="s">
        <v>945</v>
      </c>
      <c r="B1" s="1370"/>
      <c r="C1" s="1370"/>
      <c r="D1" s="1370"/>
      <c r="E1" s="1370"/>
      <c r="F1" s="1370"/>
      <c r="G1" s="1370"/>
      <c r="H1" s="1370"/>
      <c r="I1" s="1370"/>
      <c r="J1" s="1370"/>
      <c r="K1" s="1370"/>
      <c r="L1" s="1370"/>
      <c r="M1" s="1370"/>
    </row>
    <row r="2" spans="1:13" x14ac:dyDescent="0.25">
      <c r="J2" s="367"/>
      <c r="K2" s="1026"/>
      <c r="L2" s="392"/>
      <c r="M2" s="407" t="s">
        <v>1</v>
      </c>
    </row>
    <row r="3" spans="1:13" ht="18" customHeight="1" x14ac:dyDescent="0.3">
      <c r="A3" s="1366" t="s">
        <v>2</v>
      </c>
      <c r="B3" s="1367" t="s">
        <v>264</v>
      </c>
      <c r="C3" s="1368"/>
      <c r="D3" s="1368"/>
      <c r="E3" s="1368"/>
      <c r="F3" s="1368"/>
      <c r="G3" s="1369"/>
      <c r="H3" s="1371" t="s">
        <v>265</v>
      </c>
      <c r="I3" s="1372"/>
      <c r="J3" s="1372"/>
      <c r="K3" s="1372"/>
      <c r="L3" s="1372"/>
      <c r="M3" s="990"/>
    </row>
    <row r="4" spans="1:13" s="14" customFormat="1" ht="35.25" customHeight="1" x14ac:dyDescent="0.3">
      <c r="A4" s="1366"/>
      <c r="B4" s="15" t="s">
        <v>266</v>
      </c>
      <c r="C4" s="573" t="s">
        <v>944</v>
      </c>
      <c r="D4" s="15" t="s">
        <v>808</v>
      </c>
      <c r="E4" s="15" t="s">
        <v>726</v>
      </c>
      <c r="F4" s="348" t="s">
        <v>745</v>
      </c>
      <c r="G4" s="405" t="s">
        <v>746</v>
      </c>
      <c r="H4" s="15" t="s">
        <v>266</v>
      </c>
      <c r="I4" s="15" t="str">
        <f>+C4</f>
        <v>2018. évi előirányzat</v>
      </c>
      <c r="J4" s="359" t="s">
        <v>808</v>
      </c>
      <c r="K4" s="1027" t="s">
        <v>726</v>
      </c>
      <c r="L4" s="1027" t="s">
        <v>745</v>
      </c>
      <c r="M4" s="408" t="s">
        <v>746</v>
      </c>
    </row>
    <row r="5" spans="1:13" s="16" customFormat="1" ht="12" customHeight="1" x14ac:dyDescent="0.3">
      <c r="A5" s="15" t="s">
        <v>5</v>
      </c>
      <c r="B5" s="15" t="s">
        <v>6</v>
      </c>
      <c r="C5" s="15" t="s">
        <v>7</v>
      </c>
      <c r="D5" s="15" t="s">
        <v>8</v>
      </c>
      <c r="E5" s="421" t="s">
        <v>267</v>
      </c>
      <c r="F5" s="421" t="s">
        <v>463</v>
      </c>
      <c r="G5" s="405" t="s">
        <v>724</v>
      </c>
      <c r="H5" s="421" t="s">
        <v>809</v>
      </c>
      <c r="I5" s="421" t="s">
        <v>728</v>
      </c>
      <c r="J5" s="422" t="s">
        <v>747</v>
      </c>
      <c r="K5" s="1028" t="s">
        <v>748</v>
      </c>
      <c r="L5" s="1028" t="s">
        <v>749</v>
      </c>
      <c r="M5" s="409" t="s">
        <v>750</v>
      </c>
    </row>
    <row r="6" spans="1:13" ht="15.75" customHeight="1" x14ac:dyDescent="0.3">
      <c r="A6" s="219" t="s">
        <v>9</v>
      </c>
      <c r="B6" s="211" t="s">
        <v>458</v>
      </c>
      <c r="C6" s="212">
        <f>'1.sz.mell.'!D12</f>
        <v>892450201</v>
      </c>
      <c r="D6" s="212">
        <f>'1.sz.mell.'!E12</f>
        <v>70167501</v>
      </c>
      <c r="E6" s="212">
        <f>'1.sz.mell.'!F12</f>
        <v>962617702</v>
      </c>
      <c r="F6" s="212">
        <f>'1.sz.mell.'!G12</f>
        <v>962617702</v>
      </c>
      <c r="G6" s="406">
        <f>F6/E6</f>
        <v>1</v>
      </c>
      <c r="H6" s="211" t="str">
        <f>'1.sz.mell.'!B82</f>
        <v>Személyi  juttatások</v>
      </c>
      <c r="I6" s="212">
        <f>'1.sz.mell.'!D82</f>
        <v>420426622</v>
      </c>
      <c r="J6" s="1025">
        <f>'1.sz.mell.'!E82</f>
        <v>71175419</v>
      </c>
      <c r="K6" s="1029">
        <f>'1.sz.mell.'!F82</f>
        <v>491602041</v>
      </c>
      <c r="L6" s="1029">
        <f>'1.sz.mell.'!G82</f>
        <v>473379667</v>
      </c>
      <c r="M6" s="410">
        <f>L6/K6</f>
        <v>0.96293267220182266</v>
      </c>
    </row>
    <row r="7" spans="1:13" ht="15.75" customHeight="1" x14ac:dyDescent="0.3">
      <c r="A7" s="219" t="s">
        <v>12</v>
      </c>
      <c r="B7" s="211" t="s">
        <v>549</v>
      </c>
      <c r="C7" s="212">
        <f>'1.sz.mell.'!D13+'1.sz.mell.'!D14</f>
        <v>136597697</v>
      </c>
      <c r="D7" s="212">
        <f>'1.sz.mell.'!E13+'1.sz.mell.'!E14</f>
        <v>134363496</v>
      </c>
      <c r="E7" s="212">
        <f>'1.sz.mell.'!F13+'1.sz.mell.'!F14</f>
        <v>270961193</v>
      </c>
      <c r="F7" s="212">
        <f>'1.sz.mell.'!G13+'1.sz.mell.'!G14</f>
        <v>270961193</v>
      </c>
      <c r="G7" s="406">
        <f t="shared" ref="G7:G20" si="0">F7/E7</f>
        <v>1</v>
      </c>
      <c r="H7" s="211" t="str">
        <f>'1.sz.mell.'!B83</f>
        <v>Munkaadókat terhelő járulékok és szociális hozzájárulási adó</v>
      </c>
      <c r="I7" s="212">
        <f>'1.sz.mell.'!D83</f>
        <v>74818069</v>
      </c>
      <c r="J7" s="368">
        <v>11678435</v>
      </c>
      <c r="K7" s="1029">
        <v>86496504</v>
      </c>
      <c r="L7" s="1029">
        <v>82887994</v>
      </c>
      <c r="M7" s="410">
        <f t="shared" ref="M7:M20" si="1">L7/K7</f>
        <v>0.95828143528205489</v>
      </c>
    </row>
    <row r="8" spans="1:13" ht="15.75" customHeight="1" x14ac:dyDescent="0.3">
      <c r="A8" s="219" t="s">
        <v>15</v>
      </c>
      <c r="B8" s="211" t="s">
        <v>107</v>
      </c>
      <c r="C8" s="212">
        <f>'1.sz.mell.'!D45</f>
        <v>754300000</v>
      </c>
      <c r="D8" s="212">
        <f>'1.sz.mell.'!E45</f>
        <v>45766665</v>
      </c>
      <c r="E8" s="212">
        <f>'1.sz.mell.'!F45</f>
        <v>800066665</v>
      </c>
      <c r="F8" s="212">
        <f>'1.sz.mell.'!G45</f>
        <v>799642235</v>
      </c>
      <c r="G8" s="406">
        <f t="shared" si="0"/>
        <v>0.99946950670666923</v>
      </c>
      <c r="H8" s="211" t="str">
        <f>'1.sz.mell.'!B84</f>
        <v>Dologi  kiadások</v>
      </c>
      <c r="I8" s="212">
        <f>'1.sz.mell.'!D84</f>
        <v>790903200</v>
      </c>
      <c r="J8" s="368">
        <v>-109718960</v>
      </c>
      <c r="K8" s="1029">
        <v>681184240</v>
      </c>
      <c r="L8" s="1029">
        <v>676869669</v>
      </c>
      <c r="M8" s="410">
        <f t="shared" si="1"/>
        <v>0.99366607336658286</v>
      </c>
    </row>
    <row r="9" spans="1:13" ht="15.75" customHeight="1" x14ac:dyDescent="0.3">
      <c r="A9" s="219" t="s">
        <v>18</v>
      </c>
      <c r="B9" s="211" t="s">
        <v>443</v>
      </c>
      <c r="C9" s="212">
        <f>'1.sz.mell.'!D57</f>
        <v>194674542</v>
      </c>
      <c r="D9" s="212">
        <f>'1.sz.mell.'!E57</f>
        <v>-17366084</v>
      </c>
      <c r="E9" s="212">
        <f>'1.sz.mell.'!F57</f>
        <v>177308458</v>
      </c>
      <c r="F9" s="212">
        <f>'1.sz.mell.'!G57</f>
        <v>171626958</v>
      </c>
      <c r="G9" s="406">
        <f t="shared" si="0"/>
        <v>0.96795697134763869</v>
      </c>
      <c r="H9" s="211" t="str">
        <f>'1.sz.mell.'!B85</f>
        <v>Ellátottak pénzbeli juttatásai</v>
      </c>
      <c r="I9" s="212">
        <f>'1.sz.mell.'!D85</f>
        <v>67243400</v>
      </c>
      <c r="J9" s="368">
        <v>10877020</v>
      </c>
      <c r="K9" s="1029">
        <v>78120420</v>
      </c>
      <c r="L9" s="1029">
        <v>77624570</v>
      </c>
      <c r="M9" s="410">
        <f t="shared" si="1"/>
        <v>0.99365274789869285</v>
      </c>
    </row>
    <row r="10" spans="1:13" ht="15.75" customHeight="1" x14ac:dyDescent="0.3">
      <c r="A10" s="219" t="s">
        <v>21</v>
      </c>
      <c r="B10" s="211" t="s">
        <v>415</v>
      </c>
      <c r="C10" s="212">
        <f>'1.sz.mell.'!D66</f>
        <v>0</v>
      </c>
      <c r="D10" s="212">
        <f>'1.sz.mell.'!E66</f>
        <v>15000</v>
      </c>
      <c r="E10" s="212">
        <f>'1.sz.mell.'!F66</f>
        <v>15000</v>
      </c>
      <c r="F10" s="212">
        <f>'1.sz.mell.'!G66</f>
        <v>15000</v>
      </c>
      <c r="G10" s="406">
        <f t="shared" si="0"/>
        <v>1</v>
      </c>
      <c r="H10" s="211" t="str">
        <f>'1.sz.mell.'!B86</f>
        <v>Egyéb működési célú kiadások</v>
      </c>
      <c r="I10" s="212">
        <v>1019224403</v>
      </c>
      <c r="J10" s="368">
        <v>508684698</v>
      </c>
      <c r="K10" s="1029">
        <v>1527909101</v>
      </c>
      <c r="L10" s="1029">
        <v>1014003543</v>
      </c>
      <c r="M10" s="410">
        <f t="shared" si="1"/>
        <v>0.6636543642133852</v>
      </c>
    </row>
    <row r="11" spans="1:13" ht="15.75" customHeight="1" x14ac:dyDescent="0.3">
      <c r="A11" s="219" t="s">
        <v>24</v>
      </c>
      <c r="B11" s="211"/>
      <c r="C11" s="212"/>
      <c r="D11" s="212">
        <f>E11-C11</f>
        <v>0</v>
      </c>
      <c r="E11" s="212"/>
      <c r="F11" s="212"/>
      <c r="G11" s="406"/>
      <c r="H11" s="491" t="s">
        <v>268</v>
      </c>
      <c r="I11" s="1093">
        <v>28423854</v>
      </c>
      <c r="J11" s="1094">
        <f>K11-I11</f>
        <v>55357233</v>
      </c>
      <c r="K11" s="1095">
        <v>83781087</v>
      </c>
      <c r="L11" s="1095"/>
      <c r="M11" s="492">
        <f t="shared" si="1"/>
        <v>0</v>
      </c>
    </row>
    <row r="12" spans="1:13" ht="15.75" customHeight="1" x14ac:dyDescent="0.3">
      <c r="A12" s="219" t="s">
        <v>27</v>
      </c>
      <c r="B12" s="219"/>
      <c r="C12" s="212"/>
      <c r="D12" s="212"/>
      <c r="E12" s="212"/>
      <c r="F12" s="212"/>
      <c r="G12" s="406"/>
      <c r="H12" s="493" t="s">
        <v>269</v>
      </c>
      <c r="I12" s="1093">
        <v>44849264</v>
      </c>
      <c r="J12" s="1094">
        <f>K12-I12</f>
        <v>0</v>
      </c>
      <c r="K12" s="1095">
        <v>44849264</v>
      </c>
      <c r="L12" s="1095"/>
      <c r="M12" s="492">
        <f t="shared" si="1"/>
        <v>0</v>
      </c>
    </row>
    <row r="13" spans="1:13" ht="15.75" customHeight="1" x14ac:dyDescent="0.3">
      <c r="A13" s="20" t="s">
        <v>30</v>
      </c>
      <c r="B13" s="189" t="s">
        <v>660</v>
      </c>
      <c r="C13" s="17">
        <f>SUM(C6:C12)</f>
        <v>1978022440</v>
      </c>
      <c r="D13" s="17">
        <f t="shared" ref="D13" si="2">SUM(D6:D12)</f>
        <v>232946578</v>
      </c>
      <c r="E13" s="17">
        <f>SUM(E6:E12)</f>
        <v>2210969018</v>
      </c>
      <c r="F13" s="17">
        <f>SUM(F6:F12)</f>
        <v>2204863088</v>
      </c>
      <c r="G13" s="406">
        <f t="shared" si="0"/>
        <v>0.99723834664787692</v>
      </c>
      <c r="H13" s="189" t="s">
        <v>270</v>
      </c>
      <c r="I13" s="17">
        <f>SUM(I6:I10)</f>
        <v>2372615694</v>
      </c>
      <c r="J13" s="17">
        <f>SUM(J6:J10)</f>
        <v>492696612</v>
      </c>
      <c r="K13" s="1030">
        <f>SUM(K6:K10)</f>
        <v>2865312306</v>
      </c>
      <c r="L13" s="1030">
        <f t="shared" ref="L13" si="3">SUM(L6:L12)</f>
        <v>2324765443</v>
      </c>
      <c r="M13" s="410">
        <f t="shared" si="1"/>
        <v>0.81134801191894923</v>
      </c>
    </row>
    <row r="14" spans="1:13" ht="15.75" customHeight="1" x14ac:dyDescent="0.3">
      <c r="A14" s="219" t="s">
        <v>33</v>
      </c>
      <c r="B14" s="218" t="str">
        <f>'1.sz.mell.'!B71</f>
        <v xml:space="preserve">Hitel-, kölcsönfelvétel államháztartáson kívülről </v>
      </c>
      <c r="C14" s="220">
        <f>'[15]1.1.sz.mell.'!D71</f>
        <v>0</v>
      </c>
      <c r="D14" s="220"/>
      <c r="E14" s="220"/>
      <c r="F14" s="220"/>
      <c r="G14" s="406" t="s">
        <v>729</v>
      </c>
      <c r="H14" s="217" t="s">
        <v>250</v>
      </c>
      <c r="I14" s="212"/>
      <c r="J14" s="369"/>
      <c r="K14" s="1029"/>
      <c r="L14" s="1029"/>
      <c r="M14" s="410" t="s">
        <v>729</v>
      </c>
    </row>
    <row r="15" spans="1:13" ht="15.75" customHeight="1" x14ac:dyDescent="0.3">
      <c r="A15" s="219" t="s">
        <v>36</v>
      </c>
      <c r="B15" s="488" t="s">
        <v>188</v>
      </c>
      <c r="C15" s="1089">
        <v>2704506296</v>
      </c>
      <c r="D15" s="1089"/>
      <c r="E15" s="1089">
        <v>2886641322</v>
      </c>
      <c r="F15" s="1090">
        <v>2886641322</v>
      </c>
      <c r="G15" s="1096">
        <f t="shared" si="0"/>
        <v>1</v>
      </c>
      <c r="H15" s="221" t="s">
        <v>252</v>
      </c>
      <c r="I15" s="215"/>
      <c r="J15" s="1097"/>
      <c r="K15" s="1098"/>
      <c r="L15" s="1098"/>
      <c r="M15" s="410" t="s">
        <v>729</v>
      </c>
    </row>
    <row r="16" spans="1:13" ht="15.75" customHeight="1" x14ac:dyDescent="0.3">
      <c r="A16" s="222" t="s">
        <v>271</v>
      </c>
      <c r="B16" s="490" t="str">
        <f>'1.sz.mell.'!B73</f>
        <v>Előző év költségvetési maradványának igénybevétele</v>
      </c>
      <c r="C16" s="1090">
        <v>2704506296</v>
      </c>
      <c r="D16" s="1089"/>
      <c r="E16" s="1090">
        <v>2886641322</v>
      </c>
      <c r="F16" s="1090">
        <v>2886641322</v>
      </c>
      <c r="G16" s="406">
        <f t="shared" si="0"/>
        <v>1</v>
      </c>
      <c r="H16" s="218" t="s">
        <v>254</v>
      </c>
      <c r="I16" s="212">
        <f>'1.sz.mell.'!D110</f>
        <v>31792796</v>
      </c>
      <c r="J16" s="369"/>
      <c r="K16" s="1029">
        <v>31792796</v>
      </c>
      <c r="L16" s="1029">
        <v>31792796</v>
      </c>
      <c r="M16" s="410">
        <f t="shared" si="1"/>
        <v>1</v>
      </c>
    </row>
    <row r="17" spans="1:13" ht="15.75" customHeight="1" x14ac:dyDescent="0.3">
      <c r="A17" s="222" t="s">
        <v>272</v>
      </c>
      <c r="B17" s="490" t="str">
        <f>'1.sz.mell.'!B74</f>
        <v>Előző év vállalkozási maradványának igénybevétele</v>
      </c>
      <c r="C17" s="1090"/>
      <c r="D17" s="1089"/>
      <c r="E17" s="1090"/>
      <c r="F17" s="1090"/>
      <c r="G17" s="406"/>
      <c r="H17" s="218" t="s">
        <v>256</v>
      </c>
      <c r="I17" s="212"/>
      <c r="J17" s="369"/>
      <c r="K17" s="1029"/>
      <c r="L17" s="1029"/>
      <c r="M17" s="410" t="s">
        <v>729</v>
      </c>
    </row>
    <row r="18" spans="1:13" ht="15.75" customHeight="1" x14ac:dyDescent="0.3">
      <c r="A18" s="219" t="s">
        <v>38</v>
      </c>
      <c r="B18" s="498" t="s">
        <v>807</v>
      </c>
      <c r="C18" s="489">
        <f>'[15]1.1.sz.mell.'!D75</f>
        <v>0</v>
      </c>
      <c r="D18" s="489">
        <v>32551417</v>
      </c>
      <c r="E18" s="489">
        <v>32551417</v>
      </c>
      <c r="F18" s="489">
        <v>32551417</v>
      </c>
      <c r="G18" s="406">
        <f t="shared" si="0"/>
        <v>1</v>
      </c>
      <c r="H18" s="219"/>
      <c r="I18" s="212"/>
      <c r="J18" s="369"/>
      <c r="K18" s="1029"/>
      <c r="L18" s="1029"/>
      <c r="M18" s="410" t="s">
        <v>729</v>
      </c>
    </row>
    <row r="19" spans="1:13" ht="27" customHeight="1" x14ac:dyDescent="0.3">
      <c r="A19" s="219" t="s">
        <v>40</v>
      </c>
      <c r="B19" s="189" t="s">
        <v>273</v>
      </c>
      <c r="C19" s="17">
        <f>SUM(C14+C15+C18)</f>
        <v>2704506296</v>
      </c>
      <c r="D19" s="17">
        <f t="shared" ref="D19:F19" si="4">SUM(D14+D15+D18)</f>
        <v>32551417</v>
      </c>
      <c r="E19" s="17">
        <f t="shared" si="4"/>
        <v>2919192739</v>
      </c>
      <c r="F19" s="17">
        <f t="shared" si="4"/>
        <v>2919192739</v>
      </c>
      <c r="G19" s="406">
        <f t="shared" si="0"/>
        <v>1</v>
      </c>
      <c r="H19" s="189" t="s">
        <v>274</v>
      </c>
      <c r="I19" s="17">
        <f>SUM(I14:I18)</f>
        <v>31792796</v>
      </c>
      <c r="J19" s="17"/>
      <c r="K19" s="1030">
        <v>31792796</v>
      </c>
      <c r="L19" s="1030">
        <v>31792796</v>
      </c>
      <c r="M19" s="410">
        <f t="shared" si="1"/>
        <v>1</v>
      </c>
    </row>
    <row r="20" spans="1:13" ht="24" customHeight="1" x14ac:dyDescent="0.3">
      <c r="A20" s="219" t="s">
        <v>42</v>
      </c>
      <c r="B20" s="189" t="s">
        <v>275</v>
      </c>
      <c r="C20" s="17">
        <f>SUM(C13+C19)</f>
        <v>4682528736</v>
      </c>
      <c r="D20" s="17">
        <f t="shared" ref="D20:F20" si="5">SUM(D13+D19)</f>
        <v>265497995</v>
      </c>
      <c r="E20" s="17">
        <f t="shared" si="5"/>
        <v>5130161757</v>
      </c>
      <c r="F20" s="17">
        <f t="shared" si="5"/>
        <v>5124055827</v>
      </c>
      <c r="G20" s="406">
        <f t="shared" si="0"/>
        <v>0.99880979776287393</v>
      </c>
      <c r="H20" s="189" t="s">
        <v>276</v>
      </c>
      <c r="I20" s="17">
        <f>SUM(I13+I19)</f>
        <v>2404408490</v>
      </c>
      <c r="J20" s="17">
        <f>J13:L13+J19:L19</f>
        <v>492696612</v>
      </c>
      <c r="K20" s="1030">
        <f>K13:L13+K19:L19</f>
        <v>2897105102</v>
      </c>
      <c r="L20" s="1030">
        <f>L13+L19</f>
        <v>2356558239</v>
      </c>
      <c r="M20" s="410">
        <f t="shared" si="1"/>
        <v>0.81341827653168797</v>
      </c>
    </row>
    <row r="21" spans="1:13" ht="18" customHeight="1" x14ac:dyDescent="0.3">
      <c r="A21" s="15" t="s">
        <v>44</v>
      </c>
      <c r="B21" s="189" t="s">
        <v>654</v>
      </c>
      <c r="C21" s="17">
        <f>IF(C13-I13&lt;0,I13-C13,"-")</f>
        <v>394593254</v>
      </c>
      <c r="D21" s="17">
        <f>IF(D13-J13&lt;0,J13-D13,"-")</f>
        <v>259750034</v>
      </c>
      <c r="E21" s="17">
        <f>IF(E13-K13&lt;0,K13-E13,"-")</f>
        <v>654343288</v>
      </c>
      <c r="F21" s="17">
        <f>IF(F13-L13&lt;0,L13-F13,"-")</f>
        <v>119902355</v>
      </c>
      <c r="G21" s="406" t="s">
        <v>729</v>
      </c>
      <c r="H21" s="189" t="s">
        <v>655</v>
      </c>
      <c r="I21" s="17" t="str">
        <f>IF(C13-I13&gt;0,C13-I13,"-")</f>
        <v>-</v>
      </c>
      <c r="J21" s="17"/>
      <c r="K21" s="1030"/>
      <c r="L21" s="1030"/>
      <c r="M21" s="410" t="s">
        <v>729</v>
      </c>
    </row>
    <row r="22" spans="1:13" ht="18" customHeight="1" x14ac:dyDescent="0.3">
      <c r="A22" s="15" t="s">
        <v>46</v>
      </c>
      <c r="B22" s="189" t="s">
        <v>656</v>
      </c>
      <c r="C22" s="17" t="str">
        <f>IF(C13+C19-I20&lt;0,I20-(C13+C19),"-")</f>
        <v>-</v>
      </c>
      <c r="D22" s="17">
        <f>IF(D13+D19-J20&lt;0,J20-(D13+D19),"-")</f>
        <v>227198617</v>
      </c>
      <c r="E22" s="17" t="str">
        <f>IF(E13+E19-K20&lt;0,K20-(E13+E19),"-")</f>
        <v>-</v>
      </c>
      <c r="F22" s="17" t="str">
        <f>IF(F13+F19-L20&lt;0,L20-(F13+F19),"-")</f>
        <v>-</v>
      </c>
      <c r="G22" s="406" t="s">
        <v>729</v>
      </c>
      <c r="H22" s="189" t="s">
        <v>657</v>
      </c>
      <c r="I22" s="17">
        <f>IF(C13+C19-I20&gt;0,C13+C19-I20,"-")</f>
        <v>2278120246</v>
      </c>
      <c r="J22" s="17"/>
      <c r="K22" s="1030"/>
      <c r="L22" s="1030"/>
      <c r="M22" s="410" t="s">
        <v>729</v>
      </c>
    </row>
    <row r="23" spans="1:13" ht="15" x14ac:dyDescent="0.3">
      <c r="B23" s="18"/>
    </row>
  </sheetData>
  <mergeCells count="4">
    <mergeCell ref="A3:A4"/>
    <mergeCell ref="B3:G3"/>
    <mergeCell ref="A1:M1"/>
    <mergeCell ref="H3:L3"/>
  </mergeCells>
  <printOptions horizontalCentered="1" verticalCentered="1"/>
  <pageMargins left="0.25" right="0.25" top="0.75" bottom="0.75" header="0.3" footer="0.3"/>
  <pageSetup paperSize="9" scale="54" orientation="landscape" r:id="rId1"/>
  <headerFooter>
    <oddHeader xml:space="preserve">&amp;R&amp;"Times New Roman CE,Félkövér dőlt"&amp;11 2.1. melléklet a 13/2019. (V.30.) önkormányzati rendelethez  </oddHeader>
  </headerFooter>
  <colBreaks count="1" manualBreakCount="1">
    <brk id="12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N45"/>
  <sheetViews>
    <sheetView view="pageLayout" topLeftCell="F1" zoomScale="96" zoomScaleNormal="92" zoomScalePageLayoutView="96" workbookViewId="0">
      <selection activeCell="H22" sqref="H22"/>
    </sheetView>
  </sheetViews>
  <sheetFormatPr defaultRowHeight="15.5" x14ac:dyDescent="0.35"/>
  <cols>
    <col min="1" max="1" width="4.796875" style="518" customWidth="1"/>
    <col min="2" max="2" width="49" style="518" customWidth="1"/>
    <col min="3" max="3" width="18" style="518" bestFit="1" customWidth="1"/>
    <col min="4" max="4" width="17.796875" style="518" bestFit="1" customWidth="1"/>
    <col min="5" max="5" width="19.296875" style="518" bestFit="1" customWidth="1"/>
    <col min="6" max="6" width="15.796875" style="518" bestFit="1" customWidth="1"/>
    <col min="7" max="7" width="16.19921875" style="518" customWidth="1"/>
    <col min="8" max="8" width="16.69921875" style="518" bestFit="1" customWidth="1"/>
    <col min="9" max="9" width="15" style="518" bestFit="1" customWidth="1"/>
    <col min="10" max="10" width="14" style="518" customWidth="1"/>
    <col min="11" max="11" width="14.296875" style="518" customWidth="1"/>
    <col min="12" max="12" width="18" style="518" customWidth="1"/>
    <col min="13" max="13" width="14.796875" style="518" customWidth="1"/>
    <col min="14" max="14" width="20" style="518" bestFit="1" customWidth="1"/>
  </cols>
  <sheetData>
    <row r="1" spans="1:14" x14ac:dyDescent="0.35">
      <c r="D1" s="519"/>
      <c r="E1" s="520"/>
    </row>
    <row r="2" spans="1:14" ht="39" customHeight="1" x14ac:dyDescent="0.3">
      <c r="A2" s="1476" t="s">
        <v>973</v>
      </c>
      <c r="B2" s="1476"/>
      <c r="C2" s="1476"/>
      <c r="D2" s="1476"/>
      <c r="E2" s="1476"/>
      <c r="F2" s="1476"/>
      <c r="G2" s="1476"/>
      <c r="H2" s="1476"/>
      <c r="I2" s="1476"/>
      <c r="J2" s="1476"/>
      <c r="K2" s="1476"/>
      <c r="L2" s="1476"/>
      <c r="M2" s="1476"/>
      <c r="N2" s="1476"/>
    </row>
    <row r="3" spans="1:14" ht="20.5" customHeight="1" x14ac:dyDescent="0.35">
      <c r="A3" s="521"/>
      <c r="B3" s="521"/>
      <c r="C3" s="521"/>
      <c r="D3" s="521"/>
      <c r="E3" s="521"/>
      <c r="L3" s="1251" t="s">
        <v>846</v>
      </c>
      <c r="M3" s="1251"/>
      <c r="N3" s="1251"/>
    </row>
    <row r="4" spans="1:14" ht="13.15" customHeight="1" x14ac:dyDescent="0.3">
      <c r="A4" s="1252" t="s">
        <v>396</v>
      </c>
      <c r="B4" s="1252" t="s">
        <v>266</v>
      </c>
      <c r="C4" s="1477" t="s">
        <v>376</v>
      </c>
      <c r="D4" s="1478"/>
      <c r="E4" s="1479"/>
      <c r="F4" s="1480" t="s">
        <v>882</v>
      </c>
      <c r="G4" s="1481"/>
      <c r="H4" s="1482"/>
      <c r="I4" s="1480" t="s">
        <v>841</v>
      </c>
      <c r="J4" s="1481"/>
      <c r="K4" s="1482"/>
      <c r="L4" s="1480" t="s">
        <v>845</v>
      </c>
      <c r="M4" s="1481"/>
      <c r="N4" s="1482"/>
    </row>
    <row r="5" spans="1:14" ht="13.15" customHeight="1" x14ac:dyDescent="0.3">
      <c r="A5" s="1253"/>
      <c r="B5" s="1253"/>
      <c r="C5" s="522" t="s">
        <v>848</v>
      </c>
      <c r="D5" s="523" t="s">
        <v>849</v>
      </c>
      <c r="E5" s="524" t="s">
        <v>850</v>
      </c>
      <c r="F5" s="522" t="s">
        <v>848</v>
      </c>
      <c r="G5" s="523" t="s">
        <v>849</v>
      </c>
      <c r="H5" s="524" t="s">
        <v>850</v>
      </c>
      <c r="I5" s="522" t="s">
        <v>848</v>
      </c>
      <c r="J5" s="523" t="s">
        <v>849</v>
      </c>
      <c r="K5" s="524" t="s">
        <v>850</v>
      </c>
      <c r="L5" s="522" t="s">
        <v>848</v>
      </c>
      <c r="M5" s="523" t="s">
        <v>849</v>
      </c>
      <c r="N5" s="524" t="s">
        <v>850</v>
      </c>
    </row>
    <row r="6" spans="1:14" ht="13" x14ac:dyDescent="0.3">
      <c r="A6" s="525">
        <v>1</v>
      </c>
      <c r="B6" s="526">
        <v>2</v>
      </c>
      <c r="C6" s="527">
        <v>3</v>
      </c>
      <c r="D6" s="528">
        <v>4</v>
      </c>
      <c r="E6" s="529">
        <v>5</v>
      </c>
      <c r="F6" s="527">
        <v>6</v>
      </c>
      <c r="G6" s="528">
        <v>7</v>
      </c>
      <c r="H6" s="529">
        <v>8</v>
      </c>
      <c r="I6" s="527">
        <v>9</v>
      </c>
      <c r="J6" s="528">
        <v>10</v>
      </c>
      <c r="K6" s="529">
        <v>11</v>
      </c>
      <c r="L6" s="527">
        <v>12</v>
      </c>
      <c r="M6" s="528">
        <v>13</v>
      </c>
      <c r="N6" s="529">
        <v>14</v>
      </c>
    </row>
    <row r="7" spans="1:14" ht="13.15" customHeight="1" x14ac:dyDescent="0.3">
      <c r="A7" s="530" t="s">
        <v>9</v>
      </c>
      <c r="B7" s="1143" t="s">
        <v>883</v>
      </c>
      <c r="C7" s="1133">
        <v>791500524</v>
      </c>
      <c r="D7" s="1133"/>
      <c r="E7" s="1134">
        <v>1315314431</v>
      </c>
      <c r="F7" s="1147"/>
      <c r="G7" s="1148"/>
      <c r="H7" s="1149"/>
      <c r="I7" s="1147"/>
      <c r="J7" s="1148"/>
      <c r="K7" s="1149"/>
      <c r="L7" s="1147">
        <f>SUM(C7+F7+I7)</f>
        <v>791500524</v>
      </c>
      <c r="M7" s="1148">
        <f t="shared" ref="M7:N22" si="0">SUM(D7+G7+J7)</f>
        <v>0</v>
      </c>
      <c r="N7" s="1148">
        <f t="shared" si="0"/>
        <v>1315314431</v>
      </c>
    </row>
    <row r="8" spans="1:14" ht="26" x14ac:dyDescent="0.3">
      <c r="A8" s="531" t="s">
        <v>12</v>
      </c>
      <c r="B8" s="1144" t="s">
        <v>884</v>
      </c>
      <c r="C8" s="1135">
        <v>111110088</v>
      </c>
      <c r="D8" s="1135"/>
      <c r="E8" s="1136">
        <v>104751580</v>
      </c>
      <c r="F8" s="1150">
        <v>7227719</v>
      </c>
      <c r="G8" s="1151"/>
      <c r="H8" s="1152">
        <v>1847813</v>
      </c>
      <c r="I8" s="1150">
        <v>1063390</v>
      </c>
      <c r="J8" s="1151"/>
      <c r="K8" s="1152">
        <v>919295</v>
      </c>
      <c r="L8" s="1150">
        <f t="shared" ref="L8:N41" si="1">SUM(C8+F8+I8)</f>
        <v>119401197</v>
      </c>
      <c r="M8" s="1151">
        <f t="shared" si="0"/>
        <v>0</v>
      </c>
      <c r="N8" s="1151">
        <f t="shared" si="0"/>
        <v>107518688</v>
      </c>
    </row>
    <row r="9" spans="1:14" ht="26" x14ac:dyDescent="0.3">
      <c r="A9" s="531" t="s">
        <v>15</v>
      </c>
      <c r="B9" s="1144" t="s">
        <v>885</v>
      </c>
      <c r="C9" s="1135">
        <v>35011770</v>
      </c>
      <c r="D9" s="1135"/>
      <c r="E9" s="1136">
        <v>20583147</v>
      </c>
      <c r="F9" s="1150"/>
      <c r="G9" s="1151"/>
      <c r="H9" s="1152"/>
      <c r="I9" s="1150"/>
      <c r="J9" s="1151"/>
      <c r="K9" s="1152"/>
      <c r="L9" s="1150">
        <f t="shared" si="1"/>
        <v>35011770</v>
      </c>
      <c r="M9" s="1151">
        <f t="shared" si="0"/>
        <v>0</v>
      </c>
      <c r="N9" s="1151">
        <f t="shared" si="0"/>
        <v>20583147</v>
      </c>
    </row>
    <row r="10" spans="1:14" ht="26" x14ac:dyDescent="0.3">
      <c r="A10" s="532" t="s">
        <v>18</v>
      </c>
      <c r="B10" s="1145" t="s">
        <v>886</v>
      </c>
      <c r="C10" s="1137">
        <f t="shared" ref="C10" si="2">SUM(C7:C9)</f>
        <v>937622382</v>
      </c>
      <c r="D10" s="1137"/>
      <c r="E10" s="1139">
        <f t="shared" ref="E10:N10" si="3">SUM(E7:E9)</f>
        <v>1440649158</v>
      </c>
      <c r="F10" s="1138">
        <f t="shared" ref="F10" si="4">SUM(F7:F9)</f>
        <v>7227719</v>
      </c>
      <c r="G10" s="1137"/>
      <c r="H10" s="1139">
        <f t="shared" si="3"/>
        <v>1847813</v>
      </c>
      <c r="I10" s="1138">
        <f t="shared" ref="I10" si="5">SUM(I7:I9)</f>
        <v>1063390</v>
      </c>
      <c r="J10" s="1137"/>
      <c r="K10" s="1139">
        <f t="shared" si="3"/>
        <v>919295</v>
      </c>
      <c r="L10" s="1138">
        <f t="shared" si="3"/>
        <v>945913491</v>
      </c>
      <c r="M10" s="1137">
        <f t="shared" si="3"/>
        <v>0</v>
      </c>
      <c r="N10" s="1137">
        <f t="shared" si="3"/>
        <v>1443416266</v>
      </c>
    </row>
    <row r="11" spans="1:14" ht="13" x14ac:dyDescent="0.3">
      <c r="A11" s="531" t="s">
        <v>21</v>
      </c>
      <c r="B11" s="1144" t="s">
        <v>887</v>
      </c>
      <c r="C11" s="1135">
        <v>0</v>
      </c>
      <c r="D11" s="1135"/>
      <c r="E11" s="1136">
        <v>2970000</v>
      </c>
      <c r="F11" s="1150"/>
      <c r="G11" s="1151"/>
      <c r="H11" s="1152"/>
      <c r="I11" s="1150"/>
      <c r="J11" s="1151"/>
      <c r="K11" s="1152"/>
      <c r="L11" s="1150">
        <f t="shared" si="1"/>
        <v>0</v>
      </c>
      <c r="M11" s="1151">
        <f t="shared" si="0"/>
        <v>0</v>
      </c>
      <c r="N11" s="1151">
        <f t="shared" si="0"/>
        <v>2970000</v>
      </c>
    </row>
    <row r="12" spans="1:14" ht="13.15" customHeight="1" x14ac:dyDescent="0.3">
      <c r="A12" s="531" t="s">
        <v>24</v>
      </c>
      <c r="B12" s="1144" t="s">
        <v>888</v>
      </c>
      <c r="C12" s="1135"/>
      <c r="D12" s="1135"/>
      <c r="E12" s="1136"/>
      <c r="F12" s="1150"/>
      <c r="G12" s="1151"/>
      <c r="H12" s="1152"/>
      <c r="I12" s="1150"/>
      <c r="J12" s="1151"/>
      <c r="K12" s="1152"/>
      <c r="L12" s="1150">
        <f t="shared" si="1"/>
        <v>0</v>
      </c>
      <c r="M12" s="1151">
        <f t="shared" si="0"/>
        <v>0</v>
      </c>
      <c r="N12" s="1151">
        <f t="shared" si="0"/>
        <v>0</v>
      </c>
    </row>
    <row r="13" spans="1:14" ht="13" x14ac:dyDescent="0.3">
      <c r="A13" s="532" t="s">
        <v>27</v>
      </c>
      <c r="B13" s="1145" t="s">
        <v>918</v>
      </c>
      <c r="C13" s="1137">
        <f t="shared" ref="C13" si="6">SUM(C11:C12)</f>
        <v>0</v>
      </c>
      <c r="D13" s="1137"/>
      <c r="E13" s="1139">
        <f t="shared" ref="E13:N13" si="7">SUM(E11:E12)</f>
        <v>2970000</v>
      </c>
      <c r="F13" s="1138">
        <f t="shared" ref="F13" si="8">SUM(F11:F12)</f>
        <v>0</v>
      </c>
      <c r="G13" s="1137"/>
      <c r="H13" s="1139">
        <f t="shared" si="7"/>
        <v>0</v>
      </c>
      <c r="I13" s="1138">
        <f t="shared" ref="I13" si="9">SUM(I11:I12)</f>
        <v>0</v>
      </c>
      <c r="J13" s="1137"/>
      <c r="K13" s="1139">
        <f t="shared" si="7"/>
        <v>0</v>
      </c>
      <c r="L13" s="1138">
        <f t="shared" si="7"/>
        <v>0</v>
      </c>
      <c r="M13" s="1137">
        <f t="shared" si="7"/>
        <v>0</v>
      </c>
      <c r="N13" s="1137">
        <f t="shared" si="7"/>
        <v>2970000</v>
      </c>
    </row>
    <row r="14" spans="1:14" ht="26" x14ac:dyDescent="0.3">
      <c r="A14" s="531" t="s">
        <v>30</v>
      </c>
      <c r="B14" s="1144" t="s">
        <v>889</v>
      </c>
      <c r="C14" s="1135">
        <v>922697310</v>
      </c>
      <c r="D14" s="1135"/>
      <c r="E14" s="1136">
        <v>962617702</v>
      </c>
      <c r="F14" s="1150">
        <v>266256738</v>
      </c>
      <c r="G14" s="1151"/>
      <c r="H14" s="1152">
        <v>303428833</v>
      </c>
      <c r="I14" s="1150">
        <v>27808686</v>
      </c>
      <c r="J14" s="1151"/>
      <c r="K14" s="1152">
        <v>30609109</v>
      </c>
      <c r="L14" s="1150">
        <f t="shared" si="1"/>
        <v>1216762734</v>
      </c>
      <c r="M14" s="1151">
        <f t="shared" si="0"/>
        <v>0</v>
      </c>
      <c r="N14" s="1151">
        <f t="shared" si="0"/>
        <v>1296655644</v>
      </c>
    </row>
    <row r="15" spans="1:14" ht="26" x14ac:dyDescent="0.3">
      <c r="A15" s="531" t="s">
        <v>33</v>
      </c>
      <c r="B15" s="1144" t="s">
        <v>890</v>
      </c>
      <c r="C15" s="1135">
        <v>395067209</v>
      </c>
      <c r="D15" s="1135"/>
      <c r="E15" s="1136">
        <v>249912652</v>
      </c>
      <c r="F15" s="1150">
        <v>32329388</v>
      </c>
      <c r="G15" s="1151"/>
      <c r="H15" s="1152">
        <v>17955611</v>
      </c>
      <c r="I15" s="1150">
        <v>3900861</v>
      </c>
      <c r="J15" s="1151"/>
      <c r="K15" s="1152">
        <v>3107930</v>
      </c>
      <c r="L15" s="1150">
        <f t="shared" si="1"/>
        <v>431297458</v>
      </c>
      <c r="M15" s="1151">
        <f t="shared" si="0"/>
        <v>0</v>
      </c>
      <c r="N15" s="1151">
        <f t="shared" si="0"/>
        <v>270976193</v>
      </c>
    </row>
    <row r="16" spans="1:14" ht="26" x14ac:dyDescent="0.3">
      <c r="A16" s="531" t="s">
        <v>36</v>
      </c>
      <c r="B16" s="1144" t="s">
        <v>891</v>
      </c>
      <c r="C16" s="1135">
        <v>17453251</v>
      </c>
      <c r="D16" s="1135"/>
      <c r="E16" s="1136">
        <v>15575022</v>
      </c>
      <c r="F16" s="1150"/>
      <c r="G16" s="1151"/>
      <c r="H16" s="1152"/>
      <c r="I16" s="1150"/>
      <c r="J16" s="1151"/>
      <c r="K16" s="1152"/>
      <c r="L16" s="1150">
        <f t="shared" si="1"/>
        <v>17453251</v>
      </c>
      <c r="M16" s="1151">
        <f t="shared" si="0"/>
        <v>0</v>
      </c>
      <c r="N16" s="1151">
        <f t="shared" si="0"/>
        <v>15575022</v>
      </c>
    </row>
    <row r="17" spans="1:14" ht="13" x14ac:dyDescent="0.3">
      <c r="A17" s="531" t="s">
        <v>38</v>
      </c>
      <c r="B17" s="1144" t="s">
        <v>892</v>
      </c>
      <c r="C17" s="1135">
        <v>45691142</v>
      </c>
      <c r="D17" s="1135"/>
      <c r="E17" s="1136">
        <v>61215991</v>
      </c>
      <c r="F17" s="1150">
        <v>395289</v>
      </c>
      <c r="G17" s="1151"/>
      <c r="H17" s="1152">
        <v>137870</v>
      </c>
      <c r="I17" s="1150">
        <v>1</v>
      </c>
      <c r="J17" s="1151"/>
      <c r="K17" s="1152">
        <v>32123</v>
      </c>
      <c r="L17" s="1150">
        <f t="shared" si="1"/>
        <v>46086432</v>
      </c>
      <c r="M17" s="1151">
        <f t="shared" si="0"/>
        <v>0</v>
      </c>
      <c r="N17" s="1151">
        <f t="shared" si="0"/>
        <v>61385984</v>
      </c>
    </row>
    <row r="18" spans="1:14" ht="13" x14ac:dyDescent="0.3">
      <c r="A18" s="532" t="s">
        <v>40</v>
      </c>
      <c r="B18" s="1145" t="s">
        <v>893</v>
      </c>
      <c r="C18" s="1137">
        <f t="shared" ref="C18" si="10">SUM(C14:C17)</f>
        <v>1380908912</v>
      </c>
      <c r="D18" s="1137"/>
      <c r="E18" s="1139">
        <f t="shared" ref="E18:N18" si="11">SUM(E14:E17)</f>
        <v>1289321367</v>
      </c>
      <c r="F18" s="1138">
        <f t="shared" ref="F18" si="12">SUM(F14:F17)</f>
        <v>298981415</v>
      </c>
      <c r="G18" s="1137"/>
      <c r="H18" s="1139">
        <f t="shared" si="11"/>
        <v>321522314</v>
      </c>
      <c r="I18" s="1138">
        <f t="shared" ref="I18" si="13">SUM(I14:I17)</f>
        <v>31709548</v>
      </c>
      <c r="J18" s="1137"/>
      <c r="K18" s="1139">
        <f t="shared" si="11"/>
        <v>33749162</v>
      </c>
      <c r="L18" s="1138">
        <f t="shared" si="11"/>
        <v>1711599875</v>
      </c>
      <c r="M18" s="1137">
        <f t="shared" si="11"/>
        <v>0</v>
      </c>
      <c r="N18" s="1137">
        <f t="shared" si="11"/>
        <v>1644592843</v>
      </c>
    </row>
    <row r="19" spans="1:14" ht="13" x14ac:dyDescent="0.3">
      <c r="A19" s="531" t="s">
        <v>42</v>
      </c>
      <c r="B19" s="1144" t="s">
        <v>894</v>
      </c>
      <c r="C19" s="1135">
        <v>68179790</v>
      </c>
      <c r="D19" s="1135"/>
      <c r="E19" s="1136">
        <v>44125242</v>
      </c>
      <c r="F19" s="1150">
        <v>4298697</v>
      </c>
      <c r="G19" s="1151"/>
      <c r="H19" s="1152">
        <v>5862521</v>
      </c>
      <c r="I19" s="1150">
        <v>4810497</v>
      </c>
      <c r="J19" s="1151"/>
      <c r="K19" s="1152">
        <v>5061096</v>
      </c>
      <c r="L19" s="1150">
        <f t="shared" si="1"/>
        <v>77288984</v>
      </c>
      <c r="M19" s="1151">
        <f t="shared" si="0"/>
        <v>0</v>
      </c>
      <c r="N19" s="1151">
        <f t="shared" si="0"/>
        <v>55048859</v>
      </c>
    </row>
    <row r="20" spans="1:14" ht="13" x14ac:dyDescent="0.3">
      <c r="A20" s="531" t="s">
        <v>44</v>
      </c>
      <c r="B20" s="1144" t="s">
        <v>895</v>
      </c>
      <c r="C20" s="1135">
        <v>417022353</v>
      </c>
      <c r="D20" s="1135"/>
      <c r="E20" s="1136">
        <v>378266409</v>
      </c>
      <c r="F20" s="1150">
        <v>33091239</v>
      </c>
      <c r="G20" s="1151"/>
      <c r="H20" s="1152">
        <v>31969312</v>
      </c>
      <c r="I20" s="1150">
        <v>1579063</v>
      </c>
      <c r="J20" s="1151"/>
      <c r="K20" s="1152">
        <v>1311234</v>
      </c>
      <c r="L20" s="1150">
        <f t="shared" si="1"/>
        <v>451692655</v>
      </c>
      <c r="M20" s="1151">
        <f t="shared" si="0"/>
        <v>0</v>
      </c>
      <c r="N20" s="1151">
        <f t="shared" si="0"/>
        <v>411546955</v>
      </c>
    </row>
    <row r="21" spans="1:14" ht="13" x14ac:dyDescent="0.3">
      <c r="A21" s="531" t="s">
        <v>46</v>
      </c>
      <c r="B21" s="1144" t="s">
        <v>896</v>
      </c>
      <c r="C21" s="1135"/>
      <c r="D21" s="1135"/>
      <c r="E21" s="1136"/>
      <c r="F21" s="1150"/>
      <c r="G21" s="1151"/>
      <c r="H21" s="1152"/>
      <c r="I21" s="1150"/>
      <c r="J21" s="1151"/>
      <c r="K21" s="1152"/>
      <c r="L21" s="1150">
        <f t="shared" si="1"/>
        <v>0</v>
      </c>
      <c r="M21" s="1151">
        <f t="shared" si="0"/>
        <v>0</v>
      </c>
      <c r="N21" s="1151">
        <f t="shared" si="0"/>
        <v>0</v>
      </c>
    </row>
    <row r="22" spans="1:14" ht="13.15" customHeight="1" x14ac:dyDescent="0.3">
      <c r="A22" s="531" t="s">
        <v>48</v>
      </c>
      <c r="B22" s="1144" t="s">
        <v>897</v>
      </c>
      <c r="C22" s="1135"/>
      <c r="D22" s="1135"/>
      <c r="E22" s="1136">
        <v>333023</v>
      </c>
      <c r="F22" s="1150"/>
      <c r="G22" s="1151"/>
      <c r="H22" s="1152">
        <v>97153</v>
      </c>
      <c r="I22" s="1150"/>
      <c r="J22" s="1151"/>
      <c r="K22" s="1152"/>
      <c r="L22" s="1150">
        <f t="shared" si="1"/>
        <v>0</v>
      </c>
      <c r="M22" s="1151">
        <f t="shared" si="0"/>
        <v>0</v>
      </c>
      <c r="N22" s="1151">
        <f t="shared" si="0"/>
        <v>430176</v>
      </c>
    </row>
    <row r="23" spans="1:14" ht="13" x14ac:dyDescent="0.3">
      <c r="A23" s="532" t="s">
        <v>50</v>
      </c>
      <c r="B23" s="1145" t="s">
        <v>898</v>
      </c>
      <c r="C23" s="1137">
        <f t="shared" ref="C23" si="14">SUM(C19:C22)</f>
        <v>485202143</v>
      </c>
      <c r="D23" s="1137"/>
      <c r="E23" s="1139">
        <f t="shared" ref="E23:N23" si="15">SUM(E19:E22)</f>
        <v>422724674</v>
      </c>
      <c r="F23" s="1138">
        <f t="shared" ref="F23" si="16">SUM(F19:F22)</f>
        <v>37389936</v>
      </c>
      <c r="G23" s="1137"/>
      <c r="H23" s="1139">
        <f t="shared" si="15"/>
        <v>37928986</v>
      </c>
      <c r="I23" s="1138">
        <f t="shared" ref="I23" si="17">SUM(I19:I22)</f>
        <v>6389560</v>
      </c>
      <c r="J23" s="1137"/>
      <c r="K23" s="1139">
        <f t="shared" si="15"/>
        <v>6372330</v>
      </c>
      <c r="L23" s="1138">
        <f t="shared" si="15"/>
        <v>528981639</v>
      </c>
      <c r="M23" s="1137">
        <f t="shared" si="15"/>
        <v>0</v>
      </c>
      <c r="N23" s="1137">
        <f t="shared" si="15"/>
        <v>467025990</v>
      </c>
    </row>
    <row r="24" spans="1:14" ht="13" x14ac:dyDescent="0.3">
      <c r="A24" s="531" t="s">
        <v>53</v>
      </c>
      <c r="B24" s="1144" t="s">
        <v>899</v>
      </c>
      <c r="C24" s="1135">
        <v>180991150</v>
      </c>
      <c r="D24" s="1135"/>
      <c r="E24" s="1136">
        <v>175225222</v>
      </c>
      <c r="F24" s="1150">
        <v>161013723</v>
      </c>
      <c r="G24" s="1151"/>
      <c r="H24" s="1152">
        <v>189729553</v>
      </c>
      <c r="I24" s="1150">
        <v>18167551</v>
      </c>
      <c r="J24" s="1151"/>
      <c r="K24" s="1152">
        <v>22954530</v>
      </c>
      <c r="L24" s="1150">
        <f t="shared" si="1"/>
        <v>360172424</v>
      </c>
      <c r="M24" s="1151">
        <f t="shared" si="1"/>
        <v>0</v>
      </c>
      <c r="N24" s="1151">
        <f t="shared" si="1"/>
        <v>387909305</v>
      </c>
    </row>
    <row r="25" spans="1:14" ht="13" x14ac:dyDescent="0.3">
      <c r="A25" s="531" t="s">
        <v>56</v>
      </c>
      <c r="B25" s="1144" t="s">
        <v>900</v>
      </c>
      <c r="C25" s="1135">
        <v>58137867</v>
      </c>
      <c r="D25" s="1135"/>
      <c r="E25" s="1136">
        <v>57859374</v>
      </c>
      <c r="F25" s="1150">
        <v>26965265</v>
      </c>
      <c r="G25" s="1151"/>
      <c r="H25" s="1152">
        <v>33140443</v>
      </c>
      <c r="I25" s="1150">
        <v>2996603</v>
      </c>
      <c r="J25" s="1151"/>
      <c r="K25" s="1152">
        <v>825293</v>
      </c>
      <c r="L25" s="1150">
        <f t="shared" si="1"/>
        <v>88099735</v>
      </c>
      <c r="M25" s="1151">
        <f t="shared" si="1"/>
        <v>0</v>
      </c>
      <c r="N25" s="1151">
        <f t="shared" si="1"/>
        <v>91825110</v>
      </c>
    </row>
    <row r="26" spans="1:14" ht="13" x14ac:dyDescent="0.3">
      <c r="A26" s="531" t="s">
        <v>59</v>
      </c>
      <c r="B26" s="1144" t="s">
        <v>901</v>
      </c>
      <c r="C26" s="1135">
        <v>33929231</v>
      </c>
      <c r="D26" s="1135"/>
      <c r="E26" s="1136">
        <v>34746767</v>
      </c>
      <c r="F26" s="1150">
        <v>42459025</v>
      </c>
      <c r="G26" s="1151"/>
      <c r="H26" s="1152">
        <v>44939209</v>
      </c>
      <c r="I26" s="1150">
        <v>4335861</v>
      </c>
      <c r="J26" s="1151"/>
      <c r="K26" s="1152">
        <v>3207666</v>
      </c>
      <c r="L26" s="1150">
        <f t="shared" si="1"/>
        <v>80724117</v>
      </c>
      <c r="M26" s="1151">
        <f t="shared" si="1"/>
        <v>0</v>
      </c>
      <c r="N26" s="1151">
        <f t="shared" si="1"/>
        <v>82893642</v>
      </c>
    </row>
    <row r="27" spans="1:14" s="424" customFormat="1" ht="13" x14ac:dyDescent="0.3">
      <c r="A27" s="532" t="s">
        <v>61</v>
      </c>
      <c r="B27" s="1145" t="s">
        <v>902</v>
      </c>
      <c r="C27" s="1137">
        <f t="shared" ref="C27" si="18">SUM(C24:C26)</f>
        <v>273058248</v>
      </c>
      <c r="D27" s="1137"/>
      <c r="E27" s="1139">
        <f t="shared" ref="E27:N27" si="19">SUM(E24:E26)</f>
        <v>267831363</v>
      </c>
      <c r="F27" s="1138">
        <f t="shared" ref="F27" si="20">SUM(F24:F26)</f>
        <v>230438013</v>
      </c>
      <c r="G27" s="1137"/>
      <c r="H27" s="1139">
        <f t="shared" si="19"/>
        <v>267809205</v>
      </c>
      <c r="I27" s="1138">
        <f t="shared" ref="I27" si="21">SUM(I24:I26)</f>
        <v>25500015</v>
      </c>
      <c r="J27" s="1137"/>
      <c r="K27" s="1139">
        <f t="shared" si="19"/>
        <v>26987489</v>
      </c>
      <c r="L27" s="1138">
        <f t="shared" si="19"/>
        <v>528996276</v>
      </c>
      <c r="M27" s="1137">
        <f t="shared" si="19"/>
        <v>0</v>
      </c>
      <c r="N27" s="1137">
        <f t="shared" si="19"/>
        <v>562628057</v>
      </c>
    </row>
    <row r="28" spans="1:14" s="424" customFormat="1" ht="13" x14ac:dyDescent="0.3">
      <c r="A28" s="532" t="s">
        <v>63</v>
      </c>
      <c r="B28" s="1145" t="s">
        <v>903</v>
      </c>
      <c r="C28" s="1137">
        <v>287293855</v>
      </c>
      <c r="D28" s="1137"/>
      <c r="E28" s="1139">
        <v>275410177</v>
      </c>
      <c r="F28" s="1153">
        <v>1511081</v>
      </c>
      <c r="G28" s="1154"/>
      <c r="H28" s="1155">
        <v>2311200</v>
      </c>
      <c r="I28" s="1153">
        <v>510316</v>
      </c>
      <c r="J28" s="1154"/>
      <c r="K28" s="1155">
        <v>987945</v>
      </c>
      <c r="L28" s="1153">
        <f t="shared" si="1"/>
        <v>289315252</v>
      </c>
      <c r="M28" s="1154">
        <f t="shared" si="1"/>
        <v>0</v>
      </c>
      <c r="N28" s="1154">
        <f t="shared" si="1"/>
        <v>278709322</v>
      </c>
    </row>
    <row r="29" spans="1:14" s="424" customFormat="1" ht="13" x14ac:dyDescent="0.3">
      <c r="A29" s="532" t="s">
        <v>65</v>
      </c>
      <c r="B29" s="1145" t="s">
        <v>904</v>
      </c>
      <c r="C29" s="1137">
        <v>1434935588</v>
      </c>
      <c r="D29" s="1137"/>
      <c r="E29" s="1139">
        <v>1671414510</v>
      </c>
      <c r="F29" s="1153">
        <v>20075715</v>
      </c>
      <c r="G29" s="1154"/>
      <c r="H29" s="1155">
        <v>18245689</v>
      </c>
      <c r="I29" s="1153">
        <v>719554</v>
      </c>
      <c r="J29" s="1154"/>
      <c r="K29" s="1155">
        <v>924702</v>
      </c>
      <c r="L29" s="1153">
        <f t="shared" si="1"/>
        <v>1455730857</v>
      </c>
      <c r="M29" s="1154">
        <f t="shared" si="1"/>
        <v>0</v>
      </c>
      <c r="N29" s="1154">
        <f t="shared" si="1"/>
        <v>1690584901</v>
      </c>
    </row>
    <row r="30" spans="1:14" ht="26" x14ac:dyDescent="0.3">
      <c r="A30" s="532" t="s">
        <v>67</v>
      </c>
      <c r="B30" s="1145" t="s">
        <v>919</v>
      </c>
      <c r="C30" s="1137">
        <f t="shared" ref="C30" si="22">C10+C13+C18-C23-C27-C28-C29</f>
        <v>-161958540</v>
      </c>
      <c r="D30" s="1137"/>
      <c r="E30" s="1139">
        <f t="shared" ref="E30:N30" si="23">E10+E13+E18-E23-E27-E28-E29</f>
        <v>95559801</v>
      </c>
      <c r="F30" s="1138">
        <f t="shared" ref="F30" si="24">F10+F13+F18-F23-F27-F28-F29</f>
        <v>16794389</v>
      </c>
      <c r="G30" s="1137"/>
      <c r="H30" s="1139">
        <f t="shared" si="23"/>
        <v>-2924953</v>
      </c>
      <c r="I30" s="1138">
        <f t="shared" ref="I30" si="25">I10+I13+I18-I23-I27-I28-I29</f>
        <v>-346507</v>
      </c>
      <c r="J30" s="1137"/>
      <c r="K30" s="1139">
        <f t="shared" si="23"/>
        <v>-604009</v>
      </c>
      <c r="L30" s="1138">
        <f t="shared" si="23"/>
        <v>-145510658</v>
      </c>
      <c r="M30" s="1137">
        <f t="shared" si="23"/>
        <v>0</v>
      </c>
      <c r="N30" s="1137">
        <f t="shared" si="23"/>
        <v>92030839</v>
      </c>
    </row>
    <row r="31" spans="1:14" ht="13" x14ac:dyDescent="0.3">
      <c r="A31" s="531" t="s">
        <v>69</v>
      </c>
      <c r="B31" s="1144" t="s">
        <v>905</v>
      </c>
      <c r="C31" s="1135"/>
      <c r="D31" s="1135"/>
      <c r="E31" s="1136"/>
      <c r="F31" s="1150"/>
      <c r="G31" s="1151"/>
      <c r="H31" s="1152"/>
      <c r="I31" s="1150"/>
      <c r="J31" s="1151"/>
      <c r="K31" s="1152"/>
      <c r="L31" s="1150">
        <f t="shared" si="1"/>
        <v>0</v>
      </c>
      <c r="M31" s="1151">
        <f t="shared" si="1"/>
        <v>0</v>
      </c>
      <c r="N31" s="1151">
        <f t="shared" si="1"/>
        <v>0</v>
      </c>
    </row>
    <row r="32" spans="1:14" ht="13" x14ac:dyDescent="0.3">
      <c r="A32" s="531" t="s">
        <v>71</v>
      </c>
      <c r="B32" s="1144" t="s">
        <v>906</v>
      </c>
      <c r="C32" s="1135"/>
      <c r="D32" s="1135"/>
      <c r="E32" s="1136"/>
      <c r="F32" s="1150"/>
      <c r="G32" s="1151"/>
      <c r="H32" s="1152"/>
      <c r="I32" s="1150"/>
      <c r="J32" s="1151"/>
      <c r="K32" s="1152"/>
      <c r="L32" s="1150">
        <f t="shared" si="1"/>
        <v>0</v>
      </c>
      <c r="M32" s="1151">
        <f t="shared" si="1"/>
        <v>0</v>
      </c>
      <c r="N32" s="1151">
        <f t="shared" si="1"/>
        <v>0</v>
      </c>
    </row>
    <row r="33" spans="1:14" ht="26.5" customHeight="1" x14ac:dyDescent="0.3">
      <c r="A33" s="531" t="s">
        <v>74</v>
      </c>
      <c r="B33" s="1144" t="s">
        <v>907</v>
      </c>
      <c r="C33" s="1135"/>
      <c r="D33" s="1135"/>
      <c r="E33" s="1136">
        <v>2</v>
      </c>
      <c r="F33" s="1150"/>
      <c r="G33" s="1151"/>
      <c r="H33" s="1152"/>
      <c r="I33" s="1150"/>
      <c r="J33" s="1151"/>
      <c r="K33" s="1152"/>
      <c r="L33" s="1150">
        <f t="shared" si="1"/>
        <v>0</v>
      </c>
      <c r="M33" s="1151">
        <f t="shared" si="1"/>
        <v>0</v>
      </c>
      <c r="N33" s="1151">
        <f t="shared" si="1"/>
        <v>2</v>
      </c>
    </row>
    <row r="34" spans="1:14" ht="26.5" customHeight="1" x14ac:dyDescent="0.3">
      <c r="A34" s="531" t="s">
        <v>77</v>
      </c>
      <c r="B34" s="1144" t="s">
        <v>908</v>
      </c>
      <c r="C34" s="1135">
        <v>2524728</v>
      </c>
      <c r="D34" s="1135"/>
      <c r="E34" s="1136">
        <v>2699942</v>
      </c>
      <c r="F34" s="1150">
        <v>1258</v>
      </c>
      <c r="G34" s="1151"/>
      <c r="H34" s="1152">
        <v>2154</v>
      </c>
      <c r="I34" s="1150">
        <v>1680</v>
      </c>
      <c r="J34" s="1151"/>
      <c r="K34" s="1152">
        <v>389</v>
      </c>
      <c r="L34" s="1150">
        <f t="shared" si="1"/>
        <v>2527666</v>
      </c>
      <c r="M34" s="1151">
        <f t="shared" si="1"/>
        <v>0</v>
      </c>
      <c r="N34" s="1151">
        <f t="shared" si="1"/>
        <v>2702485</v>
      </c>
    </row>
    <row r="35" spans="1:14" ht="26" x14ac:dyDescent="0.3">
      <c r="A35" s="531" t="s">
        <v>80</v>
      </c>
      <c r="B35" s="1144" t="s">
        <v>909</v>
      </c>
      <c r="C35" s="1135"/>
      <c r="D35" s="1135"/>
      <c r="E35" s="1136"/>
      <c r="F35" s="1150"/>
      <c r="G35" s="1151"/>
      <c r="H35" s="1152"/>
      <c r="I35" s="1150"/>
      <c r="J35" s="1151"/>
      <c r="K35" s="1152"/>
      <c r="L35" s="1150">
        <f t="shared" si="1"/>
        <v>0</v>
      </c>
      <c r="M35" s="1151">
        <f t="shared" si="1"/>
        <v>0</v>
      </c>
      <c r="N35" s="1151">
        <f t="shared" si="1"/>
        <v>0</v>
      </c>
    </row>
    <row r="36" spans="1:14" ht="26" x14ac:dyDescent="0.3">
      <c r="A36" s="532" t="s">
        <v>82</v>
      </c>
      <c r="B36" s="1145" t="s">
        <v>910</v>
      </c>
      <c r="C36" s="1137">
        <f>SUM(C31:C35)</f>
        <v>2524728</v>
      </c>
      <c r="D36" s="1137"/>
      <c r="E36" s="1139">
        <f>SUM(E31:E35)</f>
        <v>2699944</v>
      </c>
      <c r="F36" s="1138">
        <f t="shared" ref="F36" si="26">SUM(F31:F35)</f>
        <v>1258</v>
      </c>
      <c r="G36" s="1137"/>
      <c r="H36" s="1139">
        <f t="shared" ref="H36:N36" si="27">SUM(H31:H35)</f>
        <v>2154</v>
      </c>
      <c r="I36" s="1138">
        <f t="shared" ref="I36" si="28">SUM(I31:I35)</f>
        <v>1680</v>
      </c>
      <c r="J36" s="1137"/>
      <c r="K36" s="1139">
        <f t="shared" si="27"/>
        <v>389</v>
      </c>
      <c r="L36" s="1138">
        <f t="shared" si="27"/>
        <v>2527666</v>
      </c>
      <c r="M36" s="1137">
        <f t="shared" si="27"/>
        <v>0</v>
      </c>
      <c r="N36" s="1137">
        <f t="shared" si="27"/>
        <v>2702487</v>
      </c>
    </row>
    <row r="37" spans="1:14" ht="26" x14ac:dyDescent="0.3">
      <c r="A37" s="531" t="s">
        <v>84</v>
      </c>
      <c r="B37" s="1144" t="s">
        <v>911</v>
      </c>
      <c r="C37" s="1135">
        <v>35990000</v>
      </c>
      <c r="D37" s="1135"/>
      <c r="E37" s="1136">
        <v>0</v>
      </c>
      <c r="F37" s="1150"/>
      <c r="G37" s="1151"/>
      <c r="H37" s="1152"/>
      <c r="I37" s="1150"/>
      <c r="J37" s="1151"/>
      <c r="K37" s="1152"/>
      <c r="L37" s="1150">
        <f t="shared" si="1"/>
        <v>35990000</v>
      </c>
      <c r="M37" s="1151">
        <f t="shared" si="1"/>
        <v>0</v>
      </c>
      <c r="N37" s="1151">
        <f t="shared" si="1"/>
        <v>0</v>
      </c>
    </row>
    <row r="38" spans="1:14" ht="26.5" customHeight="1" x14ac:dyDescent="0.3">
      <c r="A38" s="531" t="s">
        <v>86</v>
      </c>
      <c r="B38" s="1144" t="s">
        <v>912</v>
      </c>
      <c r="C38" s="1135"/>
      <c r="D38" s="1135"/>
      <c r="E38" s="1136"/>
      <c r="F38" s="1150"/>
      <c r="G38" s="1151"/>
      <c r="H38" s="1152"/>
      <c r="I38" s="1150"/>
      <c r="J38" s="1151"/>
      <c r="K38" s="1152"/>
      <c r="L38" s="1150">
        <f t="shared" si="1"/>
        <v>0</v>
      </c>
      <c r="M38" s="1151">
        <f t="shared" si="1"/>
        <v>0</v>
      </c>
      <c r="N38" s="1151">
        <f t="shared" si="1"/>
        <v>0</v>
      </c>
    </row>
    <row r="39" spans="1:14" ht="13" x14ac:dyDescent="0.3">
      <c r="A39" s="531" t="s">
        <v>91</v>
      </c>
      <c r="B39" s="1144" t="s">
        <v>913</v>
      </c>
      <c r="C39" s="1135">
        <v>34558</v>
      </c>
      <c r="D39" s="1135"/>
      <c r="E39" s="1136">
        <v>514214</v>
      </c>
      <c r="F39" s="1150">
        <v>19018</v>
      </c>
      <c r="G39" s="1151"/>
      <c r="H39" s="1152">
        <v>0</v>
      </c>
      <c r="I39" s="1150"/>
      <c r="J39" s="1151"/>
      <c r="K39" s="1152"/>
      <c r="L39" s="1150">
        <f t="shared" si="1"/>
        <v>53576</v>
      </c>
      <c r="M39" s="1151">
        <f t="shared" si="1"/>
        <v>0</v>
      </c>
      <c r="N39" s="1151">
        <f t="shared" si="1"/>
        <v>514214</v>
      </c>
    </row>
    <row r="40" spans="1:14" ht="13" x14ac:dyDescent="0.3">
      <c r="A40" s="531" t="s">
        <v>93</v>
      </c>
      <c r="B40" s="1144" t="s">
        <v>914</v>
      </c>
      <c r="C40" s="1135">
        <v>0</v>
      </c>
      <c r="D40" s="1135"/>
      <c r="E40" s="1136">
        <v>0</v>
      </c>
      <c r="F40" s="1150"/>
      <c r="G40" s="1151"/>
      <c r="H40" s="1152"/>
      <c r="I40" s="1150"/>
      <c r="J40" s="1151"/>
      <c r="K40" s="1152"/>
      <c r="L40" s="1150">
        <f t="shared" si="1"/>
        <v>0</v>
      </c>
      <c r="M40" s="1151">
        <f t="shared" si="1"/>
        <v>0</v>
      </c>
      <c r="N40" s="1151">
        <f t="shared" si="1"/>
        <v>0</v>
      </c>
    </row>
    <row r="41" spans="1:14" ht="13" x14ac:dyDescent="0.3">
      <c r="A41" s="531" t="s">
        <v>96</v>
      </c>
      <c r="B41" s="1144" t="s">
        <v>915</v>
      </c>
      <c r="C41" s="1135">
        <v>15191648</v>
      </c>
      <c r="D41" s="1135"/>
      <c r="E41" s="1136">
        <v>0</v>
      </c>
      <c r="F41" s="1150"/>
      <c r="G41" s="1151"/>
      <c r="H41" s="1152"/>
      <c r="I41" s="1150"/>
      <c r="J41" s="1151"/>
      <c r="K41" s="1152"/>
      <c r="L41" s="1150">
        <f t="shared" si="1"/>
        <v>15191648</v>
      </c>
      <c r="M41" s="1151">
        <f t="shared" si="1"/>
        <v>0</v>
      </c>
      <c r="N41" s="1151">
        <f t="shared" si="1"/>
        <v>0</v>
      </c>
    </row>
    <row r="42" spans="1:14" ht="13" x14ac:dyDescent="0.3">
      <c r="A42" s="532" t="s">
        <v>99</v>
      </c>
      <c r="B42" s="1145" t="s">
        <v>916</v>
      </c>
      <c r="C42" s="1137">
        <f t="shared" ref="C42" si="29">SUM(C37:C41)</f>
        <v>51216206</v>
      </c>
      <c r="D42" s="1137"/>
      <c r="E42" s="1139">
        <f t="shared" ref="E42:N42" si="30">SUM(E37:E41)</f>
        <v>514214</v>
      </c>
      <c r="F42" s="1138">
        <f t="shared" ref="F42" si="31">SUM(F37:F41)</f>
        <v>19018</v>
      </c>
      <c r="G42" s="1137"/>
      <c r="H42" s="1139">
        <f t="shared" si="30"/>
        <v>0</v>
      </c>
      <c r="I42" s="1138">
        <f t="shared" ref="I42" si="32">SUM(I37:I41)</f>
        <v>0</v>
      </c>
      <c r="J42" s="1137"/>
      <c r="K42" s="1139">
        <f t="shared" si="30"/>
        <v>0</v>
      </c>
      <c r="L42" s="1138">
        <f t="shared" si="30"/>
        <v>51235224</v>
      </c>
      <c r="M42" s="1137">
        <f t="shared" si="30"/>
        <v>0</v>
      </c>
      <c r="N42" s="1137">
        <f t="shared" si="30"/>
        <v>514214</v>
      </c>
    </row>
    <row r="43" spans="1:14" ht="13" x14ac:dyDescent="0.3">
      <c r="A43" s="533" t="s">
        <v>101</v>
      </c>
      <c r="B43" s="1145" t="s">
        <v>917</v>
      </c>
      <c r="C43" s="1137">
        <f t="shared" ref="C43" si="33">C36-C42</f>
        <v>-48691478</v>
      </c>
      <c r="D43" s="1137"/>
      <c r="E43" s="1139">
        <f t="shared" ref="E43:N43" si="34">E36-E42</f>
        <v>2185730</v>
      </c>
      <c r="F43" s="1138">
        <f t="shared" ref="F43" si="35">F36-F42</f>
        <v>-17760</v>
      </c>
      <c r="G43" s="1137"/>
      <c r="H43" s="1139">
        <f t="shared" si="34"/>
        <v>2154</v>
      </c>
      <c r="I43" s="1138">
        <f t="shared" ref="I43" si="36">I36-I42</f>
        <v>1680</v>
      </c>
      <c r="J43" s="1137"/>
      <c r="K43" s="1139">
        <f t="shared" si="34"/>
        <v>389</v>
      </c>
      <c r="L43" s="1138">
        <f t="shared" si="34"/>
        <v>-48707558</v>
      </c>
      <c r="M43" s="1137">
        <f t="shared" si="34"/>
        <v>0</v>
      </c>
      <c r="N43" s="1137">
        <f t="shared" si="34"/>
        <v>2188273</v>
      </c>
    </row>
    <row r="44" spans="1:14" ht="13" x14ac:dyDescent="0.3">
      <c r="A44" s="534" t="s">
        <v>103</v>
      </c>
      <c r="B44" s="1146" t="s">
        <v>920</v>
      </c>
      <c r="C44" s="1140">
        <f t="shared" ref="C44" si="37">C30+C43</f>
        <v>-210650018</v>
      </c>
      <c r="D44" s="1140"/>
      <c r="E44" s="1141">
        <f t="shared" ref="E44:N44" si="38">E30+E43</f>
        <v>97745531</v>
      </c>
      <c r="F44" s="1142">
        <f t="shared" ref="F44" si="39">F30+F43</f>
        <v>16776629</v>
      </c>
      <c r="G44" s="1140"/>
      <c r="H44" s="1141">
        <f t="shared" si="38"/>
        <v>-2922799</v>
      </c>
      <c r="I44" s="1142">
        <f t="shared" ref="I44" si="40">I30+I43</f>
        <v>-344827</v>
      </c>
      <c r="J44" s="1140"/>
      <c r="K44" s="1141">
        <f t="shared" si="38"/>
        <v>-603620</v>
      </c>
      <c r="L44" s="1142">
        <f t="shared" si="38"/>
        <v>-194218216</v>
      </c>
      <c r="M44" s="1140">
        <f t="shared" si="38"/>
        <v>0</v>
      </c>
      <c r="N44" s="1140">
        <f t="shared" si="38"/>
        <v>94219112</v>
      </c>
    </row>
    <row r="45" spans="1:14" x14ac:dyDescent="0.35">
      <c r="D45" s="535" t="s">
        <v>729</v>
      </c>
      <c r="G45" s="535" t="s">
        <v>729</v>
      </c>
      <c r="J45" s="535" t="s">
        <v>729</v>
      </c>
      <c r="M45" s="535" t="s">
        <v>729</v>
      </c>
    </row>
  </sheetData>
  <mergeCells count="5">
    <mergeCell ref="A2:N2"/>
    <mergeCell ref="C4:E4"/>
    <mergeCell ref="F4:H4"/>
    <mergeCell ref="I4:K4"/>
    <mergeCell ref="L4:N4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  <headerFooter>
    <oddHeader>&amp;R&amp;"Times New Roman CE,Félkövér dőlt"22. melléklet a 13/2019. (V.30.) önkormányzati rendelethez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2:D18"/>
  <sheetViews>
    <sheetView tabSelected="1" view="pageLayout" workbookViewId="0">
      <selection activeCell="D4" sqref="D4"/>
    </sheetView>
  </sheetViews>
  <sheetFormatPr defaultRowHeight="13" x14ac:dyDescent="0.3"/>
  <cols>
    <col min="2" max="2" width="44.69921875" customWidth="1"/>
    <col min="3" max="3" width="20.19921875" customWidth="1"/>
    <col min="4" max="4" width="22.69921875" customWidth="1"/>
  </cols>
  <sheetData>
    <row r="2" spans="1:4" ht="17.5" customHeight="1" x14ac:dyDescent="0.3">
      <c r="A2" s="1483" t="s">
        <v>974</v>
      </c>
      <c r="B2" s="1483"/>
      <c r="C2" s="1483"/>
      <c r="D2" s="1483"/>
    </row>
    <row r="3" spans="1:4" x14ac:dyDescent="0.3">
      <c r="A3" s="543"/>
      <c r="B3" s="543"/>
      <c r="C3" s="544"/>
      <c r="D3" s="544" t="s">
        <v>1</v>
      </c>
    </row>
    <row r="4" spans="1:4" ht="45" x14ac:dyDescent="0.3">
      <c r="A4" s="1170" t="s">
        <v>396</v>
      </c>
      <c r="B4" s="1171" t="s">
        <v>266</v>
      </c>
      <c r="C4" s="1172" t="s">
        <v>923</v>
      </c>
      <c r="D4" s="1173" t="s">
        <v>1419</v>
      </c>
    </row>
    <row r="5" spans="1:4" ht="15.5" x14ac:dyDescent="0.3">
      <c r="A5" s="1174" t="s">
        <v>9</v>
      </c>
      <c r="B5" s="1175" t="s">
        <v>924</v>
      </c>
      <c r="C5" s="1176">
        <v>192896000</v>
      </c>
      <c r="D5" s="1177">
        <v>192896000</v>
      </c>
    </row>
    <row r="6" spans="1:4" ht="15.5" x14ac:dyDescent="0.3">
      <c r="A6" s="545" t="s">
        <v>12</v>
      </c>
      <c r="B6" s="546" t="s">
        <v>925</v>
      </c>
      <c r="C6" s="550">
        <v>151900000</v>
      </c>
      <c r="D6" s="551">
        <v>30000000</v>
      </c>
    </row>
    <row r="7" spans="1:4" ht="31" x14ac:dyDescent="0.3">
      <c r="A7" s="545" t="s">
        <v>15</v>
      </c>
      <c r="B7" s="548" t="s">
        <v>926</v>
      </c>
      <c r="C7" s="550">
        <v>500000</v>
      </c>
      <c r="D7" s="551">
        <v>3000000</v>
      </c>
    </row>
    <row r="8" spans="1:4" ht="15.5" x14ac:dyDescent="0.3">
      <c r="A8" s="545" t="s">
        <v>18</v>
      </c>
      <c r="B8" s="1178" t="s">
        <v>927</v>
      </c>
      <c r="C8" s="550">
        <v>3000000</v>
      </c>
      <c r="D8" s="551">
        <v>3000000</v>
      </c>
    </row>
    <row r="9" spans="1:4" ht="15.5" x14ac:dyDescent="0.3">
      <c r="A9" s="545" t="s">
        <v>21</v>
      </c>
      <c r="B9" s="1178" t="s">
        <v>1164</v>
      </c>
      <c r="C9" s="550">
        <v>3000000</v>
      </c>
      <c r="D9" s="551">
        <v>3000000</v>
      </c>
    </row>
    <row r="10" spans="1:4" ht="15.5" x14ac:dyDescent="0.3">
      <c r="A10" s="545" t="s">
        <v>24</v>
      </c>
      <c r="B10" s="547" t="s">
        <v>928</v>
      </c>
      <c r="C10" s="550">
        <v>100268</v>
      </c>
      <c r="D10" s="551">
        <v>100268</v>
      </c>
    </row>
    <row r="11" spans="1:4" ht="15.5" x14ac:dyDescent="0.3">
      <c r="A11" s="545" t="s">
        <v>27</v>
      </c>
      <c r="B11" s="549" t="s">
        <v>929</v>
      </c>
      <c r="C11" s="550">
        <v>120000</v>
      </c>
      <c r="D11" s="551">
        <v>120000</v>
      </c>
    </row>
    <row r="12" spans="1:4" ht="15.5" x14ac:dyDescent="0.3">
      <c r="A12" s="545" t="s">
        <v>30</v>
      </c>
      <c r="B12" s="549" t="s">
        <v>930</v>
      </c>
      <c r="C12" s="550">
        <v>70480000</v>
      </c>
      <c r="D12" s="551">
        <v>70480000</v>
      </c>
    </row>
    <row r="13" spans="1:4" ht="15.5" x14ac:dyDescent="0.3">
      <c r="A13" s="545" t="s">
        <v>33</v>
      </c>
      <c r="B13" s="549" t="s">
        <v>931</v>
      </c>
      <c r="C13" s="550">
        <v>5600000</v>
      </c>
      <c r="D13" s="551">
        <v>1691187</v>
      </c>
    </row>
    <row r="14" spans="1:4" ht="15.5" x14ac:dyDescent="0.3">
      <c r="A14" s="545" t="s">
        <v>36</v>
      </c>
      <c r="B14" s="549" t="s">
        <v>932</v>
      </c>
      <c r="C14" s="550">
        <v>5200000</v>
      </c>
      <c r="D14" s="551">
        <v>5200000</v>
      </c>
    </row>
    <row r="15" spans="1:4" ht="15.5" x14ac:dyDescent="0.3">
      <c r="A15" s="545" t="s">
        <v>38</v>
      </c>
      <c r="B15" s="549" t="s">
        <v>933</v>
      </c>
      <c r="C15" s="550">
        <v>38200</v>
      </c>
      <c r="D15" s="551">
        <v>38200</v>
      </c>
    </row>
    <row r="16" spans="1:4" ht="15.5" x14ac:dyDescent="0.3">
      <c r="A16" s="545" t="s">
        <v>40</v>
      </c>
      <c r="B16" s="549" t="s">
        <v>934</v>
      </c>
      <c r="C16" s="550">
        <v>49000</v>
      </c>
      <c r="D16" s="551">
        <v>49000</v>
      </c>
    </row>
    <row r="17" spans="1:4" ht="15.5" x14ac:dyDescent="0.3">
      <c r="A17" s="545" t="s">
        <v>42</v>
      </c>
      <c r="B17" s="549" t="s">
        <v>935</v>
      </c>
      <c r="C17" s="550">
        <v>43296539</v>
      </c>
      <c r="D17" s="551">
        <v>43296539</v>
      </c>
    </row>
    <row r="18" spans="1:4" ht="15.5" x14ac:dyDescent="0.3">
      <c r="A18" s="1179" t="s">
        <v>44</v>
      </c>
      <c r="B18" s="1180" t="s">
        <v>397</v>
      </c>
      <c r="C18" s="1181">
        <v>473180007</v>
      </c>
      <c r="D18" s="1182">
        <f>SUM(D5:D17)</f>
        <v>352871194</v>
      </c>
    </row>
  </sheetData>
  <mergeCells count="1">
    <mergeCell ref="A2:D2"/>
  </mergeCells>
  <pageMargins left="0.7" right="0.7" top="0.75" bottom="0.75" header="0.3" footer="0.3"/>
  <pageSetup paperSize="9" orientation="portrait" r:id="rId1"/>
  <headerFooter>
    <oddHeader>&amp;R&amp;"Times New Roman CE,Félkövér dőlt"&amp;8 23. melléklet a 13/2019. (V.30.) önkormányzati rendelethez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H24"/>
  <sheetViews>
    <sheetView view="pageLayout" topLeftCell="A14" workbookViewId="0">
      <selection activeCell="C33" sqref="C33"/>
    </sheetView>
  </sheetViews>
  <sheetFormatPr defaultRowHeight="13" x14ac:dyDescent="0.3"/>
  <cols>
    <col min="2" max="2" width="57.796875" customWidth="1"/>
    <col min="3" max="3" width="16.19921875" customWidth="1"/>
    <col min="4" max="4" width="16.296875" bestFit="1" customWidth="1"/>
    <col min="5" max="5" width="14.796875" bestFit="1" customWidth="1"/>
    <col min="6" max="6" width="17.296875" bestFit="1" customWidth="1"/>
    <col min="7" max="7" width="10.796875" bestFit="1" customWidth="1"/>
    <col min="8" max="8" width="12.296875" bestFit="1" customWidth="1"/>
  </cols>
  <sheetData>
    <row r="1" spans="1:8" ht="15.5" x14ac:dyDescent="0.35">
      <c r="A1" s="552"/>
      <c r="B1" s="552"/>
      <c r="C1" s="553"/>
      <c r="D1" s="554"/>
      <c r="E1" s="552"/>
      <c r="F1" s="552"/>
    </row>
    <row r="2" spans="1:8" ht="34.15" customHeight="1" x14ac:dyDescent="0.3">
      <c r="A2" s="1484" t="s">
        <v>975</v>
      </c>
      <c r="B2" s="1484"/>
      <c r="C2" s="1484"/>
      <c r="D2" s="1484"/>
      <c r="E2" s="1484"/>
      <c r="F2" s="1484"/>
    </row>
    <row r="3" spans="1:8" ht="17.5" x14ac:dyDescent="0.3">
      <c r="A3" s="557"/>
      <c r="B3" s="557"/>
      <c r="C3" s="557"/>
      <c r="D3" s="555"/>
      <c r="E3" s="556"/>
      <c r="F3" s="556"/>
    </row>
    <row r="4" spans="1:8" ht="17.5" x14ac:dyDescent="0.3">
      <c r="A4" s="557"/>
      <c r="B4" s="557"/>
      <c r="C4" s="558"/>
      <c r="D4" s="558"/>
      <c r="E4" s="558"/>
      <c r="F4" s="558" t="s">
        <v>846</v>
      </c>
    </row>
    <row r="5" spans="1:8" ht="70" x14ac:dyDescent="0.3">
      <c r="A5" s="559" t="s">
        <v>396</v>
      </c>
      <c r="B5" s="560" t="s">
        <v>266</v>
      </c>
      <c r="C5" s="1156" t="s">
        <v>376</v>
      </c>
      <c r="D5" s="1156" t="s">
        <v>395</v>
      </c>
      <c r="E5" s="1156" t="s">
        <v>852</v>
      </c>
      <c r="F5" s="1156" t="s">
        <v>845</v>
      </c>
    </row>
    <row r="6" spans="1:8" ht="14" x14ac:dyDescent="0.3">
      <c r="A6" s="561" t="s">
        <v>9</v>
      </c>
      <c r="B6" s="562" t="s">
        <v>853</v>
      </c>
      <c r="C6" s="1157">
        <v>2802390344</v>
      </c>
      <c r="D6" s="1157">
        <v>19971475</v>
      </c>
      <c r="E6" s="1157">
        <v>4059737</v>
      </c>
      <c r="F6" s="1157">
        <f>SUM(C6:E6)</f>
        <v>2826421556</v>
      </c>
      <c r="H6" s="542"/>
    </row>
    <row r="7" spans="1:8" ht="14" x14ac:dyDescent="0.3">
      <c r="A7" s="563" t="s">
        <v>12</v>
      </c>
      <c r="B7" s="564" t="s">
        <v>854</v>
      </c>
      <c r="C7" s="1158">
        <v>2421781994</v>
      </c>
      <c r="D7" s="1158">
        <v>323659597</v>
      </c>
      <c r="E7" s="1158">
        <v>34822580</v>
      </c>
      <c r="F7" s="1158">
        <f>SUM(C7:E7)</f>
        <v>2780264171</v>
      </c>
      <c r="H7" s="542"/>
    </row>
    <row r="8" spans="1:8" ht="14" x14ac:dyDescent="0.3">
      <c r="A8" s="565" t="s">
        <v>15</v>
      </c>
      <c r="B8" s="566" t="s">
        <v>855</v>
      </c>
      <c r="C8" s="1159">
        <f>C6-C7</f>
        <v>380608350</v>
      </c>
      <c r="D8" s="1159">
        <f t="shared" ref="D8:E8" si="0">D6-D7</f>
        <v>-303688122</v>
      </c>
      <c r="E8" s="1159">
        <f t="shared" si="0"/>
        <v>-30762843</v>
      </c>
      <c r="F8" s="1158">
        <f t="shared" ref="F8:F10" si="1">SUM(C8:E8)</f>
        <v>46157385</v>
      </c>
    </row>
    <row r="9" spans="1:8" ht="14" x14ac:dyDescent="0.3">
      <c r="A9" s="563" t="s">
        <v>18</v>
      </c>
      <c r="B9" s="564" t="s">
        <v>856</v>
      </c>
      <c r="C9" s="1158">
        <v>2932525410</v>
      </c>
      <c r="D9" s="1158">
        <v>304374708</v>
      </c>
      <c r="E9" s="1158">
        <v>30970037</v>
      </c>
      <c r="F9" s="1158">
        <f t="shared" si="1"/>
        <v>3267870155</v>
      </c>
      <c r="H9" s="542"/>
    </row>
    <row r="10" spans="1:8" ht="14" x14ac:dyDescent="0.3">
      <c r="A10" s="563" t="s">
        <v>21</v>
      </c>
      <c r="B10" s="564" t="s">
        <v>857</v>
      </c>
      <c r="C10" s="1158">
        <v>384070482</v>
      </c>
      <c r="D10" s="1158"/>
      <c r="E10" s="1158"/>
      <c r="F10" s="1158">
        <f t="shared" si="1"/>
        <v>384070482</v>
      </c>
      <c r="H10" s="542"/>
    </row>
    <row r="11" spans="1:8" ht="14" x14ac:dyDescent="0.3">
      <c r="A11" s="565" t="s">
        <v>24</v>
      </c>
      <c r="B11" s="566" t="s">
        <v>858</v>
      </c>
      <c r="C11" s="1159">
        <f>C9-C10</f>
        <v>2548454928</v>
      </c>
      <c r="D11" s="1159">
        <f t="shared" ref="D11:F11" si="2">D9-D10</f>
        <v>304374708</v>
      </c>
      <c r="E11" s="1159">
        <f t="shared" si="2"/>
        <v>30970037</v>
      </c>
      <c r="F11" s="1159">
        <f t="shared" si="2"/>
        <v>2883799673</v>
      </c>
      <c r="G11" s="542"/>
      <c r="H11" s="542" t="s">
        <v>729</v>
      </c>
    </row>
    <row r="12" spans="1:8" ht="14" x14ac:dyDescent="0.3">
      <c r="A12" s="565" t="s">
        <v>27</v>
      </c>
      <c r="B12" s="566" t="s">
        <v>859</v>
      </c>
      <c r="C12" s="1159">
        <f>C8+C11</f>
        <v>2929063278</v>
      </c>
      <c r="D12" s="1159">
        <f t="shared" ref="D12:F12" si="3">D8+D11</f>
        <v>686586</v>
      </c>
      <c r="E12" s="1159">
        <f t="shared" si="3"/>
        <v>207194</v>
      </c>
      <c r="F12" s="1159">
        <f t="shared" si="3"/>
        <v>2929957058</v>
      </c>
      <c r="G12" s="583"/>
    </row>
    <row r="13" spans="1:8" ht="14" x14ac:dyDescent="0.3">
      <c r="A13" s="563" t="s">
        <v>30</v>
      </c>
      <c r="B13" s="564" t="s">
        <v>860</v>
      </c>
      <c r="C13" s="1158">
        <v>63534058</v>
      </c>
      <c r="D13" s="1158"/>
      <c r="E13" s="1158"/>
      <c r="F13" s="1158">
        <f>SUM(C13:E13)</f>
        <v>63534058</v>
      </c>
      <c r="G13" s="542"/>
    </row>
    <row r="14" spans="1:8" ht="14" x14ac:dyDescent="0.3">
      <c r="A14" s="563" t="s">
        <v>33</v>
      </c>
      <c r="B14" s="564" t="s">
        <v>861</v>
      </c>
      <c r="C14" s="1158">
        <v>48840843</v>
      </c>
      <c r="D14" s="1158"/>
      <c r="E14" s="1158"/>
      <c r="F14" s="1158">
        <f>SUM(C14:E14)</f>
        <v>48840843</v>
      </c>
    </row>
    <row r="15" spans="1:8" ht="28" x14ac:dyDescent="0.3">
      <c r="A15" s="565" t="s">
        <v>862</v>
      </c>
      <c r="B15" s="566" t="s">
        <v>863</v>
      </c>
      <c r="C15" s="1159">
        <f>C13-C14</f>
        <v>14693215</v>
      </c>
      <c r="D15" s="1159">
        <f t="shared" ref="D15:F15" si="4">D13-D14</f>
        <v>0</v>
      </c>
      <c r="E15" s="1159">
        <f t="shared" si="4"/>
        <v>0</v>
      </c>
      <c r="F15" s="1159">
        <f t="shared" si="4"/>
        <v>14693215</v>
      </c>
    </row>
    <row r="16" spans="1:8" ht="14" x14ac:dyDescent="0.3">
      <c r="A16" s="563" t="s">
        <v>864</v>
      </c>
      <c r="B16" s="564" t="s">
        <v>865</v>
      </c>
      <c r="C16" s="1158"/>
      <c r="D16" s="1158"/>
      <c r="E16" s="1158"/>
      <c r="F16" s="1158">
        <f>SUM(C16:E16)</f>
        <v>0</v>
      </c>
    </row>
    <row r="17" spans="1:6" ht="14" x14ac:dyDescent="0.3">
      <c r="A17" s="563" t="s">
        <v>866</v>
      </c>
      <c r="B17" s="564" t="s">
        <v>867</v>
      </c>
      <c r="C17" s="1158"/>
      <c r="D17" s="1158"/>
      <c r="E17" s="1158"/>
      <c r="F17" s="1158">
        <f>SUM(C17:E17)</f>
        <v>0</v>
      </c>
    </row>
    <row r="18" spans="1:6" ht="28" x14ac:dyDescent="0.3">
      <c r="A18" s="565" t="s">
        <v>868</v>
      </c>
      <c r="B18" s="566" t="s">
        <v>869</v>
      </c>
      <c r="C18" s="1159">
        <f>C16-C17</f>
        <v>0</v>
      </c>
      <c r="D18" s="1159">
        <f t="shared" ref="D18:F18" si="5">D16-D17</f>
        <v>0</v>
      </c>
      <c r="E18" s="1159">
        <f t="shared" si="5"/>
        <v>0</v>
      </c>
      <c r="F18" s="1159">
        <f t="shared" si="5"/>
        <v>0</v>
      </c>
    </row>
    <row r="19" spans="1:6" ht="14" x14ac:dyDescent="0.3">
      <c r="A19" s="567" t="s">
        <v>870</v>
      </c>
      <c r="B19" s="568" t="s">
        <v>871</v>
      </c>
      <c r="C19" s="1160">
        <f>C15+C18</f>
        <v>14693215</v>
      </c>
      <c r="D19" s="1160">
        <f t="shared" ref="D19:F19" si="6">D15+D18</f>
        <v>0</v>
      </c>
      <c r="E19" s="1160">
        <f t="shared" si="6"/>
        <v>0</v>
      </c>
      <c r="F19" s="1160">
        <f t="shared" si="6"/>
        <v>14693215</v>
      </c>
    </row>
    <row r="20" spans="1:6" ht="14" x14ac:dyDescent="0.3">
      <c r="A20" s="569" t="s">
        <v>872</v>
      </c>
      <c r="B20" s="570" t="s">
        <v>873</v>
      </c>
      <c r="C20" s="1161">
        <f>C12+C19</f>
        <v>2943756493</v>
      </c>
      <c r="D20" s="1161">
        <f t="shared" ref="D20:F20" si="7">D12+D19</f>
        <v>686586</v>
      </c>
      <c r="E20" s="1161">
        <f t="shared" si="7"/>
        <v>207194</v>
      </c>
      <c r="F20" s="1161">
        <f t="shared" si="7"/>
        <v>2944650273</v>
      </c>
    </row>
    <row r="21" spans="1:6" ht="28" x14ac:dyDescent="0.3">
      <c r="A21" s="561" t="s">
        <v>874</v>
      </c>
      <c r="B21" s="562" t="s">
        <v>875</v>
      </c>
      <c r="C21" s="1157">
        <v>2731767853</v>
      </c>
      <c r="D21" s="1157"/>
      <c r="E21" s="1157"/>
      <c r="F21" s="1157">
        <f>SUM(C21:E21)</f>
        <v>2731767853</v>
      </c>
    </row>
    <row r="22" spans="1:6" ht="14" x14ac:dyDescent="0.3">
      <c r="A22" s="563" t="s">
        <v>876</v>
      </c>
      <c r="B22" s="564" t="s">
        <v>877</v>
      </c>
      <c r="C22" s="1158">
        <v>197295425</v>
      </c>
      <c r="D22" s="1158">
        <v>686586</v>
      </c>
      <c r="E22" s="1158">
        <v>207194</v>
      </c>
      <c r="F22" s="1157">
        <f t="shared" ref="F22:F24" si="8">SUM(C22:E22)</f>
        <v>198189205</v>
      </c>
    </row>
    <row r="23" spans="1:6" ht="28" x14ac:dyDescent="0.3">
      <c r="A23" s="563" t="s">
        <v>878</v>
      </c>
      <c r="B23" s="564" t="s">
        <v>879</v>
      </c>
      <c r="C23" s="1158">
        <v>1322389</v>
      </c>
      <c r="D23" s="1158"/>
      <c r="E23" s="1158"/>
      <c r="F23" s="1157">
        <f t="shared" si="8"/>
        <v>1322389</v>
      </c>
    </row>
    <row r="24" spans="1:6" ht="28" x14ac:dyDescent="0.3">
      <c r="A24" s="571" t="s">
        <v>880</v>
      </c>
      <c r="B24" s="572" t="s">
        <v>881</v>
      </c>
      <c r="C24" s="1162">
        <v>13370826</v>
      </c>
      <c r="D24" s="1162"/>
      <c r="E24" s="1162"/>
      <c r="F24" s="1157">
        <f t="shared" si="8"/>
        <v>13370826</v>
      </c>
    </row>
  </sheetData>
  <mergeCells count="1">
    <mergeCell ref="A2:F2"/>
  </mergeCells>
  <pageMargins left="0.7" right="0.7" top="0.75" bottom="0.75" header="0.3" footer="0.3"/>
  <pageSetup paperSize="9" scale="74" orientation="portrait" r:id="rId1"/>
  <headerFooter>
    <oddHeader>&amp;R&amp;"Times New Roman CE,Félkövér dőlt"24. melléklet a 13/2019. (V.30.) önkormányzati rendelethez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"/>
  <sheetViews>
    <sheetView workbookViewId="0">
      <selection activeCell="F5" sqref="F5"/>
    </sheetView>
  </sheetViews>
  <sheetFormatPr defaultRowHeight="13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M21"/>
  <sheetViews>
    <sheetView view="pageLayout" topLeftCell="C1" zoomScale="76" zoomScaleSheetLayoutView="59" zoomScalePageLayoutView="76" workbookViewId="0">
      <selection activeCell="F5" sqref="F5"/>
    </sheetView>
  </sheetViews>
  <sheetFormatPr defaultColWidth="9.296875" defaultRowHeight="13" x14ac:dyDescent="0.3"/>
  <cols>
    <col min="1" max="1" width="6.796875" style="11" customWidth="1"/>
    <col min="2" max="2" width="56.69921875" style="12" customWidth="1"/>
    <col min="3" max="6" width="16.69921875" style="11" customWidth="1"/>
    <col min="7" max="7" width="13.19921875" style="411" customWidth="1"/>
    <col min="8" max="8" width="55.19921875" style="11" customWidth="1"/>
    <col min="9" max="9" width="16.69921875" style="11" customWidth="1"/>
    <col min="10" max="10" width="16" style="225" bestFit="1" customWidth="1"/>
    <col min="11" max="11" width="16" style="223" bestFit="1" customWidth="1"/>
    <col min="12" max="12" width="16" style="11" bestFit="1" customWidth="1"/>
    <col min="13" max="13" width="12.796875" style="404" customWidth="1"/>
    <col min="14" max="16384" width="9.296875" style="11"/>
  </cols>
  <sheetData>
    <row r="1" spans="1:13" ht="44.25" customHeight="1" x14ac:dyDescent="0.3">
      <c r="A1" s="1373" t="s">
        <v>946</v>
      </c>
      <c r="B1" s="1373"/>
      <c r="C1" s="1373"/>
      <c r="D1" s="1373"/>
      <c r="E1" s="1373"/>
      <c r="F1" s="1373"/>
      <c r="G1" s="1373"/>
      <c r="H1" s="1373"/>
      <c r="I1" s="1373"/>
      <c r="J1" s="1373"/>
      <c r="K1" s="1373"/>
      <c r="L1" s="1373"/>
      <c r="M1" s="1373"/>
    </row>
    <row r="2" spans="1:13" x14ac:dyDescent="0.3">
      <c r="J2" s="224"/>
      <c r="K2" s="11"/>
      <c r="L2" s="13" t="s">
        <v>729</v>
      </c>
      <c r="M2" s="416" t="s">
        <v>1</v>
      </c>
    </row>
    <row r="3" spans="1:13" ht="15.75" customHeight="1" x14ac:dyDescent="0.3">
      <c r="A3" s="1366" t="s">
        <v>2</v>
      </c>
      <c r="B3" s="1367" t="s">
        <v>264</v>
      </c>
      <c r="C3" s="1368"/>
      <c r="D3" s="1368"/>
      <c r="E3" s="1368"/>
      <c r="F3" s="1368"/>
      <c r="G3" s="1369"/>
      <c r="H3" s="1367" t="s">
        <v>265</v>
      </c>
      <c r="I3" s="1368"/>
      <c r="J3" s="1368"/>
      <c r="K3" s="1368"/>
      <c r="L3" s="1368"/>
      <c r="M3" s="1369"/>
    </row>
    <row r="4" spans="1:13" s="14" customFormat="1" ht="26" x14ac:dyDescent="0.3">
      <c r="A4" s="1366"/>
      <c r="B4" s="242" t="s">
        <v>266</v>
      </c>
      <c r="C4" s="573" t="s">
        <v>944</v>
      </c>
      <c r="D4" s="242" t="s">
        <v>808</v>
      </c>
      <c r="E4" s="242" t="s">
        <v>726</v>
      </c>
      <c r="F4" s="358" t="s">
        <v>745</v>
      </c>
      <c r="G4" s="412" t="s">
        <v>746</v>
      </c>
      <c r="H4" s="242" t="s">
        <v>266</v>
      </c>
      <c r="I4" s="242" t="str">
        <f>+C4</f>
        <v>2018. évi előirányzat</v>
      </c>
      <c r="J4" s="227" t="s">
        <v>808</v>
      </c>
      <c r="K4" s="227" t="s">
        <v>726</v>
      </c>
      <c r="L4" s="349" t="s">
        <v>745</v>
      </c>
      <c r="M4" s="408" t="s">
        <v>746</v>
      </c>
    </row>
    <row r="5" spans="1:13" s="14" customFormat="1" x14ac:dyDescent="0.3">
      <c r="A5" s="19" t="s">
        <v>5</v>
      </c>
      <c r="B5" s="19" t="s">
        <v>6</v>
      </c>
      <c r="C5" s="19" t="s">
        <v>7</v>
      </c>
      <c r="D5" s="19" t="s">
        <v>8</v>
      </c>
      <c r="E5" s="19" t="s">
        <v>267</v>
      </c>
      <c r="F5" s="19" t="s">
        <v>463</v>
      </c>
      <c r="G5" s="413" t="s">
        <v>724</v>
      </c>
      <c r="H5" s="19" t="s">
        <v>809</v>
      </c>
      <c r="I5" s="19" t="s">
        <v>728</v>
      </c>
      <c r="J5" s="423" t="s">
        <v>747</v>
      </c>
      <c r="K5" s="229" t="s">
        <v>748</v>
      </c>
      <c r="L5" s="349" t="s">
        <v>749</v>
      </c>
      <c r="M5" s="408" t="s">
        <v>750</v>
      </c>
    </row>
    <row r="6" spans="1:13" ht="16.5" customHeight="1" x14ac:dyDescent="0.3">
      <c r="A6" s="295" t="s">
        <v>9</v>
      </c>
      <c r="B6" s="211" t="s">
        <v>550</v>
      </c>
      <c r="C6" s="212">
        <f>'1.sz.mell.'!D31</f>
        <v>0</v>
      </c>
      <c r="D6" s="212">
        <f>'1.sz.mell.'!E31</f>
        <v>648897425</v>
      </c>
      <c r="E6" s="212">
        <f>'1.sz.mell.'!F31</f>
        <v>648897425</v>
      </c>
      <c r="F6" s="212">
        <f>'1.sz.mell.'!G31</f>
        <v>648897425</v>
      </c>
      <c r="G6" s="414">
        <f>F6/E6</f>
        <v>1</v>
      </c>
      <c r="H6" s="211" t="str">
        <f>'1.sz.mell.'!B97</f>
        <v>Beruházások</v>
      </c>
      <c r="I6" s="212">
        <f>'1.sz.mell.'!D97</f>
        <v>2227237695</v>
      </c>
      <c r="J6" s="212">
        <f>'1.sz.mell.'!E97</f>
        <v>623721148</v>
      </c>
      <c r="K6" s="212">
        <f>'1.sz.mell.'!F97</f>
        <v>2850958843</v>
      </c>
      <c r="L6" s="212">
        <f>'1.sz.mell.'!G97</f>
        <v>126199960</v>
      </c>
      <c r="M6" s="410">
        <f>L6/K6</f>
        <v>4.4265795106043206E-2</v>
      </c>
    </row>
    <row r="7" spans="1:13" ht="16.5" customHeight="1" x14ac:dyDescent="0.3">
      <c r="A7" s="295" t="s">
        <v>12</v>
      </c>
      <c r="B7" s="211" t="s">
        <v>658</v>
      </c>
      <c r="C7" s="212">
        <f>'1.sz.mell.'!D63</f>
        <v>30555600</v>
      </c>
      <c r="D7" s="212">
        <f>'1.sz.mell.'!E63</f>
        <v>4637617</v>
      </c>
      <c r="E7" s="212">
        <f>'1.sz.mell.'!F63</f>
        <v>35193217</v>
      </c>
      <c r="F7" s="212">
        <f>'1.sz.mell.'!G63</f>
        <v>35173223</v>
      </c>
      <c r="G7" s="414">
        <f t="shared" ref="G7:G19" si="0">F7/E7</f>
        <v>0.99943187916012344</v>
      </c>
      <c r="H7" s="211" t="str">
        <f>'1.sz.mell.'!B98</f>
        <v>Felújítások</v>
      </c>
      <c r="I7" s="212">
        <f>'1.sz.mell.'!D98</f>
        <v>77294738</v>
      </c>
      <c r="J7" s="212">
        <f>'1.sz.mell.'!E98</f>
        <v>328552891</v>
      </c>
      <c r="K7" s="212">
        <f>'1.sz.mell.'!F98</f>
        <v>405847629</v>
      </c>
      <c r="L7" s="212">
        <f>'1.sz.mell.'!G98</f>
        <v>370377178</v>
      </c>
      <c r="M7" s="410">
        <f t="shared" ref="M7:M19" si="1">L7/K7</f>
        <v>0.91260155667929255</v>
      </c>
    </row>
    <row r="8" spans="1:13" ht="16.5" customHeight="1" x14ac:dyDescent="0.3">
      <c r="A8" s="295" t="s">
        <v>15</v>
      </c>
      <c r="B8" s="211" t="s">
        <v>659</v>
      </c>
      <c r="C8" s="212">
        <f>'1.sz.mell.'!D69</f>
        <v>0</v>
      </c>
      <c r="D8" s="212">
        <f>'1.sz.mell.'!E69</f>
        <v>1021878</v>
      </c>
      <c r="E8" s="212">
        <f>'1.sz.mell.'!F69</f>
        <v>1021878</v>
      </c>
      <c r="F8" s="212">
        <f>'1.sz.mell.'!G69</f>
        <v>1021878</v>
      </c>
      <c r="G8" s="414">
        <f t="shared" si="0"/>
        <v>1</v>
      </c>
      <c r="H8" s="211" t="str">
        <f>'1.sz.mell.'!B99</f>
        <v>Egyéb felhalmozási kiadások</v>
      </c>
      <c r="I8" s="212">
        <f>'1.sz.mell.'!D99+I9</f>
        <v>0</v>
      </c>
      <c r="J8" s="212">
        <f>'1.sz.mell.'!E99+J9</f>
        <v>7762433</v>
      </c>
      <c r="K8" s="212">
        <f>'1.sz.mell.'!F99+K9</f>
        <v>7762433</v>
      </c>
      <c r="L8" s="212">
        <f>'1.sz.mell.'!G99+L9</f>
        <v>7762433</v>
      </c>
      <c r="M8" s="410">
        <f t="shared" si="1"/>
        <v>1</v>
      </c>
    </row>
    <row r="9" spans="1:13" ht="19.5" customHeight="1" x14ac:dyDescent="0.3">
      <c r="A9" s="295" t="s">
        <v>18</v>
      </c>
      <c r="B9" s="296" t="s">
        <v>729</v>
      </c>
      <c r="C9" s="215"/>
      <c r="D9" s="212" t="s">
        <v>729</v>
      </c>
      <c r="E9" s="215" t="s">
        <v>729</v>
      </c>
      <c r="F9" s="215" t="s">
        <v>729</v>
      </c>
      <c r="G9" s="414"/>
      <c r="H9" s="214"/>
      <c r="I9" s="215"/>
      <c r="J9" s="226">
        <f>K9-I9</f>
        <v>0</v>
      </c>
      <c r="K9" s="228"/>
      <c r="L9" s="213"/>
      <c r="M9" s="410"/>
    </row>
    <row r="10" spans="1:13" ht="16.5" customHeight="1" x14ac:dyDescent="0.3">
      <c r="A10" s="295" t="s">
        <v>21</v>
      </c>
      <c r="B10" s="211"/>
      <c r="C10" s="212"/>
      <c r="D10" s="212">
        <f>E10-C10</f>
        <v>0</v>
      </c>
      <c r="E10" s="212"/>
      <c r="F10" s="212"/>
      <c r="G10" s="414"/>
      <c r="H10" s="216"/>
      <c r="I10" s="215"/>
      <c r="J10" s="226">
        <f>K10-I10</f>
        <v>0</v>
      </c>
      <c r="K10" s="228"/>
      <c r="L10" s="213"/>
      <c r="M10" s="410"/>
    </row>
    <row r="11" spans="1:13" ht="16.5" customHeight="1" x14ac:dyDescent="0.3">
      <c r="A11" s="295" t="s">
        <v>24</v>
      </c>
      <c r="B11" s="297"/>
      <c r="C11" s="212"/>
      <c r="D11" s="212">
        <f>E11-C11</f>
        <v>0</v>
      </c>
      <c r="E11" s="212"/>
      <c r="F11" s="212"/>
      <c r="G11" s="414"/>
      <c r="H11" s="216"/>
      <c r="I11" s="212"/>
      <c r="J11" s="226"/>
      <c r="K11" s="228"/>
      <c r="L11" s="213"/>
      <c r="M11" s="410"/>
    </row>
    <row r="12" spans="1:13" s="21" customFormat="1" ht="25.5" customHeight="1" x14ac:dyDescent="0.3">
      <c r="A12" s="242" t="s">
        <v>27</v>
      </c>
      <c r="B12" s="189" t="s">
        <v>801</v>
      </c>
      <c r="C12" s="17">
        <f>SUM(C6:C11)</f>
        <v>30555600</v>
      </c>
      <c r="D12" s="17">
        <f t="shared" ref="D12:F12" si="2">SUM(D6:D11)</f>
        <v>654556920</v>
      </c>
      <c r="E12" s="17">
        <f t="shared" si="2"/>
        <v>685112520</v>
      </c>
      <c r="F12" s="17">
        <f t="shared" si="2"/>
        <v>685092526</v>
      </c>
      <c r="G12" s="414">
        <f t="shared" si="0"/>
        <v>0.99997081647259922</v>
      </c>
      <c r="H12" s="189" t="s">
        <v>802</v>
      </c>
      <c r="I12" s="17">
        <f>SUM(I6:I8)</f>
        <v>2304532433</v>
      </c>
      <c r="J12" s="17">
        <f t="shared" ref="J12:L12" si="3">SUM(J6:J8)</f>
        <v>960036472</v>
      </c>
      <c r="K12" s="17">
        <f t="shared" si="3"/>
        <v>3264568905</v>
      </c>
      <c r="L12" s="17">
        <f t="shared" si="3"/>
        <v>504339571</v>
      </c>
      <c r="M12" s="410">
        <f t="shared" si="1"/>
        <v>0.15448887301093742</v>
      </c>
    </row>
    <row r="13" spans="1:13" ht="16.5" customHeight="1" x14ac:dyDescent="0.3">
      <c r="A13" s="219" t="s">
        <v>30</v>
      </c>
      <c r="B13" s="217" t="s">
        <v>277</v>
      </c>
      <c r="C13" s="298"/>
      <c r="D13" s="1019">
        <v>350000000</v>
      </c>
      <c r="E13" s="1019">
        <v>350000000</v>
      </c>
      <c r="F13" s="298"/>
      <c r="G13" s="414"/>
      <c r="H13" s="217" t="s">
        <v>250</v>
      </c>
      <c r="I13" s="200">
        <f>'1.sz.mell.'!D108</f>
        <v>18782887</v>
      </c>
      <c r="J13" s="200">
        <f>'1.sz.mell.'!E108</f>
        <v>-543143</v>
      </c>
      <c r="K13" s="200">
        <f>'1.sz.mell.'!F108</f>
        <v>18239744</v>
      </c>
      <c r="L13" s="200">
        <f>'1.sz.mell.'!G108</f>
        <v>18239744</v>
      </c>
      <c r="M13" s="410">
        <f t="shared" si="1"/>
        <v>1</v>
      </c>
    </row>
    <row r="14" spans="1:13" ht="16.5" customHeight="1" x14ac:dyDescent="0.3">
      <c r="A14" s="219" t="s">
        <v>33</v>
      </c>
      <c r="B14" s="488" t="s">
        <v>188</v>
      </c>
      <c r="C14" s="1091">
        <v>14639474</v>
      </c>
      <c r="D14" s="1091"/>
      <c r="E14" s="1091">
        <v>14639474</v>
      </c>
      <c r="F14" s="1091">
        <v>14639474</v>
      </c>
      <c r="G14" s="414">
        <f t="shared" si="0"/>
        <v>1</v>
      </c>
      <c r="H14" s="218" t="s">
        <v>256</v>
      </c>
      <c r="I14" s="200"/>
      <c r="J14" s="226"/>
      <c r="K14" s="228"/>
      <c r="L14" s="213"/>
      <c r="M14" s="410"/>
    </row>
    <row r="15" spans="1:13" ht="16.5" customHeight="1" x14ac:dyDescent="0.3">
      <c r="A15" s="222" t="s">
        <v>278</v>
      </c>
      <c r="B15" s="494" t="s">
        <v>279</v>
      </c>
      <c r="C15" s="1092">
        <v>14639474</v>
      </c>
      <c r="D15" s="1091"/>
      <c r="E15" s="1092">
        <v>14639474</v>
      </c>
      <c r="F15" s="1092">
        <v>14639474</v>
      </c>
      <c r="G15" s="414">
        <f t="shared" si="0"/>
        <v>1</v>
      </c>
      <c r="H15" s="211"/>
      <c r="I15" s="200"/>
      <c r="J15" s="226"/>
      <c r="K15" s="228"/>
      <c r="L15" s="213"/>
      <c r="M15" s="410"/>
    </row>
    <row r="16" spans="1:13" ht="16.5" customHeight="1" x14ac:dyDescent="0.3">
      <c r="A16" s="222" t="s">
        <v>280</v>
      </c>
      <c r="B16" s="494" t="s">
        <v>281</v>
      </c>
      <c r="C16" s="1092"/>
      <c r="D16" s="1091"/>
      <c r="E16" s="1092"/>
      <c r="F16" s="1092"/>
      <c r="G16" s="414"/>
      <c r="H16" s="211"/>
      <c r="I16" s="200"/>
      <c r="J16" s="226"/>
      <c r="K16" s="228"/>
      <c r="L16" s="213"/>
      <c r="M16" s="410"/>
    </row>
    <row r="17" spans="1:13" ht="16.5" customHeight="1" x14ac:dyDescent="0.3">
      <c r="A17" s="20" t="s">
        <v>36</v>
      </c>
      <c r="B17" s="495" t="s">
        <v>282</v>
      </c>
      <c r="C17" s="496">
        <f>SUM(C13:C14)</f>
        <v>14639474</v>
      </c>
      <c r="D17" s="496">
        <f t="shared" ref="D17:F17" si="4">SUM(D13:D14)</f>
        <v>350000000</v>
      </c>
      <c r="E17" s="496">
        <f t="shared" si="4"/>
        <v>364639474</v>
      </c>
      <c r="F17" s="496">
        <f t="shared" si="4"/>
        <v>14639474</v>
      </c>
      <c r="G17" s="414">
        <f t="shared" si="0"/>
        <v>4.014780363576325E-2</v>
      </c>
      <c r="H17" s="189" t="s">
        <v>283</v>
      </c>
      <c r="I17" s="299">
        <f>SUM(I13:I16)</f>
        <v>18782887</v>
      </c>
      <c r="J17" s="299">
        <f t="shared" ref="J17:L17" si="5">SUM(J13:J16)</f>
        <v>-543143</v>
      </c>
      <c r="K17" s="299">
        <f t="shared" si="5"/>
        <v>18239744</v>
      </c>
      <c r="L17" s="299">
        <f t="shared" si="5"/>
        <v>18239744</v>
      </c>
      <c r="M17" s="410">
        <f t="shared" si="1"/>
        <v>1</v>
      </c>
    </row>
    <row r="18" spans="1:13" ht="22.5" customHeight="1" x14ac:dyDescent="0.3">
      <c r="A18" s="20" t="s">
        <v>38</v>
      </c>
      <c r="B18" s="189" t="s">
        <v>803</v>
      </c>
      <c r="C18" s="17">
        <f>+C12+C17</f>
        <v>45195074</v>
      </c>
      <c r="D18" s="17">
        <f t="shared" ref="D18:F18" si="6">+D12+D17</f>
        <v>1004556920</v>
      </c>
      <c r="E18" s="17">
        <f t="shared" si="6"/>
        <v>1049751994</v>
      </c>
      <c r="F18" s="17">
        <f t="shared" si="6"/>
        <v>699732000</v>
      </c>
      <c r="G18" s="414">
        <f t="shared" si="0"/>
        <v>0.66656886959911787</v>
      </c>
      <c r="H18" s="189" t="s">
        <v>804</v>
      </c>
      <c r="I18" s="17">
        <f>SUM(I12+I17)</f>
        <v>2323315320</v>
      </c>
      <c r="J18" s="17">
        <f t="shared" ref="J18:L18" si="7">SUM(J12+J17)</f>
        <v>959493329</v>
      </c>
      <c r="K18" s="17">
        <f t="shared" si="7"/>
        <v>3282808649</v>
      </c>
      <c r="L18" s="17">
        <f t="shared" si="7"/>
        <v>522579315</v>
      </c>
      <c r="M18" s="410">
        <f t="shared" si="1"/>
        <v>0.1591866510889042</v>
      </c>
    </row>
    <row r="19" spans="1:13" ht="22.5" customHeight="1" x14ac:dyDescent="0.3">
      <c r="A19" s="20" t="s">
        <v>40</v>
      </c>
      <c r="B19" s="189" t="s">
        <v>805</v>
      </c>
      <c r="C19" s="17">
        <f>C18+'2.1.sz.mell  '!C20</f>
        <v>4727723810</v>
      </c>
      <c r="D19" s="17">
        <f>D18+'2.1.sz.mell  '!D20</f>
        <v>1270054915</v>
      </c>
      <c r="E19" s="17">
        <f>E18+'2.1.sz.mell  '!E20</f>
        <v>6179913751</v>
      </c>
      <c r="F19" s="17">
        <f>F18+'2.1.sz.mell  '!F20</f>
        <v>5823787827</v>
      </c>
      <c r="G19" s="414">
        <f t="shared" si="0"/>
        <v>0.94237364171265758</v>
      </c>
      <c r="H19" s="189" t="s">
        <v>806</v>
      </c>
      <c r="I19" s="17">
        <f>I18+'2.1.sz.mell  '!I20</f>
        <v>4727723810</v>
      </c>
      <c r="J19" s="17">
        <f>J18+'2.1.sz.mell  '!J20</f>
        <v>1452189941</v>
      </c>
      <c r="K19" s="17">
        <f>K18+'2.1.sz.mell  '!K20</f>
        <v>6179913751</v>
      </c>
      <c r="L19" s="17">
        <f>L18+'2.1.sz.mell  '!L20</f>
        <v>2879137554</v>
      </c>
      <c r="M19" s="410">
        <f t="shared" si="1"/>
        <v>0.46588636508626252</v>
      </c>
    </row>
    <row r="20" spans="1:13" ht="18" customHeight="1" x14ac:dyDescent="0.3">
      <c r="A20" s="242" t="s">
        <v>42</v>
      </c>
      <c r="B20" s="189" t="s">
        <v>654</v>
      </c>
      <c r="C20" s="17">
        <f>IF(C12-I12&lt;0,I12-C12,"-")</f>
        <v>2273976833</v>
      </c>
      <c r="D20" s="17">
        <f>IF(D12-J12&lt;0,J12-D12,"-")</f>
        <v>305479552</v>
      </c>
      <c r="E20" s="17">
        <f>IF(E12-K12&lt;0,K12-E12,"-")</f>
        <v>2579456385</v>
      </c>
      <c r="F20" s="17" t="str">
        <f>IF(F12-L12&lt;0,L12-F12,"-")</f>
        <v>-</v>
      </c>
      <c r="G20" s="415"/>
      <c r="H20" s="189" t="s">
        <v>655</v>
      </c>
      <c r="I20" s="190" t="str">
        <f>IF(C12-I12&gt;0,C12-I12,"-")</f>
        <v>-</v>
      </c>
      <c r="J20" s="190" t="str">
        <f>IF(D12-J12&gt;0,D12-J12,"-")</f>
        <v>-</v>
      </c>
      <c r="K20" s="190" t="str">
        <f>IF(E12-K12&gt;0,E12-K12,"-")</f>
        <v>-</v>
      </c>
      <c r="L20" s="190">
        <f>IF(F12-L12&gt;0,F12-L12,"-")</f>
        <v>180752955</v>
      </c>
      <c r="M20" s="410"/>
    </row>
    <row r="21" spans="1:13" ht="18" customHeight="1" x14ac:dyDescent="0.3">
      <c r="A21" s="242" t="s">
        <v>44</v>
      </c>
      <c r="B21" s="189" t="s">
        <v>656</v>
      </c>
      <c r="C21" s="17">
        <f>IF(C12+C17-I18&lt;0,I18-(C12+C17),"-")</f>
        <v>2278120246</v>
      </c>
      <c r="D21" s="17" t="str">
        <f>IF(D12+D17-J18&lt;0,J18-(D12+D17),"-")</f>
        <v>-</v>
      </c>
      <c r="E21" s="17">
        <f>IF(E12+E17-K18&lt;0,K18-(E12+E17),"-")</f>
        <v>2233056655</v>
      </c>
      <c r="F21" s="17" t="str">
        <f>IF(F12+F17-L18&lt;0,L18-(F12+F17),"-")</f>
        <v>-</v>
      </c>
      <c r="G21" s="415"/>
      <c r="H21" s="189" t="s">
        <v>657</v>
      </c>
      <c r="I21" s="190" t="str">
        <f>IF(C12+C17-I18&gt;0,C12+C17-I18,"-")</f>
        <v>-</v>
      </c>
      <c r="J21" s="190">
        <f>IF(D12+D17-J18&gt;0,D12+D17-J18,"-")</f>
        <v>45063591</v>
      </c>
      <c r="K21" s="190" t="str">
        <f>IF(E12+E17-K18&gt;0,E12+E17-K18,"-")</f>
        <v>-</v>
      </c>
      <c r="L21" s="190">
        <f>IF(F12+F17-L18&gt;0,F12+F17-L18,"-")</f>
        <v>177152685</v>
      </c>
      <c r="M21" s="410"/>
    </row>
  </sheetData>
  <mergeCells count="4">
    <mergeCell ref="A3:A4"/>
    <mergeCell ref="B3:G3"/>
    <mergeCell ref="H3:M3"/>
    <mergeCell ref="A1:M1"/>
  </mergeCells>
  <printOptions horizontalCentered="1"/>
  <pageMargins left="0.78740157480314965" right="0.78740157480314965" top="0.98425196850393704" bottom="0.98425196850393704" header="0.59055118110236227" footer="0.78740157480314965"/>
  <pageSetup paperSize="9" scale="52" orientation="landscape" verticalDpi="300" r:id="rId1"/>
  <headerFooter alignWithMargins="0">
    <oddHeader>&amp;R&amp;"Times New Roman CE,Félkövér dőlt"&amp;12 2.2. melléklet a 13/2019. (V.30.)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H79"/>
  <sheetViews>
    <sheetView view="pageLayout" topLeftCell="C1" zoomScale="112" zoomScalePageLayoutView="112" workbookViewId="0">
      <selection activeCell="F63" sqref="F63"/>
    </sheetView>
  </sheetViews>
  <sheetFormatPr defaultColWidth="18.296875" defaultRowHeight="13" x14ac:dyDescent="0.3"/>
  <cols>
    <col min="1" max="1" width="9.296875" style="22" customWidth="1"/>
    <col min="2" max="2" width="61" style="23" customWidth="1"/>
    <col min="3" max="3" width="16" style="22" customWidth="1"/>
    <col min="4" max="5" width="13.796875" style="24" customWidth="1"/>
    <col min="6" max="6" width="13.796875" style="23" customWidth="1"/>
    <col min="7" max="7" width="18.296875" style="25"/>
    <col min="8" max="16384" width="18.296875" style="23"/>
  </cols>
  <sheetData>
    <row r="1" spans="1:8" ht="43.5" customHeight="1" x14ac:dyDescent="0.3">
      <c r="A1" s="1375" t="s">
        <v>947</v>
      </c>
      <c r="B1" s="1376"/>
      <c r="C1" s="1376"/>
      <c r="D1" s="1376"/>
      <c r="E1" s="1376"/>
      <c r="F1" s="1376"/>
    </row>
    <row r="2" spans="1:8" ht="15.75" customHeight="1" x14ac:dyDescent="0.3">
      <c r="A2" s="1377" t="s">
        <v>1</v>
      </c>
      <c r="B2" s="1377"/>
      <c r="C2" s="1377"/>
      <c r="D2" s="1377"/>
      <c r="E2" s="1377"/>
      <c r="F2" s="1377"/>
    </row>
    <row r="3" spans="1:8" s="27" customFormat="1" ht="22.5" customHeight="1" x14ac:dyDescent="0.3">
      <c r="A3" s="1374" t="s">
        <v>284</v>
      </c>
      <c r="B3" s="1374" t="s">
        <v>285</v>
      </c>
      <c r="C3" s="300"/>
      <c r="D3" s="1378" t="s">
        <v>957</v>
      </c>
      <c r="E3" s="1378"/>
      <c r="F3" s="1378"/>
      <c r="G3" s="26"/>
    </row>
    <row r="4" spans="1:8" s="28" customFormat="1" ht="25.5" customHeight="1" x14ac:dyDescent="0.3">
      <c r="A4" s="1374"/>
      <c r="B4" s="1374"/>
      <c r="C4" s="576" t="s">
        <v>286</v>
      </c>
      <c r="D4" s="300" t="s">
        <v>287</v>
      </c>
      <c r="E4" s="576" t="s">
        <v>288</v>
      </c>
      <c r="F4" s="300" t="s">
        <v>399</v>
      </c>
      <c r="G4" s="584"/>
    </row>
    <row r="5" spans="1:8" ht="28.5" customHeight="1" x14ac:dyDescent="0.3">
      <c r="A5" s="585" t="s">
        <v>289</v>
      </c>
      <c r="B5" s="586" t="s">
        <v>290</v>
      </c>
      <c r="C5" s="587" t="s">
        <v>291</v>
      </c>
      <c r="D5" s="588">
        <v>44.41</v>
      </c>
      <c r="E5" s="589">
        <v>4580000</v>
      </c>
      <c r="F5" s="619">
        <f>D5*E5</f>
        <v>203397799.99999997</v>
      </c>
    </row>
    <row r="6" spans="1:8" ht="28.5" customHeight="1" x14ac:dyDescent="0.3">
      <c r="A6" s="1351" t="s">
        <v>1412</v>
      </c>
      <c r="B6" s="586" t="s">
        <v>1413</v>
      </c>
      <c r="C6" s="587" t="s">
        <v>315</v>
      </c>
      <c r="D6" s="588"/>
      <c r="E6" s="589"/>
      <c r="F6" s="619">
        <v>203397800</v>
      </c>
    </row>
    <row r="7" spans="1:8" ht="29.25" customHeight="1" x14ac:dyDescent="0.3">
      <c r="A7" s="590" t="s">
        <v>292</v>
      </c>
      <c r="B7" s="591" t="s">
        <v>293</v>
      </c>
      <c r="C7" s="592"/>
      <c r="D7" s="593"/>
      <c r="E7" s="593"/>
      <c r="F7" s="603">
        <v>114597582</v>
      </c>
    </row>
    <row r="8" spans="1:8" ht="28.5" customHeight="1" x14ac:dyDescent="0.3">
      <c r="A8" s="594" t="s">
        <v>294</v>
      </c>
      <c r="B8" s="595" t="s">
        <v>295</v>
      </c>
      <c r="C8" s="596" t="s">
        <v>296</v>
      </c>
      <c r="D8" s="597">
        <v>22411500</v>
      </c>
      <c r="E8" s="598">
        <v>22300</v>
      </c>
      <c r="F8" s="599">
        <v>22411500</v>
      </c>
    </row>
    <row r="9" spans="1:8" ht="29.25" customHeight="1" x14ac:dyDescent="0.3">
      <c r="A9" s="594" t="s">
        <v>297</v>
      </c>
      <c r="B9" s="595" t="s">
        <v>298</v>
      </c>
      <c r="C9" s="596" t="s">
        <v>299</v>
      </c>
      <c r="D9" s="597"/>
      <c r="E9" s="597"/>
      <c r="F9" s="599">
        <v>63800000</v>
      </c>
    </row>
    <row r="10" spans="1:8" ht="23.25" customHeight="1" x14ac:dyDescent="0.3">
      <c r="A10" s="594" t="s">
        <v>300</v>
      </c>
      <c r="B10" s="595" t="s">
        <v>301</v>
      </c>
      <c r="C10" s="596" t="s">
        <v>302</v>
      </c>
      <c r="D10" s="597"/>
      <c r="E10" s="597"/>
      <c r="F10" s="599">
        <v>523332</v>
      </c>
    </row>
    <row r="11" spans="1:8" ht="18.75" customHeight="1" x14ac:dyDescent="0.3">
      <c r="A11" s="594" t="s">
        <v>303</v>
      </c>
      <c r="B11" s="595" t="s">
        <v>304</v>
      </c>
      <c r="C11" s="596" t="s">
        <v>299</v>
      </c>
      <c r="D11" s="597"/>
      <c r="E11" s="597"/>
      <c r="F11" s="599">
        <v>27862750</v>
      </c>
      <c r="H11" s="25" t="s">
        <v>729</v>
      </c>
    </row>
    <row r="12" spans="1:8" ht="18.75" customHeight="1" x14ac:dyDescent="0.3">
      <c r="A12" s="594" t="s">
        <v>1396</v>
      </c>
      <c r="B12" s="595" t="s">
        <v>1399</v>
      </c>
      <c r="C12" s="596" t="s">
        <v>315</v>
      </c>
      <c r="D12" s="597"/>
      <c r="E12" s="597"/>
      <c r="F12" s="599">
        <v>47403021</v>
      </c>
      <c r="H12" s="25"/>
    </row>
    <row r="13" spans="1:8" ht="18.75" customHeight="1" x14ac:dyDescent="0.3">
      <c r="A13" s="594" t="s">
        <v>1397</v>
      </c>
      <c r="B13" s="595" t="s">
        <v>1398</v>
      </c>
      <c r="C13" s="596" t="s">
        <v>315</v>
      </c>
      <c r="D13" s="597"/>
      <c r="E13" s="597"/>
      <c r="F13" s="599">
        <v>19016939</v>
      </c>
      <c r="H13" s="25"/>
    </row>
    <row r="14" spans="1:8" ht="18.75" customHeight="1" x14ac:dyDescent="0.3">
      <c r="A14" s="594" t="s">
        <v>1400</v>
      </c>
      <c r="B14" s="595" t="s">
        <v>1403</v>
      </c>
      <c r="C14" s="596" t="s">
        <v>315</v>
      </c>
      <c r="D14" s="597"/>
      <c r="E14" s="597"/>
      <c r="F14" s="599">
        <v>523332</v>
      </c>
      <c r="H14" s="25"/>
    </row>
    <row r="15" spans="1:8" ht="18.75" customHeight="1" x14ac:dyDescent="0.3">
      <c r="A15" s="594" t="s">
        <v>1401</v>
      </c>
      <c r="B15" s="595" t="s">
        <v>1402</v>
      </c>
      <c r="C15" s="596" t="s">
        <v>315</v>
      </c>
      <c r="D15" s="597"/>
      <c r="E15" s="597"/>
      <c r="F15" s="599">
        <v>27862750</v>
      </c>
      <c r="H15" s="25"/>
    </row>
    <row r="16" spans="1:8" ht="24" customHeight="1" x14ac:dyDescent="0.3">
      <c r="A16" s="600" t="s">
        <v>305</v>
      </c>
      <c r="B16" s="601" t="s">
        <v>306</v>
      </c>
      <c r="C16" s="592" t="s">
        <v>307</v>
      </c>
      <c r="D16" s="593"/>
      <c r="E16" s="602" t="s">
        <v>729</v>
      </c>
      <c r="F16" s="603">
        <v>46577700</v>
      </c>
    </row>
    <row r="17" spans="1:7" ht="35.25" customHeight="1" x14ac:dyDescent="0.3">
      <c r="A17" s="600" t="s">
        <v>308</v>
      </c>
      <c r="B17" s="601" t="s">
        <v>309</v>
      </c>
      <c r="C17" s="604" t="s">
        <v>310</v>
      </c>
      <c r="D17" s="593"/>
      <c r="E17" s="602">
        <v>2550</v>
      </c>
      <c r="F17" s="603">
        <v>2113950</v>
      </c>
    </row>
    <row r="18" spans="1:7" ht="24.75" customHeight="1" x14ac:dyDescent="0.3">
      <c r="A18" s="600" t="s">
        <v>311</v>
      </c>
      <c r="B18" s="601" t="s">
        <v>1415</v>
      </c>
      <c r="C18" s="604" t="s">
        <v>313</v>
      </c>
      <c r="D18" s="593"/>
      <c r="E18" s="605">
        <v>1</v>
      </c>
      <c r="F18" s="603">
        <v>1354600</v>
      </c>
    </row>
    <row r="19" spans="1:7" ht="24.75" customHeight="1" x14ac:dyDescent="0.3">
      <c r="A19" s="600" t="s">
        <v>1414</v>
      </c>
      <c r="B19" s="601" t="s">
        <v>312</v>
      </c>
      <c r="C19" s="604" t="s">
        <v>315</v>
      </c>
      <c r="D19" s="593"/>
      <c r="E19" s="605"/>
      <c r="F19" s="603">
        <v>1354600</v>
      </c>
    </row>
    <row r="20" spans="1:7" ht="24.75" customHeight="1" x14ac:dyDescent="0.3">
      <c r="A20" s="600"/>
      <c r="B20" s="601" t="s">
        <v>398</v>
      </c>
      <c r="C20" s="604"/>
      <c r="D20" s="593"/>
      <c r="E20" s="605"/>
      <c r="F20" s="603">
        <v>115886211</v>
      </c>
    </row>
    <row r="21" spans="1:7" ht="31.5" customHeight="1" x14ac:dyDescent="0.3">
      <c r="A21" s="621" t="s">
        <v>1404</v>
      </c>
      <c r="B21" s="622" t="s">
        <v>314</v>
      </c>
      <c r="C21" s="623" t="s">
        <v>315</v>
      </c>
      <c r="D21" s="1348"/>
      <c r="E21" s="1348"/>
      <c r="F21" s="624">
        <v>252155421</v>
      </c>
      <c r="G21" s="1349"/>
    </row>
    <row r="22" spans="1:7" ht="31.5" customHeight="1" x14ac:dyDescent="0.3">
      <c r="A22" s="1350">
        <v>43470</v>
      </c>
      <c r="B22" s="622" t="s">
        <v>1405</v>
      </c>
      <c r="C22" s="623" t="s">
        <v>315</v>
      </c>
      <c r="D22" s="1348"/>
      <c r="E22" s="1348"/>
      <c r="F22" s="624">
        <v>719800</v>
      </c>
      <c r="G22" s="1349"/>
    </row>
    <row r="23" spans="1:7" ht="18.75" customHeight="1" x14ac:dyDescent="0.3">
      <c r="A23" s="621" t="s">
        <v>316</v>
      </c>
      <c r="B23" s="1348" t="s">
        <v>976</v>
      </c>
      <c r="C23" s="623" t="s">
        <v>315</v>
      </c>
      <c r="D23" s="1348" t="s">
        <v>317</v>
      </c>
      <c r="E23" s="1348" t="s">
        <v>317</v>
      </c>
      <c r="F23" s="624">
        <v>2048700</v>
      </c>
    </row>
    <row r="24" spans="1:7" s="616" customFormat="1" ht="30" customHeight="1" x14ac:dyDescent="0.3">
      <c r="A24" s="610" t="s">
        <v>318</v>
      </c>
      <c r="B24" s="611" t="s">
        <v>319</v>
      </c>
      <c r="C24" s="612" t="s">
        <v>315</v>
      </c>
      <c r="D24" s="613"/>
      <c r="E24" s="613"/>
      <c r="F24" s="614">
        <f>SUM(F21:F23)</f>
        <v>254923921</v>
      </c>
      <c r="G24" s="615"/>
    </row>
    <row r="25" spans="1:7" ht="34.5" customHeight="1" x14ac:dyDescent="0.3">
      <c r="A25" s="585" t="s">
        <v>320</v>
      </c>
      <c r="B25" s="586" t="s">
        <v>321</v>
      </c>
      <c r="C25" s="617"/>
      <c r="D25" s="618"/>
      <c r="E25" s="618"/>
      <c r="F25" s="619"/>
    </row>
    <row r="26" spans="1:7" ht="18.75" customHeight="1" x14ac:dyDescent="0.3">
      <c r="A26" s="594" t="s">
        <v>322</v>
      </c>
      <c r="B26" s="597" t="s">
        <v>323</v>
      </c>
      <c r="C26" s="596" t="s">
        <v>307</v>
      </c>
      <c r="D26" s="620">
        <v>37.799999999999997</v>
      </c>
      <c r="E26" s="598">
        <v>4419000</v>
      </c>
      <c r="F26" s="599">
        <v>111358800</v>
      </c>
    </row>
    <row r="27" spans="1:7" ht="49.5" customHeight="1" x14ac:dyDescent="0.3">
      <c r="A27" s="594" t="s">
        <v>324</v>
      </c>
      <c r="B27" s="595" t="s">
        <v>325</v>
      </c>
      <c r="C27" s="596" t="s">
        <v>307</v>
      </c>
      <c r="D27" s="620">
        <v>25</v>
      </c>
      <c r="E27" s="598">
        <v>2205000</v>
      </c>
      <c r="F27" s="599">
        <f>D27*E27/12*8</f>
        <v>36750000</v>
      </c>
    </row>
    <row r="28" spans="1:7" ht="45.75" customHeight="1" x14ac:dyDescent="0.3">
      <c r="A28" s="594" t="s">
        <v>326</v>
      </c>
      <c r="B28" s="595" t="s">
        <v>327</v>
      </c>
      <c r="C28" s="596" t="s">
        <v>307</v>
      </c>
      <c r="D28" s="620">
        <v>1</v>
      </c>
      <c r="E28" s="598">
        <v>4419000</v>
      </c>
      <c r="F28" s="599">
        <f>D28*E28/12*8</f>
        <v>2946000</v>
      </c>
    </row>
    <row r="29" spans="1:7" ht="18.75" customHeight="1" x14ac:dyDescent="0.3">
      <c r="A29" s="594" t="s">
        <v>328</v>
      </c>
      <c r="B29" s="597" t="s">
        <v>323</v>
      </c>
      <c r="C29" s="596" t="s">
        <v>307</v>
      </c>
      <c r="D29" s="620">
        <v>39.5</v>
      </c>
      <c r="E29" s="598">
        <v>4419000</v>
      </c>
      <c r="F29" s="599">
        <f>D29*E29/12*4</f>
        <v>58183500</v>
      </c>
    </row>
    <row r="30" spans="1:7" ht="45" customHeight="1" x14ac:dyDescent="0.3">
      <c r="A30" s="594" t="s">
        <v>329</v>
      </c>
      <c r="B30" s="595" t="s">
        <v>325</v>
      </c>
      <c r="C30" s="596" t="s">
        <v>307</v>
      </c>
      <c r="D30" s="620">
        <v>25</v>
      </c>
      <c r="E30" s="598">
        <v>2205000</v>
      </c>
      <c r="F30" s="599">
        <f>D30*E30/12*4</f>
        <v>18375000</v>
      </c>
    </row>
    <row r="31" spans="1:7" ht="45" customHeight="1" x14ac:dyDescent="0.3">
      <c r="A31" s="594" t="s">
        <v>977</v>
      </c>
      <c r="B31" s="595" t="s">
        <v>327</v>
      </c>
      <c r="C31" s="596" t="s">
        <v>307</v>
      </c>
      <c r="D31" s="620">
        <v>1</v>
      </c>
      <c r="E31" s="598">
        <v>4419000</v>
      </c>
      <c r="F31" s="599">
        <v>1473000</v>
      </c>
    </row>
    <row r="32" spans="1:7" ht="24.75" customHeight="1" x14ac:dyDescent="0.3">
      <c r="A32" s="594" t="s">
        <v>330</v>
      </c>
      <c r="B32" s="595" t="s">
        <v>331</v>
      </c>
      <c r="C32" s="596" t="s">
        <v>307</v>
      </c>
      <c r="D32" s="620">
        <v>34.700000000000003</v>
      </c>
      <c r="E32" s="598">
        <v>0</v>
      </c>
      <c r="F32" s="599">
        <f>D32*E32</f>
        <v>0</v>
      </c>
    </row>
    <row r="33" spans="1:6" ht="18.75" customHeight="1" x14ac:dyDescent="0.3">
      <c r="A33" s="600" t="s">
        <v>332</v>
      </c>
      <c r="B33" s="601" t="s">
        <v>333</v>
      </c>
      <c r="C33" s="592" t="s">
        <v>307</v>
      </c>
      <c r="D33" s="602">
        <v>419</v>
      </c>
      <c r="E33" s="602">
        <v>81700</v>
      </c>
      <c r="F33" s="603">
        <v>22821533</v>
      </c>
    </row>
    <row r="34" spans="1:6" ht="18.75" customHeight="1" x14ac:dyDescent="0.3">
      <c r="A34" s="600" t="s">
        <v>334</v>
      </c>
      <c r="B34" s="601" t="s">
        <v>335</v>
      </c>
      <c r="C34" s="592" t="s">
        <v>307</v>
      </c>
      <c r="D34" s="602">
        <v>403</v>
      </c>
      <c r="E34" s="602">
        <v>0</v>
      </c>
      <c r="F34" s="603">
        <f>D34*E34/12*8</f>
        <v>0</v>
      </c>
    </row>
    <row r="35" spans="1:6" ht="18.75" customHeight="1" x14ac:dyDescent="0.3">
      <c r="A35" s="600" t="s">
        <v>336</v>
      </c>
      <c r="B35" s="601" t="s">
        <v>333</v>
      </c>
      <c r="C35" s="592" t="s">
        <v>307</v>
      </c>
      <c r="D35" s="602">
        <v>427</v>
      </c>
      <c r="E35" s="602">
        <v>81700</v>
      </c>
      <c r="F35" s="603">
        <v>11628633</v>
      </c>
    </row>
    <row r="36" spans="1:6" ht="18.75" customHeight="1" x14ac:dyDescent="0.3">
      <c r="A36" s="621" t="s">
        <v>337</v>
      </c>
      <c r="B36" s="622" t="s">
        <v>335</v>
      </c>
      <c r="C36" s="623" t="s">
        <v>307</v>
      </c>
      <c r="D36" s="602">
        <v>383</v>
      </c>
      <c r="E36" s="602">
        <v>0</v>
      </c>
      <c r="F36" s="624">
        <f>D36*E36/12*4</f>
        <v>0</v>
      </c>
    </row>
    <row r="37" spans="1:6" ht="18.75" customHeight="1" x14ac:dyDescent="0.3">
      <c r="A37" s="606" t="s">
        <v>338</v>
      </c>
      <c r="B37" s="607" t="s">
        <v>339</v>
      </c>
      <c r="C37" s="608" t="s">
        <v>315</v>
      </c>
      <c r="D37" s="602"/>
      <c r="E37" s="589"/>
      <c r="F37" s="603"/>
    </row>
    <row r="38" spans="1:6" ht="33.75" customHeight="1" x14ac:dyDescent="0.3">
      <c r="A38" s="590" t="s">
        <v>338</v>
      </c>
      <c r="B38" s="622" t="s">
        <v>340</v>
      </c>
      <c r="C38" s="625"/>
      <c r="D38" s="626"/>
      <c r="E38" s="626"/>
      <c r="F38" s="619"/>
    </row>
    <row r="39" spans="1:6" ht="37.5" customHeight="1" x14ac:dyDescent="0.3">
      <c r="A39" s="600" t="s">
        <v>341</v>
      </c>
      <c r="B39" s="601" t="s">
        <v>978</v>
      </c>
      <c r="C39" s="592" t="s">
        <v>307</v>
      </c>
      <c r="D39" s="602">
        <v>7.7</v>
      </c>
      <c r="E39" s="602">
        <v>401000</v>
      </c>
      <c r="F39" s="603">
        <f>D39*E39</f>
        <v>3087700</v>
      </c>
    </row>
    <row r="40" spans="1:6" ht="44.25" customHeight="1" x14ac:dyDescent="0.3">
      <c r="A40" s="600" t="s">
        <v>342</v>
      </c>
      <c r="B40" s="601" t="s">
        <v>979</v>
      </c>
      <c r="C40" s="592" t="s">
        <v>307</v>
      </c>
      <c r="D40" s="602"/>
      <c r="E40" s="602">
        <v>383992</v>
      </c>
      <c r="F40" s="603">
        <v>367584</v>
      </c>
    </row>
    <row r="41" spans="1:6" ht="44.25" customHeight="1" x14ac:dyDescent="0.3">
      <c r="A41" s="600" t="s">
        <v>980</v>
      </c>
      <c r="B41" s="601" t="s">
        <v>981</v>
      </c>
      <c r="C41" s="627"/>
      <c r="D41" s="628"/>
      <c r="E41" s="628"/>
      <c r="F41" s="629">
        <v>1341084</v>
      </c>
    </row>
    <row r="42" spans="1:6" ht="30.75" customHeight="1" x14ac:dyDescent="0.3">
      <c r="A42" s="630" t="s">
        <v>343</v>
      </c>
      <c r="B42" s="631" t="s">
        <v>344</v>
      </c>
      <c r="C42" s="632" t="s">
        <v>315</v>
      </c>
      <c r="D42" s="633"/>
      <c r="E42" s="633"/>
      <c r="F42" s="634">
        <v>268332834</v>
      </c>
    </row>
    <row r="43" spans="1:6" ht="29.25" customHeight="1" x14ac:dyDescent="0.3">
      <c r="A43" s="1343" t="s">
        <v>345</v>
      </c>
      <c r="B43" s="1344" t="s">
        <v>346</v>
      </c>
      <c r="C43" s="1345" t="s">
        <v>315</v>
      </c>
      <c r="D43" s="1346"/>
      <c r="E43" s="1346"/>
      <c r="F43" s="1347">
        <v>66415000</v>
      </c>
    </row>
    <row r="44" spans="1:6" ht="22.5" customHeight="1" x14ac:dyDescent="0.3">
      <c r="A44" s="600" t="s">
        <v>347</v>
      </c>
      <c r="B44" s="601" t="s">
        <v>348</v>
      </c>
      <c r="C44" s="604" t="s">
        <v>349</v>
      </c>
      <c r="D44" s="593"/>
      <c r="E44" s="602">
        <v>3400000</v>
      </c>
      <c r="F44" s="603">
        <v>14280000</v>
      </c>
    </row>
    <row r="45" spans="1:6" ht="22.5" customHeight="1" x14ac:dyDescent="0.3">
      <c r="A45" s="600" t="s">
        <v>350</v>
      </c>
      <c r="B45" s="601" t="s">
        <v>351</v>
      </c>
      <c r="C45" s="604" t="s">
        <v>349</v>
      </c>
      <c r="D45" s="593"/>
      <c r="E45" s="602">
        <v>3300000</v>
      </c>
      <c r="F45" s="603">
        <f>E45*4.4</f>
        <v>14520000.000000002</v>
      </c>
    </row>
    <row r="46" spans="1:6" ht="18.75" customHeight="1" x14ac:dyDescent="0.3">
      <c r="A46" s="600" t="s">
        <v>352</v>
      </c>
      <c r="B46" s="601" t="s">
        <v>353</v>
      </c>
      <c r="C46" s="592" t="s">
        <v>307</v>
      </c>
      <c r="D46" s="602"/>
      <c r="E46" s="602">
        <v>55360</v>
      </c>
      <c r="F46" s="603"/>
    </row>
    <row r="47" spans="1:6" ht="18.75" customHeight="1" x14ac:dyDescent="0.3">
      <c r="A47" s="600" t="s">
        <v>354</v>
      </c>
      <c r="B47" s="601" t="s">
        <v>355</v>
      </c>
      <c r="C47" s="592" t="s">
        <v>307</v>
      </c>
      <c r="D47" s="602">
        <v>220</v>
      </c>
      <c r="E47" s="602">
        <v>60896</v>
      </c>
      <c r="F47" s="603">
        <f>D47*E47</f>
        <v>13397120</v>
      </c>
    </row>
    <row r="48" spans="1:6" ht="18.75" customHeight="1" x14ac:dyDescent="0.3">
      <c r="A48" s="600" t="s">
        <v>356</v>
      </c>
      <c r="B48" s="601" t="s">
        <v>357</v>
      </c>
      <c r="C48" s="592" t="s">
        <v>307</v>
      </c>
      <c r="D48" s="602"/>
      <c r="E48" s="602"/>
      <c r="F48" s="603"/>
    </row>
    <row r="49" spans="1:6" ht="18.75" customHeight="1" x14ac:dyDescent="0.3">
      <c r="A49" s="600" t="s">
        <v>358</v>
      </c>
      <c r="B49" s="601" t="s">
        <v>359</v>
      </c>
      <c r="C49" s="592" t="s">
        <v>307</v>
      </c>
      <c r="D49" s="602"/>
      <c r="E49" s="602"/>
      <c r="F49" s="603"/>
    </row>
    <row r="50" spans="1:6" ht="18.75" customHeight="1" x14ac:dyDescent="0.3">
      <c r="A50" s="600" t="s">
        <v>360</v>
      </c>
      <c r="B50" s="601" t="s">
        <v>361</v>
      </c>
      <c r="C50" s="592" t="s">
        <v>307</v>
      </c>
      <c r="D50" s="602">
        <v>2</v>
      </c>
      <c r="E50" s="602">
        <v>25000</v>
      </c>
      <c r="F50" s="603">
        <f>D50*E50</f>
        <v>50000</v>
      </c>
    </row>
    <row r="51" spans="1:6" ht="18.75" customHeight="1" x14ac:dyDescent="0.3">
      <c r="A51" s="600" t="s">
        <v>362</v>
      </c>
      <c r="B51" s="601" t="s">
        <v>363</v>
      </c>
      <c r="C51" s="592" t="s">
        <v>307</v>
      </c>
      <c r="D51" s="602"/>
      <c r="E51" s="602">
        <v>210000</v>
      </c>
      <c r="F51" s="603"/>
    </row>
    <row r="52" spans="1:6" ht="25.5" customHeight="1" x14ac:dyDescent="0.3">
      <c r="A52" s="600" t="s">
        <v>364</v>
      </c>
      <c r="B52" s="601" t="s">
        <v>365</v>
      </c>
      <c r="C52" s="592" t="s">
        <v>307</v>
      </c>
      <c r="D52" s="602">
        <v>60</v>
      </c>
      <c r="E52" s="602">
        <v>429000</v>
      </c>
      <c r="F52" s="603">
        <f>D52*E52</f>
        <v>25740000</v>
      </c>
    </row>
    <row r="53" spans="1:6" ht="30" customHeight="1" x14ac:dyDescent="0.3">
      <c r="A53" s="600" t="s">
        <v>366</v>
      </c>
      <c r="B53" s="601" t="s">
        <v>367</v>
      </c>
      <c r="C53" s="592" t="s">
        <v>307</v>
      </c>
      <c r="D53" s="602">
        <v>98</v>
      </c>
      <c r="E53" s="602">
        <v>163500</v>
      </c>
      <c r="F53" s="603">
        <f>D53*E53</f>
        <v>16023000</v>
      </c>
    </row>
    <row r="54" spans="1:6" ht="22.5" customHeight="1" x14ac:dyDescent="0.3">
      <c r="A54" s="600" t="s">
        <v>368</v>
      </c>
      <c r="B54" s="601" t="s">
        <v>369</v>
      </c>
      <c r="C54" s="592" t="s">
        <v>307</v>
      </c>
      <c r="D54" s="602"/>
      <c r="E54" s="602">
        <v>500000</v>
      </c>
      <c r="F54" s="603"/>
    </row>
    <row r="55" spans="1:6" ht="33.75" customHeight="1" x14ac:dyDescent="0.3">
      <c r="A55" s="600" t="s">
        <v>370</v>
      </c>
      <c r="B55" s="601" t="s">
        <v>371</v>
      </c>
      <c r="C55" s="592" t="s">
        <v>307</v>
      </c>
      <c r="D55" s="602">
        <v>11</v>
      </c>
      <c r="E55" s="602">
        <v>550000</v>
      </c>
      <c r="F55" s="603">
        <f>D55*E55</f>
        <v>6050000</v>
      </c>
    </row>
    <row r="56" spans="1:6" ht="33.75" customHeight="1" x14ac:dyDescent="0.3">
      <c r="A56" s="600" t="s">
        <v>1406</v>
      </c>
      <c r="B56" s="601" t="s">
        <v>1407</v>
      </c>
      <c r="C56" s="592"/>
      <c r="D56" s="602"/>
      <c r="E56" s="602">
        <v>3570446</v>
      </c>
      <c r="F56" s="603">
        <v>3570446</v>
      </c>
    </row>
    <row r="57" spans="1:6" ht="33.75" customHeight="1" x14ac:dyDescent="0.3">
      <c r="A57" s="600" t="s">
        <v>372</v>
      </c>
      <c r="B57" s="601" t="s">
        <v>373</v>
      </c>
      <c r="C57" s="592" t="s">
        <v>307</v>
      </c>
      <c r="D57" s="605">
        <v>15</v>
      </c>
      <c r="E57" s="602">
        <v>2848000</v>
      </c>
      <c r="F57" s="603">
        <v>42720000</v>
      </c>
    </row>
    <row r="58" spans="1:6" ht="18.75" customHeight="1" x14ac:dyDescent="0.3">
      <c r="A58" s="600" t="s">
        <v>374</v>
      </c>
      <c r="B58" s="601" t="s">
        <v>375</v>
      </c>
      <c r="C58" s="592" t="s">
        <v>315</v>
      </c>
      <c r="D58" s="593" t="s">
        <v>317</v>
      </c>
      <c r="E58" s="602"/>
      <c r="F58" s="603">
        <v>19840000</v>
      </c>
    </row>
    <row r="59" spans="1:6" ht="27" customHeight="1" x14ac:dyDescent="0.3">
      <c r="A59" s="600" t="s">
        <v>377</v>
      </c>
      <c r="B59" s="601" t="s">
        <v>378</v>
      </c>
      <c r="C59" s="592" t="s">
        <v>307</v>
      </c>
      <c r="D59" s="605">
        <v>23.95</v>
      </c>
      <c r="E59" s="602">
        <v>1900000</v>
      </c>
      <c r="F59" s="603">
        <f>D59*E59</f>
        <v>45505000</v>
      </c>
    </row>
    <row r="60" spans="1:6" ht="18.75" customHeight="1" x14ac:dyDescent="0.3">
      <c r="A60" s="600" t="s">
        <v>379</v>
      </c>
      <c r="B60" s="601" t="s">
        <v>380</v>
      </c>
      <c r="C60" s="592" t="s">
        <v>315</v>
      </c>
      <c r="D60" s="602" t="s">
        <v>729</v>
      </c>
      <c r="E60" s="593"/>
      <c r="F60" s="603">
        <v>75352209</v>
      </c>
    </row>
    <row r="61" spans="1:6" ht="29.25" customHeight="1" x14ac:dyDescent="0.3">
      <c r="A61" s="600" t="s">
        <v>381</v>
      </c>
      <c r="B61" s="601" t="s">
        <v>382</v>
      </c>
      <c r="C61" s="592" t="s">
        <v>315</v>
      </c>
      <c r="D61" s="602">
        <v>513</v>
      </c>
      <c r="E61" s="602"/>
      <c r="F61" s="603">
        <f>D61*E61</f>
        <v>0</v>
      </c>
    </row>
    <row r="62" spans="1:6" ht="29.25" customHeight="1" x14ac:dyDescent="0.3">
      <c r="A62" s="600" t="s">
        <v>1408</v>
      </c>
      <c r="B62" s="601" t="s">
        <v>1409</v>
      </c>
      <c r="C62" s="592"/>
      <c r="D62" s="602">
        <v>513</v>
      </c>
      <c r="E62" s="602">
        <v>5487</v>
      </c>
      <c r="F62" s="603">
        <v>2814831</v>
      </c>
    </row>
    <row r="63" spans="1:6" ht="31.5" customHeight="1" x14ac:dyDescent="0.3">
      <c r="A63" s="606" t="s">
        <v>383</v>
      </c>
      <c r="B63" s="607" t="s">
        <v>384</v>
      </c>
      <c r="C63" s="608" t="s">
        <v>315</v>
      </c>
      <c r="D63" s="609"/>
      <c r="E63" s="609"/>
      <c r="F63" s="635">
        <f>SUM(F43:F62)</f>
        <v>346277606</v>
      </c>
    </row>
    <row r="64" spans="1:6" ht="38.25" customHeight="1" x14ac:dyDescent="0.3">
      <c r="A64" s="600" t="s">
        <v>385</v>
      </c>
      <c r="B64" s="601" t="s">
        <v>386</v>
      </c>
      <c r="C64" s="592" t="s">
        <v>387</v>
      </c>
      <c r="D64" s="602">
        <f>F64/E64</f>
        <v>17251</v>
      </c>
      <c r="E64" s="602">
        <v>1210</v>
      </c>
      <c r="F64" s="603">
        <v>20873710</v>
      </c>
    </row>
    <row r="65" spans="1:6" ht="37.5" customHeight="1" x14ac:dyDescent="0.3">
      <c r="A65" s="600" t="s">
        <v>388</v>
      </c>
      <c r="B65" s="601" t="s">
        <v>389</v>
      </c>
      <c r="C65" s="592" t="s">
        <v>387</v>
      </c>
      <c r="D65" s="593"/>
      <c r="E65" s="593"/>
      <c r="F65" s="603">
        <v>8899000</v>
      </c>
    </row>
    <row r="66" spans="1:6" ht="37.5" customHeight="1" x14ac:dyDescent="0.3">
      <c r="A66" s="600" t="s">
        <v>1410</v>
      </c>
      <c r="B66" s="601" t="s">
        <v>1411</v>
      </c>
      <c r="C66" s="592" t="s">
        <v>315</v>
      </c>
      <c r="D66" s="593"/>
      <c r="E66" s="593"/>
      <c r="F66" s="603">
        <v>1721621</v>
      </c>
    </row>
    <row r="67" spans="1:6" ht="39" customHeight="1" x14ac:dyDescent="0.3">
      <c r="A67" s="600" t="s">
        <v>390</v>
      </c>
      <c r="B67" s="601" t="s">
        <v>391</v>
      </c>
      <c r="C67" s="592" t="s">
        <v>387</v>
      </c>
      <c r="D67" s="593"/>
      <c r="E67" s="593"/>
      <c r="F67" s="603">
        <f>SUM(F64:F66)</f>
        <v>31494331</v>
      </c>
    </row>
    <row r="68" spans="1:6" ht="27" customHeight="1" x14ac:dyDescent="0.3">
      <c r="A68" s="636" t="s">
        <v>392</v>
      </c>
      <c r="B68" s="637" t="s">
        <v>393</v>
      </c>
      <c r="C68" s="638" t="s">
        <v>387</v>
      </c>
      <c r="D68" s="639"/>
      <c r="E68" s="639"/>
      <c r="F68" s="640">
        <f>F64+F65+F66+F67</f>
        <v>62988662</v>
      </c>
    </row>
    <row r="69" spans="1:6" ht="21.75" customHeight="1" x14ac:dyDescent="0.3">
      <c r="A69" s="610"/>
      <c r="B69" s="613" t="s">
        <v>394</v>
      </c>
      <c r="C69" s="641"/>
      <c r="D69" s="642"/>
      <c r="E69" s="642"/>
      <c r="F69" s="614">
        <f>F24+F42+F63+F68</f>
        <v>932523023</v>
      </c>
    </row>
    <row r="71" spans="1:6" x14ac:dyDescent="0.3">
      <c r="F71" s="25"/>
    </row>
    <row r="73" spans="1:6" ht="18.75" customHeight="1" x14ac:dyDescent="0.3">
      <c r="C73" s="191"/>
      <c r="D73" s="191"/>
      <c r="E73" s="191"/>
      <c r="F73" s="25"/>
    </row>
    <row r="74" spans="1:6" ht="18.75" customHeight="1" x14ac:dyDescent="0.3">
      <c r="C74" s="192"/>
      <c r="D74" s="192"/>
      <c r="E74" s="192"/>
      <c r="F74" s="26"/>
    </row>
    <row r="75" spans="1:6" ht="18.75" customHeight="1" x14ac:dyDescent="0.3">
      <c r="C75" s="191"/>
      <c r="D75" s="191"/>
      <c r="E75" s="191"/>
      <c r="F75" s="25"/>
    </row>
    <row r="76" spans="1:6" ht="18.75" customHeight="1" x14ac:dyDescent="0.3">
      <c r="A76" s="23"/>
      <c r="C76" s="191"/>
      <c r="D76" s="191"/>
      <c r="E76" s="191"/>
      <c r="F76" s="25"/>
    </row>
    <row r="77" spans="1:6" ht="18.75" customHeight="1" x14ac:dyDescent="0.3">
      <c r="A77" s="23"/>
      <c r="C77" s="191"/>
      <c r="D77" s="191"/>
      <c r="E77" s="191"/>
      <c r="F77" s="25"/>
    </row>
    <row r="78" spans="1:6" ht="18.75" customHeight="1" x14ac:dyDescent="0.3">
      <c r="A78" s="23"/>
      <c r="C78" s="193"/>
      <c r="D78" s="193"/>
      <c r="E78" s="193"/>
      <c r="F78" s="26"/>
    </row>
    <row r="79" spans="1:6" x14ac:dyDescent="0.3">
      <c r="A79" s="23"/>
      <c r="D79" s="22"/>
    </row>
  </sheetData>
  <mergeCells count="5">
    <mergeCell ref="A3:A4"/>
    <mergeCell ref="B3:B4"/>
    <mergeCell ref="A1:F1"/>
    <mergeCell ref="A2:F2"/>
    <mergeCell ref="D3:F3"/>
  </mergeCells>
  <printOptions horizontalCentered="1"/>
  <pageMargins left="0.25" right="0.25" top="0.75" bottom="0.75" header="0.3" footer="0.3"/>
  <pageSetup paperSize="9" scale="38" orientation="portrait" r:id="rId1"/>
  <headerFooter>
    <oddHeader>&amp;R&amp;"Times New Roman CE,Félkövér dőlt"&amp;11 3. melléklet a 13/2019. (V.30.)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O72"/>
  <sheetViews>
    <sheetView view="pageLayout" zoomScale="91" zoomScaleNormal="100" zoomScalePageLayoutView="91" workbookViewId="0">
      <selection activeCell="H18" sqref="H18"/>
    </sheetView>
  </sheetViews>
  <sheetFormatPr defaultColWidth="9.296875" defaultRowHeight="13" x14ac:dyDescent="0.3"/>
  <cols>
    <col min="1" max="1" width="6.796875" style="138" customWidth="1"/>
    <col min="2" max="2" width="32" style="643" customWidth="1"/>
    <col min="3" max="3" width="10.296875" style="139" customWidth="1"/>
    <col min="4" max="4" width="10.296875" style="138" customWidth="1"/>
    <col min="5" max="5" width="14.69921875" style="138" customWidth="1"/>
    <col min="6" max="6" width="12.796875" style="138" customWidth="1"/>
    <col min="7" max="7" width="15" style="138" bestFit="1" customWidth="1"/>
    <col min="8" max="8" width="15" style="138" customWidth="1"/>
    <col min="9" max="9" width="13.19921875" style="138" customWidth="1"/>
    <col min="10" max="10" width="15.5" style="138" customWidth="1"/>
    <col min="11" max="11" width="13.19921875" style="138" customWidth="1"/>
    <col min="12" max="12" width="15.296875" style="138" customWidth="1"/>
    <col min="13" max="13" width="16.5" style="138" customWidth="1"/>
    <col min="14" max="14" width="14.19921875" style="138" customWidth="1"/>
    <col min="15" max="15" width="16.796875" style="138" customWidth="1"/>
    <col min="16" max="16384" width="9.296875" style="138"/>
  </cols>
  <sheetData>
    <row r="1" spans="1:15" ht="37.5" customHeight="1" x14ac:dyDescent="0.3">
      <c r="A1" s="1380" t="s">
        <v>948</v>
      </c>
      <c r="B1" s="1380"/>
      <c r="C1" s="1380"/>
      <c r="D1" s="1380"/>
      <c r="E1" s="1380"/>
      <c r="F1" s="1380"/>
      <c r="G1" s="1380"/>
      <c r="H1" s="1380"/>
      <c r="I1" s="1380"/>
      <c r="J1" s="1380"/>
      <c r="K1" s="1380"/>
      <c r="L1" s="1380"/>
      <c r="M1" s="1380"/>
      <c r="N1" s="1380"/>
      <c r="O1" s="1259"/>
    </row>
    <row r="2" spans="1:15" ht="15.75" customHeight="1" x14ac:dyDescent="0.3">
      <c r="N2" s="1381" t="s">
        <v>1</v>
      </c>
      <c r="O2" s="1381"/>
    </row>
    <row r="3" spans="1:15" ht="18" customHeight="1" x14ac:dyDescent="0.3">
      <c r="A3" s="1379" t="s">
        <v>396</v>
      </c>
      <c r="B3" s="1382" t="s">
        <v>266</v>
      </c>
      <c r="C3" s="1379" t="s">
        <v>605</v>
      </c>
      <c r="D3" s="1379" t="s">
        <v>606</v>
      </c>
      <c r="E3" s="1379" t="s">
        <v>607</v>
      </c>
      <c r="F3" s="1379" t="s">
        <v>608</v>
      </c>
      <c r="G3" s="1379"/>
      <c r="H3" s="1379"/>
      <c r="I3" s="1379"/>
      <c r="J3" s="1383" t="s">
        <v>609</v>
      </c>
      <c r="K3" s="1383"/>
      <c r="L3" s="1383"/>
      <c r="M3" s="1383"/>
      <c r="N3" s="1383"/>
      <c r="O3" s="1383"/>
    </row>
    <row r="4" spans="1:15" ht="18" customHeight="1" x14ac:dyDescent="0.3">
      <c r="A4" s="1379"/>
      <c r="B4" s="1382"/>
      <c r="C4" s="1379"/>
      <c r="D4" s="1379"/>
      <c r="E4" s="1379"/>
      <c r="F4" s="1379"/>
      <c r="G4" s="1379"/>
      <c r="H4" s="1379"/>
      <c r="I4" s="1379"/>
      <c r="J4" s="1379" t="s">
        <v>950</v>
      </c>
      <c r="K4" s="1379"/>
      <c r="L4" s="1379"/>
      <c r="M4" s="1379"/>
      <c r="N4" s="1379" t="s">
        <v>952</v>
      </c>
      <c r="O4" s="1379"/>
    </row>
    <row r="5" spans="1:15" ht="18.75" customHeight="1" x14ac:dyDescent="0.3">
      <c r="A5" s="1379"/>
      <c r="B5" s="1382"/>
      <c r="C5" s="1379"/>
      <c r="D5" s="1379"/>
      <c r="E5" s="1379"/>
      <c r="F5" s="1379" t="s">
        <v>610</v>
      </c>
      <c r="G5" s="1379" t="s">
        <v>426</v>
      </c>
      <c r="H5" s="1254" t="s">
        <v>426</v>
      </c>
      <c r="I5" s="1379" t="s">
        <v>949</v>
      </c>
      <c r="J5" s="1379" t="s">
        <v>611</v>
      </c>
      <c r="K5" s="1379"/>
      <c r="L5" s="1379" t="s">
        <v>982</v>
      </c>
      <c r="M5" s="1379" t="s">
        <v>612</v>
      </c>
      <c r="N5" s="1379" t="s">
        <v>611</v>
      </c>
      <c r="O5" s="1379" t="s">
        <v>612</v>
      </c>
    </row>
    <row r="6" spans="1:15" ht="58.5" customHeight="1" x14ac:dyDescent="0.3">
      <c r="A6" s="1379"/>
      <c r="B6" s="1382"/>
      <c r="C6" s="1379" t="s">
        <v>613</v>
      </c>
      <c r="D6" s="1379"/>
      <c r="E6" s="1379"/>
      <c r="F6" s="1379"/>
      <c r="G6" s="1379"/>
      <c r="H6" s="1254" t="s">
        <v>745</v>
      </c>
      <c r="I6" s="1379"/>
      <c r="J6" s="577" t="s">
        <v>397</v>
      </c>
      <c r="K6" s="577" t="s">
        <v>951</v>
      </c>
      <c r="L6" s="1379"/>
      <c r="M6" s="1379"/>
      <c r="N6" s="1379"/>
      <c r="O6" s="1379"/>
    </row>
    <row r="7" spans="1:15" ht="25.5" customHeight="1" x14ac:dyDescent="0.25">
      <c r="A7" s="644" t="s">
        <v>9</v>
      </c>
      <c r="B7" s="645" t="s">
        <v>983</v>
      </c>
      <c r="C7" s="646" t="s">
        <v>665</v>
      </c>
      <c r="D7" s="646" t="s">
        <v>665</v>
      </c>
      <c r="E7" s="647">
        <v>1350000</v>
      </c>
      <c r="F7" s="647"/>
      <c r="G7" s="647">
        <v>1350000</v>
      </c>
      <c r="H7" s="647">
        <v>1350000</v>
      </c>
      <c r="I7" s="647"/>
      <c r="J7" s="647">
        <v>1350000</v>
      </c>
      <c r="K7" s="647"/>
      <c r="L7" s="647">
        <v>1350000</v>
      </c>
      <c r="M7" s="647"/>
      <c r="N7" s="647"/>
      <c r="O7" s="648"/>
    </row>
    <row r="8" spans="1:15" ht="25.5" customHeight="1" x14ac:dyDescent="0.3">
      <c r="A8" s="649" t="s">
        <v>12</v>
      </c>
      <c r="B8" s="650" t="s">
        <v>984</v>
      </c>
      <c r="C8" s="651" t="s">
        <v>665</v>
      </c>
      <c r="D8" s="651" t="s">
        <v>665</v>
      </c>
      <c r="E8" s="652">
        <v>0</v>
      </c>
      <c r="F8" s="652"/>
      <c r="G8" s="652">
        <v>0</v>
      </c>
      <c r="H8" s="652"/>
      <c r="I8" s="652"/>
      <c r="J8" s="652">
        <v>0</v>
      </c>
      <c r="K8" s="652"/>
      <c r="L8" s="652">
        <v>0</v>
      </c>
      <c r="M8" s="652">
        <v>0</v>
      </c>
      <c r="N8" s="652"/>
      <c r="O8" s="653"/>
    </row>
    <row r="9" spans="1:15" ht="25.5" customHeight="1" x14ac:dyDescent="0.3">
      <c r="A9" s="649" t="s">
        <v>15</v>
      </c>
      <c r="B9" s="654" t="s">
        <v>985</v>
      </c>
      <c r="C9" s="651" t="s">
        <v>665</v>
      </c>
      <c r="D9" s="651" t="s">
        <v>665</v>
      </c>
      <c r="E9" s="652">
        <v>6000000</v>
      </c>
      <c r="F9" s="652"/>
      <c r="G9" s="652">
        <v>6000000</v>
      </c>
      <c r="H9" s="652"/>
      <c r="I9" s="652"/>
      <c r="J9" s="652">
        <v>6000000</v>
      </c>
      <c r="K9" s="652"/>
      <c r="L9" s="652">
        <v>6000000</v>
      </c>
      <c r="M9" s="652">
        <v>0</v>
      </c>
      <c r="N9" s="652"/>
      <c r="O9" s="653"/>
    </row>
    <row r="10" spans="1:15" ht="25.5" customHeight="1" x14ac:dyDescent="0.3">
      <c r="A10" s="655" t="s">
        <v>18</v>
      </c>
      <c r="B10" s="654" t="s">
        <v>986</v>
      </c>
      <c r="C10" s="651" t="s">
        <v>665</v>
      </c>
      <c r="D10" s="651" t="s">
        <v>665</v>
      </c>
      <c r="E10" s="652">
        <v>800000</v>
      </c>
      <c r="F10" s="652"/>
      <c r="G10" s="652">
        <v>800000</v>
      </c>
      <c r="H10" s="652"/>
      <c r="I10" s="652"/>
      <c r="J10" s="652">
        <v>800000</v>
      </c>
      <c r="K10" s="652"/>
      <c r="L10" s="652">
        <v>800000</v>
      </c>
      <c r="M10" s="652"/>
      <c r="N10" s="652"/>
      <c r="O10" s="653"/>
    </row>
    <row r="11" spans="1:15" ht="25.5" customHeight="1" x14ac:dyDescent="0.3">
      <c r="A11" s="649" t="s">
        <v>21</v>
      </c>
      <c r="B11" s="654" t="s">
        <v>987</v>
      </c>
      <c r="C11" s="651" t="s">
        <v>665</v>
      </c>
      <c r="D11" s="651" t="s">
        <v>665</v>
      </c>
      <c r="E11" s="652">
        <v>32847248</v>
      </c>
      <c r="F11" s="652"/>
      <c r="G11" s="652">
        <v>32847248</v>
      </c>
      <c r="H11" s="652">
        <v>32847248</v>
      </c>
      <c r="I11" s="652"/>
      <c r="J11" s="652">
        <v>32847248</v>
      </c>
      <c r="K11" s="652"/>
      <c r="L11" s="652">
        <v>32847248</v>
      </c>
      <c r="M11" s="652"/>
      <c r="N11" s="652"/>
      <c r="O11" s="653"/>
    </row>
    <row r="12" spans="1:15" ht="25.5" customHeight="1" x14ac:dyDescent="0.3">
      <c r="A12" s="655" t="s">
        <v>24</v>
      </c>
      <c r="B12" s="654" t="s">
        <v>988</v>
      </c>
      <c r="C12" s="651" t="s">
        <v>665</v>
      </c>
      <c r="D12" s="651" t="s">
        <v>665</v>
      </c>
      <c r="E12" s="652">
        <v>2390775</v>
      </c>
      <c r="F12" s="652"/>
      <c r="G12" s="652">
        <v>2390775</v>
      </c>
      <c r="H12" s="652">
        <v>1307560</v>
      </c>
      <c r="I12" s="652"/>
      <c r="J12" s="652">
        <v>2390775</v>
      </c>
      <c r="K12" s="652"/>
      <c r="L12" s="652">
        <v>2390775</v>
      </c>
      <c r="M12" s="652"/>
      <c r="N12" s="652"/>
      <c r="O12" s="653"/>
    </row>
    <row r="13" spans="1:15" ht="25.5" customHeight="1" x14ac:dyDescent="0.3">
      <c r="A13" s="649" t="s">
        <v>27</v>
      </c>
      <c r="B13" s="650" t="s">
        <v>989</v>
      </c>
      <c r="C13" s="651" t="s">
        <v>665</v>
      </c>
      <c r="D13" s="651" t="s">
        <v>665</v>
      </c>
      <c r="E13" s="652">
        <v>1900000</v>
      </c>
      <c r="F13" s="652"/>
      <c r="G13" s="652">
        <v>1900000</v>
      </c>
      <c r="H13" s="652">
        <v>1900000</v>
      </c>
      <c r="I13" s="652"/>
      <c r="J13" s="652">
        <v>1900000</v>
      </c>
      <c r="K13" s="652"/>
      <c r="L13" s="652">
        <v>1900000</v>
      </c>
      <c r="M13" s="652">
        <v>0</v>
      </c>
      <c r="N13" s="652"/>
      <c r="O13" s="653"/>
    </row>
    <row r="14" spans="1:15" ht="25.5" customHeight="1" x14ac:dyDescent="0.3">
      <c r="A14" s="649" t="s">
        <v>30</v>
      </c>
      <c r="B14" s="650" t="s">
        <v>990</v>
      </c>
      <c r="C14" s="651" t="s">
        <v>665</v>
      </c>
      <c r="D14" s="651" t="s">
        <v>665</v>
      </c>
      <c r="E14" s="652">
        <v>360000</v>
      </c>
      <c r="F14" s="652"/>
      <c r="G14" s="652">
        <v>360000</v>
      </c>
      <c r="H14" s="652">
        <v>268758</v>
      </c>
      <c r="I14" s="652"/>
      <c r="J14" s="652">
        <v>360000</v>
      </c>
      <c r="K14" s="652"/>
      <c r="L14" s="652">
        <v>360000</v>
      </c>
      <c r="M14" s="652"/>
      <c r="N14" s="652"/>
      <c r="O14" s="653"/>
    </row>
    <row r="15" spans="1:15" ht="25.5" customHeight="1" x14ac:dyDescent="0.3">
      <c r="A15" s="655" t="s">
        <v>33</v>
      </c>
      <c r="B15" s="650" t="s">
        <v>991</v>
      </c>
      <c r="C15" s="651" t="s">
        <v>665</v>
      </c>
      <c r="D15" s="651" t="s">
        <v>665</v>
      </c>
      <c r="E15" s="652">
        <v>995400</v>
      </c>
      <c r="F15" s="652"/>
      <c r="G15" s="652">
        <v>995400</v>
      </c>
      <c r="H15" s="652">
        <v>995400</v>
      </c>
      <c r="I15" s="652"/>
      <c r="J15" s="652">
        <v>995400</v>
      </c>
      <c r="K15" s="652"/>
      <c r="L15" s="652">
        <v>995400</v>
      </c>
      <c r="M15" s="652"/>
      <c r="N15" s="652"/>
      <c r="O15" s="653"/>
    </row>
    <row r="16" spans="1:15" ht="25.5" customHeight="1" x14ac:dyDescent="0.3">
      <c r="A16" s="649" t="s">
        <v>36</v>
      </c>
      <c r="B16" s="650" t="s">
        <v>992</v>
      </c>
      <c r="C16" s="651" t="s">
        <v>665</v>
      </c>
      <c r="D16" s="651" t="s">
        <v>665</v>
      </c>
      <c r="E16" s="652">
        <v>1000000</v>
      </c>
      <c r="F16" s="652"/>
      <c r="G16" s="652">
        <v>1000000</v>
      </c>
      <c r="H16" s="652"/>
      <c r="I16" s="652"/>
      <c r="J16" s="652">
        <v>1000000</v>
      </c>
      <c r="K16" s="652"/>
      <c r="L16" s="652">
        <v>1000000</v>
      </c>
      <c r="M16" s="652"/>
      <c r="N16" s="652"/>
      <c r="O16" s="653"/>
    </row>
    <row r="17" spans="1:15" ht="25.5" customHeight="1" x14ac:dyDescent="0.3">
      <c r="A17" s="655" t="s">
        <v>38</v>
      </c>
      <c r="B17" s="650" t="s">
        <v>993</v>
      </c>
      <c r="C17" s="651" t="s">
        <v>665</v>
      </c>
      <c r="D17" s="651" t="s">
        <v>665</v>
      </c>
      <c r="E17" s="652">
        <v>1700000</v>
      </c>
      <c r="F17" s="652"/>
      <c r="G17" s="652">
        <v>1700000</v>
      </c>
      <c r="H17" s="652">
        <v>1700000</v>
      </c>
      <c r="I17" s="652"/>
      <c r="J17" s="652">
        <v>1700000</v>
      </c>
      <c r="K17" s="652"/>
      <c r="L17" s="652">
        <v>1700000</v>
      </c>
      <c r="M17" s="652"/>
      <c r="N17" s="652"/>
      <c r="O17" s="653"/>
    </row>
    <row r="18" spans="1:15" ht="25.5" customHeight="1" x14ac:dyDescent="0.3">
      <c r="A18" s="649" t="s">
        <v>40</v>
      </c>
      <c r="B18" s="650" t="s">
        <v>994</v>
      </c>
      <c r="C18" s="651" t="s">
        <v>665</v>
      </c>
      <c r="D18" s="651" t="s">
        <v>665</v>
      </c>
      <c r="E18" s="652">
        <v>600000</v>
      </c>
      <c r="F18" s="652"/>
      <c r="G18" s="652">
        <v>600000</v>
      </c>
      <c r="H18" s="652"/>
      <c r="I18" s="652"/>
      <c r="J18" s="652">
        <v>600000</v>
      </c>
      <c r="K18" s="652"/>
      <c r="L18" s="652">
        <v>600000</v>
      </c>
      <c r="M18" s="652"/>
      <c r="N18" s="652"/>
      <c r="O18" s="653"/>
    </row>
    <row r="19" spans="1:15" ht="38.25" customHeight="1" x14ac:dyDescent="0.3">
      <c r="A19" s="649" t="s">
        <v>42</v>
      </c>
      <c r="B19" s="656" t="s">
        <v>995</v>
      </c>
      <c r="C19" s="651" t="s">
        <v>665</v>
      </c>
      <c r="D19" s="651" t="s">
        <v>665</v>
      </c>
      <c r="E19" s="652">
        <v>2197944211</v>
      </c>
      <c r="F19" s="652"/>
      <c r="G19" s="652">
        <v>2197944211</v>
      </c>
      <c r="H19" s="652">
        <v>34291807</v>
      </c>
      <c r="I19" s="652"/>
      <c r="J19" s="652">
        <v>2197944211</v>
      </c>
      <c r="K19" s="652">
        <v>200000000</v>
      </c>
      <c r="L19" s="652">
        <v>2197944211</v>
      </c>
      <c r="M19" s="652"/>
      <c r="N19" s="652"/>
      <c r="O19" s="653"/>
    </row>
    <row r="20" spans="1:15" ht="38.25" customHeight="1" x14ac:dyDescent="0.3">
      <c r="A20" s="655" t="s">
        <v>44</v>
      </c>
      <c r="B20" s="656" t="s">
        <v>996</v>
      </c>
      <c r="C20" s="651" t="s">
        <v>665</v>
      </c>
      <c r="D20" s="651" t="s">
        <v>665</v>
      </c>
      <c r="E20" s="652">
        <v>5535022</v>
      </c>
      <c r="F20" s="652"/>
      <c r="G20" s="652">
        <v>5535022</v>
      </c>
      <c r="H20" s="652"/>
      <c r="I20" s="652"/>
      <c r="J20" s="652">
        <v>5535022</v>
      </c>
      <c r="K20" s="652"/>
      <c r="L20" s="652">
        <v>5535022</v>
      </c>
      <c r="M20" s="652"/>
      <c r="N20" s="652"/>
      <c r="O20" s="653"/>
    </row>
    <row r="21" spans="1:15" ht="38.25" customHeight="1" x14ac:dyDescent="0.3">
      <c r="A21" s="655" t="s">
        <v>46</v>
      </c>
      <c r="B21" s="656" t="s">
        <v>997</v>
      </c>
      <c r="C21" s="651" t="s">
        <v>665</v>
      </c>
      <c r="D21" s="651" t="s">
        <v>665</v>
      </c>
      <c r="E21" s="652">
        <v>3000000</v>
      </c>
      <c r="F21" s="652"/>
      <c r="G21" s="652">
        <v>3000000</v>
      </c>
      <c r="H21" s="652">
        <v>1316241</v>
      </c>
      <c r="I21" s="652"/>
      <c r="J21" s="652">
        <v>3000000</v>
      </c>
      <c r="K21" s="652"/>
      <c r="L21" s="652">
        <v>3000000</v>
      </c>
      <c r="M21" s="652"/>
      <c r="N21" s="652"/>
      <c r="O21" s="653"/>
    </row>
    <row r="22" spans="1:15" ht="38.25" customHeight="1" x14ac:dyDescent="0.3">
      <c r="A22" s="649" t="s">
        <v>48</v>
      </c>
      <c r="B22" s="657" t="s">
        <v>998</v>
      </c>
      <c r="C22" s="658" t="s">
        <v>665</v>
      </c>
      <c r="D22" s="658" t="s">
        <v>665</v>
      </c>
      <c r="E22" s="659">
        <v>7997300</v>
      </c>
      <c r="F22" s="659"/>
      <c r="G22" s="659">
        <v>7997300</v>
      </c>
      <c r="H22" s="659">
        <v>7997300</v>
      </c>
      <c r="I22" s="659"/>
      <c r="J22" s="659">
        <v>7997300</v>
      </c>
      <c r="K22" s="659"/>
      <c r="L22" s="659">
        <v>7997300</v>
      </c>
      <c r="M22" s="659"/>
      <c r="N22" s="659"/>
      <c r="O22" s="660"/>
    </row>
    <row r="23" spans="1:15" ht="38.25" customHeight="1" x14ac:dyDescent="0.3">
      <c r="A23" s="655" t="s">
        <v>50</v>
      </c>
      <c r="B23" s="657" t="s">
        <v>999</v>
      </c>
      <c r="C23" s="658" t="s">
        <v>665</v>
      </c>
      <c r="D23" s="658" t="s">
        <v>665</v>
      </c>
      <c r="E23" s="659">
        <v>7616571</v>
      </c>
      <c r="F23" s="659"/>
      <c r="G23" s="659">
        <v>7616571</v>
      </c>
      <c r="H23" s="659">
        <v>6616571</v>
      </c>
      <c r="I23" s="659"/>
      <c r="J23" s="659">
        <v>7616571</v>
      </c>
      <c r="K23" s="659"/>
      <c r="L23" s="659">
        <v>7616571</v>
      </c>
      <c r="M23" s="659"/>
      <c r="N23" s="659"/>
      <c r="O23" s="653"/>
    </row>
    <row r="24" spans="1:15" ht="38.25" customHeight="1" x14ac:dyDescent="0.3">
      <c r="A24" s="649" t="s">
        <v>53</v>
      </c>
      <c r="B24" s="656" t="s">
        <v>1000</v>
      </c>
      <c r="C24" s="651" t="s">
        <v>665</v>
      </c>
      <c r="D24" s="651" t="s">
        <v>665</v>
      </c>
      <c r="E24" s="652">
        <v>161646</v>
      </c>
      <c r="F24" s="652"/>
      <c r="G24" s="652">
        <v>161646</v>
      </c>
      <c r="H24" s="652">
        <v>161646</v>
      </c>
      <c r="I24" s="652"/>
      <c r="J24" s="652">
        <v>161646</v>
      </c>
      <c r="K24" s="652"/>
      <c r="L24" s="652">
        <v>161646</v>
      </c>
      <c r="M24" s="652"/>
      <c r="N24" s="652"/>
      <c r="O24" s="661"/>
    </row>
    <row r="25" spans="1:15" ht="38.25" customHeight="1" x14ac:dyDescent="0.3">
      <c r="A25" s="655" t="s">
        <v>56</v>
      </c>
      <c r="B25" s="656" t="s">
        <v>1001</v>
      </c>
      <c r="C25" s="651" t="s">
        <v>665</v>
      </c>
      <c r="D25" s="651" t="s">
        <v>665</v>
      </c>
      <c r="E25" s="652">
        <v>8500000</v>
      </c>
      <c r="F25" s="652"/>
      <c r="G25" s="652">
        <v>8500000</v>
      </c>
      <c r="H25" s="652">
        <v>8500000</v>
      </c>
      <c r="I25" s="652"/>
      <c r="J25" s="652">
        <v>8500000</v>
      </c>
      <c r="K25" s="652"/>
      <c r="L25" s="652">
        <v>8500000</v>
      </c>
      <c r="M25" s="652"/>
      <c r="N25" s="652"/>
      <c r="O25" s="661"/>
    </row>
    <row r="26" spans="1:15" ht="38.25" customHeight="1" x14ac:dyDescent="0.3">
      <c r="A26" s="649" t="s">
        <v>59</v>
      </c>
      <c r="B26" s="656" t="s">
        <v>1002</v>
      </c>
      <c r="C26" s="651" t="s">
        <v>665</v>
      </c>
      <c r="D26" s="651" t="s">
        <v>665</v>
      </c>
      <c r="E26" s="652">
        <v>1394700</v>
      </c>
      <c r="F26" s="652"/>
      <c r="G26" s="652">
        <v>1394700</v>
      </c>
      <c r="H26" s="652">
        <v>1394700</v>
      </c>
      <c r="I26" s="652"/>
      <c r="J26" s="652">
        <v>1394700</v>
      </c>
      <c r="K26" s="652"/>
      <c r="L26" s="652">
        <v>1394700</v>
      </c>
      <c r="M26" s="652"/>
      <c r="N26" s="652"/>
      <c r="O26" s="653"/>
    </row>
    <row r="27" spans="1:15" ht="25.5" customHeight="1" x14ac:dyDescent="0.25">
      <c r="A27" s="649" t="s">
        <v>61</v>
      </c>
      <c r="B27" s="662" t="s">
        <v>1003</v>
      </c>
      <c r="C27" s="651" t="s">
        <v>665</v>
      </c>
      <c r="D27" s="651" t="s">
        <v>665</v>
      </c>
      <c r="E27" s="652">
        <v>21087000</v>
      </c>
      <c r="F27" s="652"/>
      <c r="G27" s="652">
        <v>21087000</v>
      </c>
      <c r="H27" s="652"/>
      <c r="I27" s="652"/>
      <c r="J27" s="652">
        <v>21087000</v>
      </c>
      <c r="K27" s="652">
        <v>21087000</v>
      </c>
      <c r="L27" s="652">
        <v>21087000</v>
      </c>
      <c r="M27" s="652"/>
      <c r="N27" s="652"/>
      <c r="O27" s="653"/>
    </row>
    <row r="28" spans="1:15" ht="25.5" customHeight="1" x14ac:dyDescent="0.25">
      <c r="A28" s="649" t="s">
        <v>63</v>
      </c>
      <c r="B28" s="663" t="s">
        <v>1004</v>
      </c>
      <c r="C28" s="651" t="s">
        <v>665</v>
      </c>
      <c r="D28" s="651" t="s">
        <v>665</v>
      </c>
      <c r="E28" s="652">
        <v>12356000</v>
      </c>
      <c r="F28" s="652"/>
      <c r="G28" s="652">
        <v>12356000</v>
      </c>
      <c r="H28" s="652"/>
      <c r="I28" s="652"/>
      <c r="J28" s="652">
        <v>12356000</v>
      </c>
      <c r="K28" s="652">
        <v>12356000</v>
      </c>
      <c r="L28" s="652">
        <v>12356000</v>
      </c>
      <c r="M28" s="652">
        <v>0</v>
      </c>
      <c r="N28" s="652"/>
      <c r="O28" s="653"/>
    </row>
    <row r="29" spans="1:15" ht="25.5" customHeight="1" x14ac:dyDescent="0.25">
      <c r="A29" s="649" t="s">
        <v>65</v>
      </c>
      <c r="B29" s="664" t="s">
        <v>1005</v>
      </c>
      <c r="C29" s="651" t="s">
        <v>665</v>
      </c>
      <c r="D29" s="651" t="s">
        <v>665</v>
      </c>
      <c r="E29" s="652">
        <v>11180000</v>
      </c>
      <c r="F29" s="652"/>
      <c r="G29" s="652">
        <v>11180000</v>
      </c>
      <c r="H29" s="652"/>
      <c r="I29" s="652"/>
      <c r="J29" s="652">
        <v>11180000</v>
      </c>
      <c r="K29" s="652">
        <v>11180000</v>
      </c>
      <c r="L29" s="652">
        <v>11180000</v>
      </c>
      <c r="M29" s="652">
        <v>0</v>
      </c>
      <c r="N29" s="652"/>
      <c r="O29" s="653"/>
    </row>
    <row r="30" spans="1:15" ht="25.5" customHeight="1" x14ac:dyDescent="0.25">
      <c r="A30" s="655" t="s">
        <v>67</v>
      </c>
      <c r="B30" s="663" t="s">
        <v>1006</v>
      </c>
      <c r="C30" s="651" t="s">
        <v>665</v>
      </c>
      <c r="D30" s="651" t="s">
        <v>665</v>
      </c>
      <c r="E30" s="652">
        <v>14877000</v>
      </c>
      <c r="F30" s="652"/>
      <c r="G30" s="652">
        <v>14877000</v>
      </c>
      <c r="H30" s="652"/>
      <c r="I30" s="652"/>
      <c r="J30" s="652">
        <v>14877000</v>
      </c>
      <c r="K30" s="652">
        <v>14877000</v>
      </c>
      <c r="L30" s="652">
        <v>14877000</v>
      </c>
      <c r="M30" s="652"/>
      <c r="N30" s="652"/>
      <c r="O30" s="653"/>
    </row>
    <row r="31" spans="1:15" ht="25.5" customHeight="1" x14ac:dyDescent="0.3">
      <c r="A31" s="649" t="s">
        <v>69</v>
      </c>
      <c r="B31" s="665" t="s">
        <v>1007</v>
      </c>
      <c r="C31" s="651" t="s">
        <v>665</v>
      </c>
      <c r="D31" s="651" t="s">
        <v>665</v>
      </c>
      <c r="E31" s="652">
        <v>10577000</v>
      </c>
      <c r="F31" s="652"/>
      <c r="G31" s="652">
        <v>10577000</v>
      </c>
      <c r="H31" s="652"/>
      <c r="I31" s="652"/>
      <c r="J31" s="652">
        <v>10577000</v>
      </c>
      <c r="K31" s="652">
        <v>10577000</v>
      </c>
      <c r="L31" s="652">
        <v>10577000</v>
      </c>
      <c r="M31" s="652"/>
      <c r="N31" s="652"/>
      <c r="O31" s="653"/>
    </row>
    <row r="32" spans="1:15" ht="25.5" customHeight="1" x14ac:dyDescent="0.3">
      <c r="A32" s="655" t="s">
        <v>71</v>
      </c>
      <c r="B32" s="666" t="s">
        <v>1008</v>
      </c>
      <c r="C32" s="651" t="s">
        <v>665</v>
      </c>
      <c r="D32" s="651" t="s">
        <v>665</v>
      </c>
      <c r="E32" s="652">
        <v>8367000</v>
      </c>
      <c r="F32" s="652"/>
      <c r="G32" s="652">
        <v>8367000</v>
      </c>
      <c r="H32" s="652"/>
      <c r="I32" s="652"/>
      <c r="J32" s="652">
        <v>8367000</v>
      </c>
      <c r="K32" s="652">
        <v>8367000</v>
      </c>
      <c r="L32" s="652">
        <v>8367000</v>
      </c>
      <c r="M32" s="652"/>
      <c r="N32" s="652"/>
      <c r="O32" s="653"/>
    </row>
    <row r="33" spans="1:15" ht="25.5" customHeight="1" x14ac:dyDescent="0.3">
      <c r="A33" s="649" t="s">
        <v>74</v>
      </c>
      <c r="B33" s="666" t="s">
        <v>1009</v>
      </c>
      <c r="C33" s="651" t="s">
        <v>665</v>
      </c>
      <c r="D33" s="651" t="s">
        <v>665</v>
      </c>
      <c r="E33" s="652">
        <v>8697000</v>
      </c>
      <c r="F33" s="652"/>
      <c r="G33" s="652">
        <v>8697000</v>
      </c>
      <c r="H33" s="652"/>
      <c r="I33" s="652"/>
      <c r="J33" s="652">
        <v>8697000</v>
      </c>
      <c r="K33" s="652">
        <v>8697000</v>
      </c>
      <c r="L33" s="652">
        <v>8697000</v>
      </c>
      <c r="M33" s="652">
        <v>0</v>
      </c>
      <c r="N33" s="652"/>
      <c r="O33" s="653"/>
    </row>
    <row r="34" spans="1:15" ht="25.5" customHeight="1" x14ac:dyDescent="0.3">
      <c r="A34" s="649" t="s">
        <v>77</v>
      </c>
      <c r="B34" s="666" t="s">
        <v>1010</v>
      </c>
      <c r="C34" s="651" t="s">
        <v>665</v>
      </c>
      <c r="D34" s="651" t="s">
        <v>665</v>
      </c>
      <c r="E34" s="652">
        <v>4442000</v>
      </c>
      <c r="F34" s="652"/>
      <c r="G34" s="652">
        <v>4442000</v>
      </c>
      <c r="H34" s="652"/>
      <c r="I34" s="652"/>
      <c r="J34" s="652">
        <v>4442000</v>
      </c>
      <c r="K34" s="652">
        <v>4442000</v>
      </c>
      <c r="L34" s="652">
        <v>4442000</v>
      </c>
      <c r="M34" s="652"/>
      <c r="N34" s="652"/>
      <c r="O34" s="653"/>
    </row>
    <row r="35" spans="1:15" ht="25.5" customHeight="1" x14ac:dyDescent="0.3">
      <c r="A35" s="655" t="s">
        <v>80</v>
      </c>
      <c r="B35" s="666" t="s">
        <v>1011</v>
      </c>
      <c r="C35" s="651" t="s">
        <v>665</v>
      </c>
      <c r="D35" s="651" t="s">
        <v>665</v>
      </c>
      <c r="E35" s="652">
        <v>7553000</v>
      </c>
      <c r="F35" s="652"/>
      <c r="G35" s="652">
        <v>7553000</v>
      </c>
      <c r="H35" s="652"/>
      <c r="I35" s="652"/>
      <c r="J35" s="652">
        <v>7553000</v>
      </c>
      <c r="K35" s="652">
        <v>7553000</v>
      </c>
      <c r="L35" s="652">
        <v>7553000</v>
      </c>
      <c r="M35" s="652"/>
      <c r="N35" s="652"/>
      <c r="O35" s="653"/>
    </row>
    <row r="36" spans="1:15" ht="25.5" customHeight="1" x14ac:dyDescent="0.3">
      <c r="A36" s="649" t="s">
        <v>82</v>
      </c>
      <c r="B36" s="667" t="s">
        <v>1012</v>
      </c>
      <c r="C36" s="651" t="s">
        <v>665</v>
      </c>
      <c r="D36" s="651" t="s">
        <v>665</v>
      </c>
      <c r="E36" s="652">
        <v>10763000</v>
      </c>
      <c r="F36" s="652"/>
      <c r="G36" s="652">
        <v>10763000</v>
      </c>
      <c r="H36" s="652"/>
      <c r="I36" s="652"/>
      <c r="J36" s="652">
        <v>10763000</v>
      </c>
      <c r="K36" s="652">
        <v>10763000</v>
      </c>
      <c r="L36" s="652">
        <v>10763000</v>
      </c>
      <c r="M36" s="652"/>
      <c r="N36" s="652"/>
      <c r="O36" s="653"/>
    </row>
    <row r="37" spans="1:15" ht="25.5" customHeight="1" x14ac:dyDescent="0.3">
      <c r="A37" s="655" t="s">
        <v>84</v>
      </c>
      <c r="B37" s="667" t="s">
        <v>1013</v>
      </c>
      <c r="C37" s="651" t="s">
        <v>665</v>
      </c>
      <c r="D37" s="651" t="s">
        <v>665</v>
      </c>
      <c r="E37" s="652">
        <v>4722000</v>
      </c>
      <c r="F37" s="652"/>
      <c r="G37" s="652">
        <v>4722000</v>
      </c>
      <c r="H37" s="652"/>
      <c r="I37" s="652"/>
      <c r="J37" s="652">
        <v>4722000</v>
      </c>
      <c r="K37" s="652">
        <v>4722000</v>
      </c>
      <c r="L37" s="652">
        <v>4722000</v>
      </c>
      <c r="M37" s="652"/>
      <c r="N37" s="652"/>
      <c r="O37" s="653"/>
    </row>
    <row r="38" spans="1:15" ht="25.5" customHeight="1" x14ac:dyDescent="0.25">
      <c r="A38" s="649" t="s">
        <v>86</v>
      </c>
      <c r="B38" s="663" t="s">
        <v>1014</v>
      </c>
      <c r="C38" s="651" t="s">
        <v>665</v>
      </c>
      <c r="D38" s="651" t="s">
        <v>665</v>
      </c>
      <c r="E38" s="652">
        <v>7566000</v>
      </c>
      <c r="F38" s="652"/>
      <c r="G38" s="652">
        <v>7566000</v>
      </c>
      <c r="H38" s="652"/>
      <c r="I38" s="652"/>
      <c r="J38" s="652">
        <v>7566000</v>
      </c>
      <c r="K38" s="652">
        <v>7566000</v>
      </c>
      <c r="L38" s="652">
        <v>7566000</v>
      </c>
      <c r="M38" s="652"/>
      <c r="N38" s="652"/>
      <c r="O38" s="653"/>
    </row>
    <row r="39" spans="1:15" ht="25.5" customHeight="1" x14ac:dyDescent="0.25">
      <c r="A39" s="649" t="s">
        <v>89</v>
      </c>
      <c r="B39" s="664" t="s">
        <v>1015</v>
      </c>
      <c r="C39" s="651" t="s">
        <v>665</v>
      </c>
      <c r="D39" s="651" t="s">
        <v>665</v>
      </c>
      <c r="E39" s="652">
        <v>12354000</v>
      </c>
      <c r="F39" s="652"/>
      <c r="G39" s="652">
        <v>12354000</v>
      </c>
      <c r="H39" s="652"/>
      <c r="I39" s="652"/>
      <c r="J39" s="652">
        <v>12354000</v>
      </c>
      <c r="K39" s="652">
        <v>12354000</v>
      </c>
      <c r="L39" s="652">
        <v>12354000</v>
      </c>
      <c r="M39" s="652"/>
      <c r="N39" s="652"/>
      <c r="O39" s="653"/>
    </row>
    <row r="40" spans="1:15" ht="33.75" customHeight="1" x14ac:dyDescent="0.25">
      <c r="A40" s="655" t="s">
        <v>91</v>
      </c>
      <c r="B40" s="663" t="s">
        <v>1016</v>
      </c>
      <c r="C40" s="651" t="s">
        <v>665</v>
      </c>
      <c r="D40" s="651" t="s">
        <v>665</v>
      </c>
      <c r="E40" s="652">
        <v>8816000</v>
      </c>
      <c r="F40" s="652"/>
      <c r="G40" s="652">
        <v>8816000</v>
      </c>
      <c r="H40" s="652"/>
      <c r="I40" s="652"/>
      <c r="J40" s="652">
        <v>8816000</v>
      </c>
      <c r="K40" s="652">
        <v>8816000</v>
      </c>
      <c r="L40" s="652">
        <v>8816000</v>
      </c>
      <c r="M40" s="652"/>
      <c r="N40" s="652"/>
      <c r="O40" s="653"/>
    </row>
    <row r="41" spans="1:15" ht="25.5" customHeight="1" x14ac:dyDescent="0.25">
      <c r="A41" s="655" t="s">
        <v>93</v>
      </c>
      <c r="B41" s="663" t="s">
        <v>1017</v>
      </c>
      <c r="C41" s="651" t="s">
        <v>665</v>
      </c>
      <c r="D41" s="651" t="s">
        <v>665</v>
      </c>
      <c r="E41" s="652">
        <v>6643000</v>
      </c>
      <c r="F41" s="652"/>
      <c r="G41" s="652">
        <v>6643000</v>
      </c>
      <c r="H41" s="652"/>
      <c r="I41" s="652"/>
      <c r="J41" s="652">
        <v>6643000</v>
      </c>
      <c r="K41" s="652">
        <v>6643000</v>
      </c>
      <c r="L41" s="652">
        <v>6643000</v>
      </c>
      <c r="M41" s="652"/>
      <c r="N41" s="652"/>
      <c r="O41" s="653"/>
    </row>
    <row r="42" spans="1:15" ht="25.5" customHeight="1" x14ac:dyDescent="0.25">
      <c r="A42" s="649" t="s">
        <v>96</v>
      </c>
      <c r="B42" s="663" t="s">
        <v>1018</v>
      </c>
      <c r="C42" s="651" t="s">
        <v>665</v>
      </c>
      <c r="D42" s="651" t="s">
        <v>665</v>
      </c>
      <c r="E42" s="652">
        <v>4445000</v>
      </c>
      <c r="F42" s="652"/>
      <c r="G42" s="652">
        <v>4445000</v>
      </c>
      <c r="H42" s="652"/>
      <c r="I42" s="652"/>
      <c r="J42" s="652">
        <v>4445000</v>
      </c>
      <c r="K42" s="652"/>
      <c r="L42" s="652">
        <v>4445000</v>
      </c>
      <c r="M42" s="652"/>
      <c r="N42" s="652"/>
      <c r="O42" s="653"/>
    </row>
    <row r="43" spans="1:15" ht="25.5" customHeight="1" x14ac:dyDescent="0.25">
      <c r="A43" s="655" t="s">
        <v>99</v>
      </c>
      <c r="B43" s="663" t="s">
        <v>1036</v>
      </c>
      <c r="C43" s="651" t="s">
        <v>665</v>
      </c>
      <c r="D43" s="651" t="s">
        <v>665</v>
      </c>
      <c r="E43" s="652">
        <v>7653338</v>
      </c>
      <c r="F43" s="652"/>
      <c r="G43" s="652">
        <v>7653338</v>
      </c>
      <c r="H43" s="652">
        <v>7653338</v>
      </c>
      <c r="I43" s="652"/>
      <c r="J43" s="652">
        <v>7653338</v>
      </c>
      <c r="K43" s="652"/>
      <c r="L43" s="652">
        <v>7653338</v>
      </c>
      <c r="M43" s="652"/>
      <c r="N43" s="652"/>
      <c r="O43" s="653"/>
    </row>
    <row r="44" spans="1:15" ht="25.5" customHeight="1" x14ac:dyDescent="0.25">
      <c r="A44" s="655" t="s">
        <v>101</v>
      </c>
      <c r="B44" s="1333" t="s">
        <v>1019</v>
      </c>
      <c r="C44" s="658" t="s">
        <v>665</v>
      </c>
      <c r="D44" s="658" t="s">
        <v>665</v>
      </c>
      <c r="E44" s="659">
        <v>386999046</v>
      </c>
      <c r="F44" s="659"/>
      <c r="G44" s="659">
        <v>386999046</v>
      </c>
      <c r="H44" s="659"/>
      <c r="I44" s="659"/>
      <c r="J44" s="659">
        <v>386999046</v>
      </c>
      <c r="K44" s="659"/>
      <c r="L44" s="659">
        <v>386999046</v>
      </c>
      <c r="M44" s="659"/>
      <c r="N44" s="659"/>
      <c r="O44" s="660"/>
    </row>
    <row r="45" spans="1:15" ht="25.5" customHeight="1" x14ac:dyDescent="0.25">
      <c r="A45" s="649" t="s">
        <v>103</v>
      </c>
      <c r="B45" s="1333" t="s">
        <v>1388</v>
      </c>
      <c r="C45" s="658" t="s">
        <v>665</v>
      </c>
      <c r="D45" s="658" t="s">
        <v>665</v>
      </c>
      <c r="E45" s="659">
        <v>8718896</v>
      </c>
      <c r="F45" s="659"/>
      <c r="G45" s="659">
        <v>8718896</v>
      </c>
      <c r="H45" s="659">
        <v>8718896</v>
      </c>
      <c r="I45" s="659"/>
      <c r="J45" s="659">
        <v>8718896</v>
      </c>
      <c r="K45" s="659"/>
      <c r="L45" s="659">
        <v>8718896</v>
      </c>
      <c r="M45" s="659"/>
      <c r="N45" s="659"/>
      <c r="O45" s="660"/>
    </row>
    <row r="46" spans="1:15" ht="25.5" customHeight="1" x14ac:dyDescent="0.25">
      <c r="A46" s="655" t="s">
        <v>106</v>
      </c>
      <c r="B46" s="663" t="s">
        <v>1389</v>
      </c>
      <c r="C46" s="651" t="s">
        <v>665</v>
      </c>
      <c r="D46" s="651" t="s">
        <v>665</v>
      </c>
      <c r="E46" s="652">
        <v>1500000</v>
      </c>
      <c r="F46" s="652"/>
      <c r="G46" s="652">
        <v>1500000</v>
      </c>
      <c r="H46" s="652">
        <v>1500000</v>
      </c>
      <c r="I46" s="652"/>
      <c r="J46" s="652">
        <v>1500000</v>
      </c>
      <c r="K46" s="652"/>
      <c r="L46" s="652">
        <v>1500000</v>
      </c>
      <c r="M46" s="652"/>
      <c r="N46" s="652"/>
      <c r="O46" s="653"/>
    </row>
    <row r="47" spans="1:15" ht="25.5" customHeight="1" x14ac:dyDescent="0.25">
      <c r="A47" s="655" t="s">
        <v>109</v>
      </c>
      <c r="B47" s="663" t="s">
        <v>1390</v>
      </c>
      <c r="C47" s="651" t="s">
        <v>665</v>
      </c>
      <c r="D47" s="651" t="s">
        <v>665</v>
      </c>
      <c r="E47" s="652">
        <v>3000000</v>
      </c>
      <c r="F47" s="652"/>
      <c r="G47" s="652">
        <v>3000000</v>
      </c>
      <c r="H47" s="652">
        <v>3000000</v>
      </c>
      <c r="I47" s="652"/>
      <c r="J47" s="652">
        <v>3000000</v>
      </c>
      <c r="K47" s="652"/>
      <c r="L47" s="652">
        <v>3000000</v>
      </c>
      <c r="M47" s="652"/>
      <c r="N47" s="652"/>
      <c r="O47" s="653"/>
    </row>
    <row r="48" spans="1:15" ht="25.5" customHeight="1" x14ac:dyDescent="0.3">
      <c r="A48" s="649" t="s">
        <v>112</v>
      </c>
      <c r="B48" s="1334" t="s">
        <v>614</v>
      </c>
      <c r="C48" s="1335"/>
      <c r="D48" s="1336"/>
      <c r="E48" s="1337">
        <f>SUM(E7:E47)</f>
        <v>2844409153</v>
      </c>
      <c r="F48" s="1337">
        <f t="shared" ref="F48:K48" si="0">SUM(F7:F44)</f>
        <v>0</v>
      </c>
      <c r="G48" s="1337">
        <f>SUM(G7:G47)</f>
        <v>2844409153</v>
      </c>
      <c r="H48" s="1337">
        <f>SUM(H7:H47)</f>
        <v>121519465</v>
      </c>
      <c r="I48" s="1337">
        <f t="shared" ref="I48" si="1">SUM(I7:I47)</f>
        <v>0</v>
      </c>
      <c r="J48" s="1337">
        <f>SUM(J7:J47)</f>
        <v>2844409153</v>
      </c>
      <c r="K48" s="1337">
        <f t="shared" si="0"/>
        <v>350000000</v>
      </c>
      <c r="L48" s="1337">
        <f>SUM(L7:L47)</f>
        <v>2844409153</v>
      </c>
      <c r="M48" s="1337">
        <f>SUM(M7:M19)</f>
        <v>0</v>
      </c>
      <c r="N48" s="1337">
        <f>SUM(N7:N19)</f>
        <v>0</v>
      </c>
      <c r="O48" s="1338">
        <f>SUM(O7:O19)</f>
        <v>0</v>
      </c>
    </row>
    <row r="49" spans="1:15" ht="25.5" customHeight="1" x14ac:dyDescent="0.25">
      <c r="A49" s="649" t="s">
        <v>115</v>
      </c>
      <c r="B49" s="664" t="s">
        <v>1020</v>
      </c>
      <c r="C49" s="651" t="s">
        <v>665</v>
      </c>
      <c r="D49" s="651" t="s">
        <v>665</v>
      </c>
      <c r="E49" s="652">
        <v>19364573</v>
      </c>
      <c r="F49" s="652"/>
      <c r="G49" s="652">
        <v>19364573</v>
      </c>
      <c r="H49" s="652">
        <v>20501223</v>
      </c>
      <c r="I49" s="652"/>
      <c r="J49" s="652">
        <v>19364573</v>
      </c>
      <c r="K49" s="652"/>
      <c r="L49" s="652">
        <v>19364573</v>
      </c>
      <c r="M49" s="652">
        <v>0</v>
      </c>
      <c r="N49" s="652"/>
      <c r="O49" s="653"/>
    </row>
    <row r="50" spans="1:15" ht="25.5" customHeight="1" x14ac:dyDescent="0.25">
      <c r="A50" s="655" t="s">
        <v>118</v>
      </c>
      <c r="B50" s="664" t="s">
        <v>1021</v>
      </c>
      <c r="C50" s="651" t="s">
        <v>665</v>
      </c>
      <c r="D50" s="651" t="s">
        <v>665</v>
      </c>
      <c r="E50" s="652">
        <v>3700000</v>
      </c>
      <c r="F50" s="652"/>
      <c r="G50" s="652">
        <v>3700000</v>
      </c>
      <c r="H50" s="652"/>
      <c r="I50" s="652"/>
      <c r="J50" s="652">
        <v>3700000</v>
      </c>
      <c r="K50" s="652"/>
      <c r="L50" s="652">
        <v>3700000</v>
      </c>
      <c r="M50" s="652"/>
      <c r="N50" s="652"/>
      <c r="O50" s="653"/>
    </row>
    <row r="51" spans="1:15" ht="25.5" customHeight="1" x14ac:dyDescent="0.25">
      <c r="A51" s="655" t="s">
        <v>121</v>
      </c>
      <c r="B51" s="664" t="s">
        <v>1022</v>
      </c>
      <c r="C51" s="651" t="s">
        <v>665</v>
      </c>
      <c r="D51" s="651" t="s">
        <v>665</v>
      </c>
      <c r="E51" s="652">
        <v>17000000</v>
      </c>
      <c r="F51" s="652"/>
      <c r="G51" s="652">
        <v>17000000</v>
      </c>
      <c r="H51" s="652"/>
      <c r="I51" s="652"/>
      <c r="J51" s="652">
        <v>17000000</v>
      </c>
      <c r="K51" s="652"/>
      <c r="L51" s="652">
        <v>17000000</v>
      </c>
      <c r="M51" s="652"/>
      <c r="N51" s="652"/>
      <c r="O51" s="653"/>
    </row>
    <row r="52" spans="1:15" ht="25.5" customHeight="1" x14ac:dyDescent="0.25">
      <c r="A52" s="649" t="s">
        <v>124</v>
      </c>
      <c r="B52" s="664" t="s">
        <v>1023</v>
      </c>
      <c r="C52" s="651" t="s">
        <v>665</v>
      </c>
      <c r="D52" s="651" t="s">
        <v>665</v>
      </c>
      <c r="E52" s="652">
        <v>1328000</v>
      </c>
      <c r="F52" s="652"/>
      <c r="G52" s="652">
        <v>1328000</v>
      </c>
      <c r="H52" s="652"/>
      <c r="I52" s="652"/>
      <c r="J52" s="652">
        <v>1328000</v>
      </c>
      <c r="K52" s="652"/>
      <c r="L52" s="652">
        <v>1328000</v>
      </c>
      <c r="M52" s="652"/>
      <c r="N52" s="652"/>
      <c r="O52" s="653"/>
    </row>
    <row r="53" spans="1:15" ht="25.5" customHeight="1" x14ac:dyDescent="0.25">
      <c r="A53" s="649" t="s">
        <v>127</v>
      </c>
      <c r="B53" s="664" t="s">
        <v>1024</v>
      </c>
      <c r="C53" s="651" t="s">
        <v>665</v>
      </c>
      <c r="D53" s="651" t="s">
        <v>665</v>
      </c>
      <c r="E53" s="652">
        <v>2000000</v>
      </c>
      <c r="F53" s="652"/>
      <c r="G53" s="652">
        <v>2000000</v>
      </c>
      <c r="H53" s="652"/>
      <c r="I53" s="652"/>
      <c r="J53" s="652">
        <v>2000000</v>
      </c>
      <c r="K53" s="652"/>
      <c r="L53" s="652">
        <v>2000000</v>
      </c>
      <c r="M53" s="652"/>
      <c r="N53" s="652"/>
      <c r="O53" s="653"/>
    </row>
    <row r="54" spans="1:15" ht="25.5" customHeight="1" x14ac:dyDescent="0.25">
      <c r="A54" s="655" t="s">
        <v>130</v>
      </c>
      <c r="B54" s="664" t="s">
        <v>1025</v>
      </c>
      <c r="C54" s="651" t="s">
        <v>665</v>
      </c>
      <c r="D54" s="651" t="s">
        <v>665</v>
      </c>
      <c r="E54" s="652">
        <v>1000000</v>
      </c>
      <c r="F54" s="652"/>
      <c r="G54" s="652">
        <v>1000000</v>
      </c>
      <c r="H54" s="652"/>
      <c r="I54" s="652"/>
      <c r="J54" s="652">
        <v>1000000</v>
      </c>
      <c r="K54" s="652"/>
      <c r="L54" s="652">
        <v>1000000</v>
      </c>
      <c r="M54" s="652"/>
      <c r="N54" s="652"/>
      <c r="O54" s="653"/>
    </row>
    <row r="55" spans="1:15" ht="25.5" customHeight="1" x14ac:dyDescent="0.25">
      <c r="A55" s="655" t="s">
        <v>133</v>
      </c>
      <c r="B55" s="664" t="s">
        <v>1026</v>
      </c>
      <c r="C55" s="651" t="s">
        <v>665</v>
      </c>
      <c r="D55" s="651" t="s">
        <v>665</v>
      </c>
      <c r="E55" s="652">
        <v>270000</v>
      </c>
      <c r="F55" s="652"/>
      <c r="G55" s="652">
        <v>270000</v>
      </c>
      <c r="H55" s="652"/>
      <c r="I55" s="652"/>
      <c r="J55" s="652">
        <v>270000</v>
      </c>
      <c r="K55" s="652"/>
      <c r="L55" s="652">
        <v>270000</v>
      </c>
      <c r="M55" s="652"/>
      <c r="N55" s="652"/>
      <c r="O55" s="653"/>
    </row>
    <row r="56" spans="1:15" ht="25.5" customHeight="1" x14ac:dyDescent="0.25">
      <c r="A56" s="649" t="s">
        <v>136</v>
      </c>
      <c r="B56" s="664" t="s">
        <v>1027</v>
      </c>
      <c r="C56" s="651" t="s">
        <v>665</v>
      </c>
      <c r="D56" s="651" t="s">
        <v>665</v>
      </c>
      <c r="E56" s="652">
        <v>10246738</v>
      </c>
      <c r="F56" s="652"/>
      <c r="G56" s="652">
        <v>10246738</v>
      </c>
      <c r="H56" s="652">
        <v>3302000</v>
      </c>
      <c r="I56" s="652"/>
      <c r="J56" s="652">
        <v>10246738</v>
      </c>
      <c r="K56" s="652"/>
      <c r="L56" s="652">
        <v>10246738</v>
      </c>
      <c r="M56" s="652"/>
      <c r="N56" s="652"/>
      <c r="O56" s="653"/>
    </row>
    <row r="57" spans="1:15" ht="25.5" customHeight="1" x14ac:dyDescent="0.25">
      <c r="A57" s="649" t="s">
        <v>139</v>
      </c>
      <c r="B57" s="664" t="s">
        <v>1028</v>
      </c>
      <c r="C57" s="651" t="s">
        <v>665</v>
      </c>
      <c r="D57" s="651" t="s">
        <v>665</v>
      </c>
      <c r="E57" s="652">
        <v>500000</v>
      </c>
      <c r="F57" s="652"/>
      <c r="G57" s="652">
        <v>500000</v>
      </c>
      <c r="H57" s="652"/>
      <c r="I57" s="652"/>
      <c r="J57" s="652">
        <v>500000</v>
      </c>
      <c r="K57" s="652"/>
      <c r="L57" s="652">
        <v>500000</v>
      </c>
      <c r="M57" s="652"/>
      <c r="N57" s="652"/>
      <c r="O57" s="653"/>
    </row>
    <row r="58" spans="1:15" ht="25.5" customHeight="1" x14ac:dyDescent="0.25">
      <c r="A58" s="655" t="s">
        <v>142</v>
      </c>
      <c r="B58" s="664" t="s">
        <v>1029</v>
      </c>
      <c r="C58" s="651" t="s">
        <v>665</v>
      </c>
      <c r="D58" s="651" t="s">
        <v>665</v>
      </c>
      <c r="E58" s="652">
        <v>4000000</v>
      </c>
      <c r="F58" s="652"/>
      <c r="G58" s="652">
        <v>4000000</v>
      </c>
      <c r="H58" s="652">
        <v>3983311</v>
      </c>
      <c r="I58" s="652"/>
      <c r="J58" s="652">
        <v>4000000</v>
      </c>
      <c r="K58" s="652"/>
      <c r="L58" s="652">
        <v>4000000</v>
      </c>
      <c r="M58" s="652"/>
      <c r="N58" s="652"/>
      <c r="O58" s="653"/>
    </row>
    <row r="59" spans="1:15" ht="25.5" customHeight="1" x14ac:dyDescent="0.25">
      <c r="A59" s="655" t="s">
        <v>145</v>
      </c>
      <c r="B59" s="664" t="s">
        <v>1030</v>
      </c>
      <c r="C59" s="651" t="s">
        <v>665</v>
      </c>
      <c r="D59" s="651" t="s">
        <v>665</v>
      </c>
      <c r="E59" s="652">
        <v>3000000</v>
      </c>
      <c r="F59" s="652"/>
      <c r="G59" s="652">
        <v>3000000</v>
      </c>
      <c r="H59" s="652">
        <v>1449112</v>
      </c>
      <c r="I59" s="652"/>
      <c r="J59" s="652">
        <v>3000000</v>
      </c>
      <c r="K59" s="652" t="s">
        <v>729</v>
      </c>
      <c r="L59" s="652">
        <v>3000000</v>
      </c>
      <c r="M59" s="652"/>
      <c r="N59" s="652"/>
      <c r="O59" s="653"/>
    </row>
    <row r="60" spans="1:15" ht="25.5" customHeight="1" x14ac:dyDescent="0.25">
      <c r="A60" s="649" t="s">
        <v>148</v>
      </c>
      <c r="B60" s="664" t="s">
        <v>1031</v>
      </c>
      <c r="C60" s="651" t="s">
        <v>665</v>
      </c>
      <c r="D60" s="651" t="s">
        <v>665</v>
      </c>
      <c r="E60" s="652">
        <v>8029201</v>
      </c>
      <c r="F60" s="652"/>
      <c r="G60" s="652">
        <v>8029201</v>
      </c>
      <c r="H60" s="652">
        <v>1765300</v>
      </c>
      <c r="I60" s="652"/>
      <c r="J60" s="652">
        <v>8029201</v>
      </c>
      <c r="K60" s="652"/>
      <c r="L60" s="652">
        <v>8029201</v>
      </c>
      <c r="M60" s="652"/>
      <c r="N60" s="652"/>
      <c r="O60" s="653"/>
    </row>
    <row r="61" spans="1:15" ht="25.5" customHeight="1" x14ac:dyDescent="0.25">
      <c r="A61" s="649" t="s">
        <v>151</v>
      </c>
      <c r="B61" s="664" t="s">
        <v>1032</v>
      </c>
      <c r="C61" s="651" t="s">
        <v>665</v>
      </c>
      <c r="D61" s="651" t="s">
        <v>665</v>
      </c>
      <c r="E61" s="652">
        <v>14000000</v>
      </c>
      <c r="F61" s="652"/>
      <c r="G61" s="652">
        <v>14000000</v>
      </c>
      <c r="H61" s="652">
        <v>12753908</v>
      </c>
      <c r="I61" s="652"/>
      <c r="J61" s="652">
        <v>14000000</v>
      </c>
      <c r="K61" s="652"/>
      <c r="L61" s="652">
        <v>14000000</v>
      </c>
      <c r="M61" s="652">
        <v>0</v>
      </c>
      <c r="N61" s="652"/>
      <c r="O61" s="653"/>
    </row>
    <row r="62" spans="1:15" ht="25.5" customHeight="1" x14ac:dyDescent="0.25">
      <c r="A62" s="655" t="s">
        <v>154</v>
      </c>
      <c r="B62" s="664" t="s">
        <v>1033</v>
      </c>
      <c r="C62" s="651" t="s">
        <v>665</v>
      </c>
      <c r="D62" s="651" t="s">
        <v>665</v>
      </c>
      <c r="E62" s="652">
        <v>17260000</v>
      </c>
      <c r="F62" s="652"/>
      <c r="G62" s="652">
        <v>17260000</v>
      </c>
      <c r="H62" s="652">
        <v>11640998</v>
      </c>
      <c r="I62" s="652"/>
      <c r="J62" s="652">
        <v>17260000</v>
      </c>
      <c r="K62" s="652"/>
      <c r="L62" s="652">
        <v>17260000</v>
      </c>
      <c r="M62" s="652"/>
      <c r="N62" s="652"/>
      <c r="O62" s="653"/>
    </row>
    <row r="63" spans="1:15" ht="25.5" customHeight="1" x14ac:dyDescent="0.25">
      <c r="A63" s="655" t="s">
        <v>157</v>
      </c>
      <c r="B63" s="664" t="s">
        <v>1034</v>
      </c>
      <c r="C63" s="651" t="s">
        <v>665</v>
      </c>
      <c r="D63" s="651" t="s">
        <v>665</v>
      </c>
      <c r="E63" s="652">
        <v>1016000</v>
      </c>
      <c r="F63" s="652"/>
      <c r="G63" s="652">
        <v>1016000</v>
      </c>
      <c r="H63" s="652">
        <v>1016000</v>
      </c>
      <c r="I63" s="652"/>
      <c r="J63" s="652">
        <v>1016000</v>
      </c>
      <c r="K63" s="652"/>
      <c r="L63" s="652">
        <v>1016000</v>
      </c>
      <c r="M63" s="652"/>
      <c r="N63" s="652"/>
      <c r="O63" s="653"/>
    </row>
    <row r="64" spans="1:15" ht="25.5" customHeight="1" x14ac:dyDescent="0.25">
      <c r="A64" s="649" t="s">
        <v>160</v>
      </c>
      <c r="B64" s="664" t="s">
        <v>1035</v>
      </c>
      <c r="C64" s="651" t="s">
        <v>665</v>
      </c>
      <c r="D64" s="651" t="s">
        <v>665</v>
      </c>
      <c r="E64" s="652">
        <v>7918450</v>
      </c>
      <c r="F64" s="652"/>
      <c r="G64" s="652">
        <v>7918450</v>
      </c>
      <c r="H64" s="652">
        <v>7918450</v>
      </c>
      <c r="I64" s="652"/>
      <c r="J64" s="652">
        <v>7918450</v>
      </c>
      <c r="K64" s="652"/>
      <c r="L64" s="652">
        <v>7918450</v>
      </c>
      <c r="M64" s="652"/>
      <c r="N64" s="652"/>
      <c r="O64" s="653"/>
    </row>
    <row r="65" spans="1:15" ht="25.5" customHeight="1" x14ac:dyDescent="0.3">
      <c r="A65" s="649" t="s">
        <v>163</v>
      </c>
      <c r="B65" s="656" t="s">
        <v>1036</v>
      </c>
      <c r="C65" s="651" t="s">
        <v>665</v>
      </c>
      <c r="D65" s="651" t="s">
        <v>665</v>
      </c>
      <c r="E65" s="652">
        <v>28181158</v>
      </c>
      <c r="F65" s="652"/>
      <c r="G65" s="652">
        <v>28181158</v>
      </c>
      <c r="H65" s="652">
        <v>7021357</v>
      </c>
      <c r="I65" s="652"/>
      <c r="J65" s="652">
        <v>28181158</v>
      </c>
      <c r="K65" s="652"/>
      <c r="L65" s="652">
        <v>28181158</v>
      </c>
      <c r="M65" s="652"/>
      <c r="N65" s="652"/>
      <c r="O65" s="653"/>
    </row>
    <row r="66" spans="1:15" ht="25.5" customHeight="1" x14ac:dyDescent="0.3">
      <c r="A66" s="655" t="s">
        <v>166</v>
      </c>
      <c r="B66" s="656" t="s">
        <v>1037</v>
      </c>
      <c r="C66" s="651" t="s">
        <v>665</v>
      </c>
      <c r="D66" s="651" t="s">
        <v>665</v>
      </c>
      <c r="E66" s="652">
        <v>223563505</v>
      </c>
      <c r="F66" s="652"/>
      <c r="G66" s="652">
        <v>223563505</v>
      </c>
      <c r="H66" s="652">
        <v>255944671</v>
      </c>
      <c r="I66" s="652"/>
      <c r="J66" s="652">
        <v>223563505</v>
      </c>
      <c r="K66" s="652"/>
      <c r="L66" s="652">
        <v>223563505</v>
      </c>
      <c r="M66" s="652"/>
      <c r="N66" s="652"/>
      <c r="O66" s="653"/>
    </row>
    <row r="67" spans="1:15" ht="25.5" customHeight="1" x14ac:dyDescent="0.3">
      <c r="A67" s="655" t="s">
        <v>169</v>
      </c>
      <c r="B67" s="676" t="s">
        <v>1038</v>
      </c>
      <c r="C67" s="668" t="s">
        <v>665</v>
      </c>
      <c r="D67" s="668" t="s">
        <v>665</v>
      </c>
      <c r="E67" s="669">
        <v>34500000</v>
      </c>
      <c r="F67" s="669"/>
      <c r="G67" s="669">
        <v>34500000</v>
      </c>
      <c r="H67" s="669">
        <v>34110844</v>
      </c>
      <c r="I67" s="669"/>
      <c r="J67" s="669">
        <v>34500000</v>
      </c>
      <c r="K67" s="669"/>
      <c r="L67" s="669">
        <v>34500000</v>
      </c>
      <c r="M67" s="669"/>
      <c r="N67" s="669"/>
      <c r="O67" s="670"/>
    </row>
    <row r="68" spans="1:15" ht="25.5" customHeight="1" x14ac:dyDescent="0.3">
      <c r="A68" s="655"/>
      <c r="B68" s="1342" t="s">
        <v>1391</v>
      </c>
      <c r="C68" s="1339" t="s">
        <v>665</v>
      </c>
      <c r="D68" s="1339" t="s">
        <v>665</v>
      </c>
      <c r="E68" s="1340">
        <v>8970004</v>
      </c>
      <c r="F68" s="1340"/>
      <c r="G68" s="1340">
        <v>8970004</v>
      </c>
      <c r="H68" s="1340">
        <v>8970004</v>
      </c>
      <c r="I68" s="1340"/>
      <c r="J68" s="1340">
        <v>8970004</v>
      </c>
      <c r="K68" s="1340"/>
      <c r="L68" s="1340">
        <v>8970004</v>
      </c>
      <c r="M68" s="1340"/>
      <c r="N68" s="1340"/>
      <c r="O68" s="1341"/>
    </row>
    <row r="69" spans="1:15" ht="25.5" customHeight="1" x14ac:dyDescent="0.3">
      <c r="A69" s="649" t="s">
        <v>172</v>
      </c>
      <c r="B69" s="671" t="s">
        <v>754</v>
      </c>
      <c r="C69" s="672"/>
      <c r="D69" s="673"/>
      <c r="E69" s="674">
        <f>SUM(E49:E68)</f>
        <v>405847629</v>
      </c>
      <c r="F69" s="674">
        <f>SUM(F59:F61)</f>
        <v>0</v>
      </c>
      <c r="G69" s="674">
        <f>SUM(G49:G68)</f>
        <v>405847629</v>
      </c>
      <c r="H69" s="674">
        <f>SUM(H49:H68)</f>
        <v>370377178</v>
      </c>
      <c r="I69" s="674">
        <f>SUM(I59:I61)</f>
        <v>0</v>
      </c>
      <c r="J69" s="674">
        <f>SUM(J49:J68)</f>
        <v>405847629</v>
      </c>
      <c r="K69" s="674">
        <f>SUM(K59:K61)</f>
        <v>0</v>
      </c>
      <c r="L69" s="674">
        <f>SUM(L49:L68)</f>
        <v>405847629</v>
      </c>
      <c r="M69" s="674">
        <f>SUM(M59:M61)</f>
        <v>0</v>
      </c>
      <c r="N69" s="674">
        <f>SUM(N59:N61)</f>
        <v>0</v>
      </c>
      <c r="O69" s="675">
        <f>SUM(O59:O61)</f>
        <v>0</v>
      </c>
    </row>
    <row r="70" spans="1:15" ht="25.5" customHeight="1" x14ac:dyDescent="0.3">
      <c r="A70" s="649" t="s">
        <v>175</v>
      </c>
      <c r="B70" s="677" t="s">
        <v>394</v>
      </c>
      <c r="C70" s="672"/>
      <c r="D70" s="673"/>
      <c r="E70" s="674">
        <f t="shared" ref="E70:O70" si="2">SUM(E48+E69)</f>
        <v>3250256782</v>
      </c>
      <c r="F70" s="674">
        <f t="shared" si="2"/>
        <v>0</v>
      </c>
      <c r="G70" s="674">
        <f t="shared" si="2"/>
        <v>3250256782</v>
      </c>
      <c r="H70" s="674">
        <f t="shared" si="2"/>
        <v>491896643</v>
      </c>
      <c r="I70" s="674">
        <f t="shared" si="2"/>
        <v>0</v>
      </c>
      <c r="J70" s="674">
        <f t="shared" si="2"/>
        <v>3250256782</v>
      </c>
      <c r="K70" s="674">
        <f t="shared" si="2"/>
        <v>350000000</v>
      </c>
      <c r="L70" s="674">
        <f t="shared" si="2"/>
        <v>3250256782</v>
      </c>
      <c r="M70" s="674">
        <f t="shared" si="2"/>
        <v>0</v>
      </c>
      <c r="N70" s="674">
        <f t="shared" si="2"/>
        <v>0</v>
      </c>
      <c r="O70" s="675">
        <f t="shared" si="2"/>
        <v>0</v>
      </c>
    </row>
    <row r="71" spans="1:15" x14ac:dyDescent="0.3">
      <c r="A71" s="139"/>
    </row>
    <row r="72" spans="1:15" x14ac:dyDescent="0.3">
      <c r="A72" s="139"/>
    </row>
  </sheetData>
  <mergeCells count="20">
    <mergeCell ref="O5:O6"/>
    <mergeCell ref="N2:O2"/>
    <mergeCell ref="A3:A6"/>
    <mergeCell ref="B3:B6"/>
    <mergeCell ref="C3:C5"/>
    <mergeCell ref="D3:D5"/>
    <mergeCell ref="E3:E6"/>
    <mergeCell ref="F3:I4"/>
    <mergeCell ref="J3:O3"/>
    <mergeCell ref="C6:D6"/>
    <mergeCell ref="J4:M4"/>
    <mergeCell ref="N4:O4"/>
    <mergeCell ref="F5:F6"/>
    <mergeCell ref="G5:G6"/>
    <mergeCell ref="I5:I6"/>
    <mergeCell ref="J5:K5"/>
    <mergeCell ref="L5:L6"/>
    <mergeCell ref="A1:N1"/>
    <mergeCell ref="M5:M6"/>
    <mergeCell ref="N5:N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0" orientation="portrait" horizontalDpi="300" verticalDpi="300" r:id="rId1"/>
  <headerFooter alignWithMargins="0">
    <oddHeader>&amp;R&amp;"Times New Roman CE,Félkövér dőlt"&amp;11 4. melléklet a 13/2019. (V.30.) önkormányzati rendelethez</oddHeader>
  </headerFooter>
  <rowBreaks count="1" manualBreakCount="1">
    <brk id="48" max="13" man="1"/>
  </rowBreaks>
  <colBreaks count="1" manualBreakCount="1">
    <brk id="15" max="6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G43"/>
  <sheetViews>
    <sheetView view="pageLayout" zoomScaleNormal="100" workbookViewId="0">
      <selection activeCell="G43" sqref="G43"/>
    </sheetView>
  </sheetViews>
  <sheetFormatPr defaultColWidth="9.296875" defaultRowHeight="14" x14ac:dyDescent="0.3"/>
  <cols>
    <col min="1" max="1" width="8.5" style="29" customWidth="1"/>
    <col min="2" max="2" width="9.296875" style="29"/>
    <col min="3" max="3" width="22.19921875" style="29" customWidth="1"/>
    <col min="4" max="4" width="44.796875" style="29" customWidth="1"/>
    <col min="5" max="5" width="26" style="31" customWidth="1"/>
    <col min="6" max="6" width="17.69921875" style="678" bestFit="1" customWidth="1"/>
    <col min="7" max="7" width="17.69921875" style="29" bestFit="1" customWidth="1"/>
    <col min="8" max="16384" width="9.296875" style="29"/>
  </cols>
  <sheetData>
    <row r="1" spans="1:6" ht="41.25" customHeight="1" x14ac:dyDescent="0.3">
      <c r="A1" s="1393" t="s">
        <v>953</v>
      </c>
      <c r="B1" s="1393"/>
      <c r="C1" s="1393"/>
      <c r="D1" s="1393"/>
      <c r="E1" s="1393"/>
      <c r="F1" s="1393"/>
    </row>
    <row r="2" spans="1:6" x14ac:dyDescent="0.3">
      <c r="A2" s="30"/>
      <c r="B2" s="30"/>
      <c r="C2" s="30"/>
      <c r="D2" s="30"/>
      <c r="F2" s="679" t="s">
        <v>1</v>
      </c>
    </row>
    <row r="3" spans="1:6" ht="28" x14ac:dyDescent="0.3">
      <c r="A3" s="578" t="s">
        <v>396</v>
      </c>
      <c r="B3" s="1401" t="s">
        <v>400</v>
      </c>
      <c r="C3" s="1401"/>
      <c r="D3" s="1401"/>
      <c r="E3" s="301" t="s">
        <v>401</v>
      </c>
      <c r="F3" s="1269" t="s">
        <v>745</v>
      </c>
    </row>
    <row r="4" spans="1:6" ht="33" customHeight="1" x14ac:dyDescent="0.3">
      <c r="A4" s="680" t="s">
        <v>9</v>
      </c>
      <c r="B4" s="1392" t="s">
        <v>402</v>
      </c>
      <c r="C4" s="1392"/>
      <c r="D4" s="1392"/>
      <c r="E4" s="681">
        <v>19859000</v>
      </c>
      <c r="F4" s="1352">
        <v>19359000</v>
      </c>
    </row>
    <row r="5" spans="1:6" ht="21.75" customHeight="1" x14ac:dyDescent="0.3">
      <c r="A5" s="682" t="s">
        <v>12</v>
      </c>
      <c r="B5" s="1391" t="s">
        <v>403</v>
      </c>
      <c r="C5" s="1391"/>
      <c r="D5" s="1391"/>
      <c r="E5" s="683">
        <v>1500000</v>
      </c>
      <c r="F5" s="1271">
        <v>3000000</v>
      </c>
    </row>
    <row r="6" spans="1:6" ht="21.75" customHeight="1" x14ac:dyDescent="0.3">
      <c r="A6" s="682" t="s">
        <v>15</v>
      </c>
      <c r="B6" s="1391" t="s">
        <v>404</v>
      </c>
      <c r="C6" s="1391"/>
      <c r="D6" s="1391"/>
      <c r="E6" s="683">
        <v>900000</v>
      </c>
      <c r="F6" s="1271">
        <v>900000</v>
      </c>
    </row>
    <row r="7" spans="1:6" ht="21.75" customHeight="1" x14ac:dyDescent="0.3">
      <c r="A7" s="682" t="s">
        <v>18</v>
      </c>
      <c r="B7" s="1391" t="s">
        <v>405</v>
      </c>
      <c r="C7" s="1391"/>
      <c r="D7" s="1391"/>
      <c r="E7" s="683">
        <v>4000000</v>
      </c>
      <c r="F7" s="1271">
        <v>4383000</v>
      </c>
    </row>
    <row r="8" spans="1:6" ht="21.75" customHeight="1" x14ac:dyDescent="0.3">
      <c r="A8" s="682" t="s">
        <v>21</v>
      </c>
      <c r="B8" s="1390" t="s">
        <v>406</v>
      </c>
      <c r="C8" s="1390"/>
      <c r="D8" s="1390"/>
      <c r="E8" s="684">
        <v>500000</v>
      </c>
      <c r="F8" s="1271">
        <v>500000</v>
      </c>
    </row>
    <row r="9" spans="1:6" ht="21.75" customHeight="1" x14ac:dyDescent="0.3">
      <c r="A9" s="682" t="s">
        <v>24</v>
      </c>
      <c r="B9" s="1390" t="s">
        <v>407</v>
      </c>
      <c r="C9" s="1390"/>
      <c r="D9" s="1390"/>
      <c r="E9" s="684">
        <v>600000</v>
      </c>
      <c r="F9" s="1271"/>
    </row>
    <row r="10" spans="1:6" ht="29.25" customHeight="1" x14ac:dyDescent="0.3">
      <c r="A10" s="682" t="s">
        <v>27</v>
      </c>
      <c r="B10" s="1390" t="s">
        <v>408</v>
      </c>
      <c r="C10" s="1390"/>
      <c r="D10" s="1390"/>
      <c r="E10" s="684">
        <v>400000</v>
      </c>
      <c r="F10" s="1271">
        <v>400000</v>
      </c>
    </row>
    <row r="11" spans="1:6" ht="21.75" customHeight="1" x14ac:dyDescent="0.3">
      <c r="A11" s="682" t="s">
        <v>30</v>
      </c>
      <c r="B11" s="1391" t="s">
        <v>604</v>
      </c>
      <c r="C11" s="1391"/>
      <c r="D11" s="1391"/>
      <c r="E11" s="683">
        <v>50000</v>
      </c>
      <c r="F11" s="1271">
        <v>50000</v>
      </c>
    </row>
    <row r="12" spans="1:6" ht="21.75" customHeight="1" x14ac:dyDescent="0.3">
      <c r="A12" s="682" t="s">
        <v>33</v>
      </c>
      <c r="B12" s="1391" t="s">
        <v>409</v>
      </c>
      <c r="C12" s="1391"/>
      <c r="D12" s="1391"/>
      <c r="E12" s="683">
        <v>14000000</v>
      </c>
      <c r="F12" s="1271">
        <v>14000000</v>
      </c>
    </row>
    <row r="13" spans="1:6" ht="21.75" customHeight="1" x14ac:dyDescent="0.3">
      <c r="A13" s="682" t="s">
        <v>38</v>
      </c>
      <c r="B13" s="1391" t="s">
        <v>1039</v>
      </c>
      <c r="C13" s="1391"/>
      <c r="D13" s="1391"/>
      <c r="E13" s="685">
        <v>239058992</v>
      </c>
      <c r="F13" s="1272">
        <v>241684507</v>
      </c>
    </row>
    <row r="14" spans="1:6" ht="21.75" customHeight="1" x14ac:dyDescent="0.3">
      <c r="A14" s="682" t="s">
        <v>40</v>
      </c>
      <c r="B14" s="1391" t="s">
        <v>1040</v>
      </c>
      <c r="C14" s="1391"/>
      <c r="D14" s="1391"/>
      <c r="E14" s="685">
        <v>146780000</v>
      </c>
      <c r="F14" s="1271">
        <v>135897000</v>
      </c>
    </row>
    <row r="15" spans="1:6" ht="30" customHeight="1" x14ac:dyDescent="0.3">
      <c r="A15" s="682" t="s">
        <v>42</v>
      </c>
      <c r="B15" s="1391" t="s">
        <v>1041</v>
      </c>
      <c r="C15" s="1391"/>
      <c r="D15" s="1391"/>
      <c r="E15" s="685">
        <v>17397543</v>
      </c>
      <c r="F15" s="1274">
        <v>15108345</v>
      </c>
    </row>
    <row r="16" spans="1:6" ht="30" customHeight="1" x14ac:dyDescent="0.3">
      <c r="A16" s="682" t="s">
        <v>44</v>
      </c>
      <c r="B16" s="1397" t="s">
        <v>1042</v>
      </c>
      <c r="C16" s="1397"/>
      <c r="D16" s="1397"/>
      <c r="E16" s="685">
        <v>26162980</v>
      </c>
      <c r="F16" s="1271">
        <v>26162976</v>
      </c>
    </row>
    <row r="17" spans="1:7" ht="21.75" customHeight="1" x14ac:dyDescent="0.3">
      <c r="A17" s="682" t="s">
        <v>46</v>
      </c>
      <c r="B17" s="1397" t="s">
        <v>1043</v>
      </c>
      <c r="C17" s="1397"/>
      <c r="D17" s="1397"/>
      <c r="E17" s="685">
        <v>500000</v>
      </c>
      <c r="F17" s="1271">
        <v>500000</v>
      </c>
    </row>
    <row r="18" spans="1:7" ht="21.75" customHeight="1" x14ac:dyDescent="0.3">
      <c r="A18" s="682" t="s">
        <v>48</v>
      </c>
      <c r="B18" s="1397" t="s">
        <v>1044</v>
      </c>
      <c r="C18" s="1397"/>
      <c r="D18" s="1397"/>
      <c r="E18" s="685">
        <v>800000</v>
      </c>
      <c r="F18" s="1271"/>
    </row>
    <row r="19" spans="1:7" ht="21.75" customHeight="1" x14ac:dyDescent="0.3">
      <c r="A19" s="682" t="s">
        <v>53</v>
      </c>
      <c r="B19" s="1397" t="s">
        <v>1045</v>
      </c>
      <c r="C19" s="1397"/>
      <c r="D19" s="1397"/>
      <c r="E19" s="685">
        <v>200000</v>
      </c>
      <c r="F19" s="1271"/>
    </row>
    <row r="20" spans="1:7" ht="21.75" customHeight="1" x14ac:dyDescent="0.3">
      <c r="A20" s="682" t="s">
        <v>56</v>
      </c>
      <c r="B20" s="1394" t="s">
        <v>1046</v>
      </c>
      <c r="C20" s="1395"/>
      <c r="D20" s="1396"/>
      <c r="E20" s="686">
        <v>100000</v>
      </c>
      <c r="F20" s="1271">
        <v>100000</v>
      </c>
    </row>
    <row r="21" spans="1:7" ht="21.75" customHeight="1" x14ac:dyDescent="0.3">
      <c r="A21" s="682" t="s">
        <v>59</v>
      </c>
      <c r="B21" s="1394" t="s">
        <v>1047</v>
      </c>
      <c r="C21" s="1395"/>
      <c r="D21" s="1396"/>
      <c r="E21" s="686">
        <v>1500000</v>
      </c>
      <c r="F21" s="1271">
        <v>1500000</v>
      </c>
    </row>
    <row r="22" spans="1:7" ht="21.75" customHeight="1" x14ac:dyDescent="0.3">
      <c r="A22" s="682" t="s">
        <v>61</v>
      </c>
      <c r="B22" s="1394" t="s">
        <v>1048</v>
      </c>
      <c r="C22" s="1395"/>
      <c r="D22" s="1396"/>
      <c r="E22" s="686">
        <v>5786784</v>
      </c>
      <c r="F22" s="1271"/>
    </row>
    <row r="23" spans="1:7" ht="21.75" customHeight="1" x14ac:dyDescent="0.3">
      <c r="A23" s="682" t="s">
        <v>63</v>
      </c>
      <c r="B23" s="1394" t="s">
        <v>1049</v>
      </c>
      <c r="C23" s="1395"/>
      <c r="D23" s="1396"/>
      <c r="E23" s="686">
        <v>4530000</v>
      </c>
      <c r="F23" s="1271"/>
    </row>
    <row r="24" spans="1:7" ht="21.75" customHeight="1" x14ac:dyDescent="0.3">
      <c r="A24" s="682" t="s">
        <v>65</v>
      </c>
      <c r="B24" s="1387" t="s">
        <v>1050</v>
      </c>
      <c r="C24" s="1388"/>
      <c r="D24" s="1389"/>
      <c r="E24" s="685">
        <v>21085200</v>
      </c>
      <c r="F24" s="1271">
        <v>23084733</v>
      </c>
    </row>
    <row r="25" spans="1:7" ht="21.75" customHeight="1" x14ac:dyDescent="0.3">
      <c r="A25" s="687" t="s">
        <v>67</v>
      </c>
      <c r="B25" s="1398" t="s">
        <v>223</v>
      </c>
      <c r="C25" s="1399"/>
      <c r="D25" s="1400"/>
      <c r="E25" s="688">
        <f>SUM(E4:E24)-(E8+E9+E10)</f>
        <v>504210499</v>
      </c>
      <c r="F25" s="1273">
        <f>SUM(F4:F24)-(F8+F9+F10)</f>
        <v>485729561</v>
      </c>
    </row>
    <row r="26" spans="1:7" ht="33.75" customHeight="1" x14ac:dyDescent="0.3">
      <c r="A26" s="1385" t="s">
        <v>1051</v>
      </c>
      <c r="B26" s="1385"/>
      <c r="C26" s="1385"/>
      <c r="D26" s="1385"/>
      <c r="E26" s="1385"/>
      <c r="F26" s="1385"/>
    </row>
    <row r="27" spans="1:7" x14ac:dyDescent="0.3">
      <c r="A27" s="30"/>
      <c r="B27" s="30"/>
      <c r="C27" s="30"/>
      <c r="D27" s="30"/>
      <c r="F27" s="679" t="s">
        <v>1</v>
      </c>
    </row>
    <row r="28" spans="1:7" ht="28" x14ac:dyDescent="0.3">
      <c r="A28" s="689" t="s">
        <v>396</v>
      </c>
      <c r="B28" s="1386" t="s">
        <v>400</v>
      </c>
      <c r="C28" s="1386"/>
      <c r="D28" s="1386"/>
      <c r="E28" s="690" t="s">
        <v>401</v>
      </c>
      <c r="F28" s="1261" t="s">
        <v>745</v>
      </c>
    </row>
    <row r="29" spans="1:7" ht="21.75" customHeight="1" x14ac:dyDescent="0.3">
      <c r="A29" s="682" t="s">
        <v>9</v>
      </c>
      <c r="B29" s="1387" t="s">
        <v>1052</v>
      </c>
      <c r="C29" s="1388"/>
      <c r="D29" s="1389"/>
      <c r="E29" s="685">
        <v>68450135</v>
      </c>
      <c r="F29" s="1260">
        <v>68450135</v>
      </c>
    </row>
    <row r="30" spans="1:7" ht="21.75" customHeight="1" x14ac:dyDescent="0.3">
      <c r="A30" s="682" t="s">
        <v>12</v>
      </c>
      <c r="B30" s="1387" t="s">
        <v>1053</v>
      </c>
      <c r="C30" s="1388"/>
      <c r="D30" s="1389"/>
      <c r="E30" s="685">
        <v>140461818</v>
      </c>
      <c r="F30" s="1260">
        <v>140461818</v>
      </c>
    </row>
    <row r="31" spans="1:7" ht="21.75" customHeight="1" x14ac:dyDescent="0.3">
      <c r="A31" s="682" t="s">
        <v>15</v>
      </c>
      <c r="B31" s="1387" t="s">
        <v>1054</v>
      </c>
      <c r="C31" s="1388"/>
      <c r="D31" s="1389"/>
      <c r="E31" s="685">
        <v>30000000</v>
      </c>
      <c r="F31" s="1260">
        <v>30000000</v>
      </c>
      <c r="G31" s="499"/>
    </row>
    <row r="32" spans="1:7" x14ac:dyDescent="0.3">
      <c r="A32" s="682" t="s">
        <v>18</v>
      </c>
      <c r="B32" s="1387" t="s">
        <v>1055</v>
      </c>
      <c r="C32" s="1388"/>
      <c r="D32" s="1389"/>
      <c r="E32" s="685">
        <v>283709489</v>
      </c>
      <c r="F32" s="1260">
        <v>283709489</v>
      </c>
    </row>
    <row r="33" spans="1:6" x14ac:dyDescent="0.3">
      <c r="A33" s="682" t="s">
        <v>21</v>
      </c>
      <c r="B33" s="1391" t="s">
        <v>410</v>
      </c>
      <c r="C33" s="1391"/>
      <c r="D33" s="1391"/>
      <c r="E33" s="683">
        <v>1700000</v>
      </c>
      <c r="F33" s="1260">
        <v>1700000</v>
      </c>
    </row>
    <row r="34" spans="1:6" x14ac:dyDescent="0.3">
      <c r="A34" s="682" t="s">
        <v>24</v>
      </c>
      <c r="B34" s="1387" t="s">
        <v>1056</v>
      </c>
      <c r="C34" s="1388"/>
      <c r="D34" s="1389"/>
      <c r="E34" s="685">
        <v>1400000</v>
      </c>
      <c r="F34" s="1260">
        <v>1400000</v>
      </c>
    </row>
    <row r="35" spans="1:6" x14ac:dyDescent="0.3">
      <c r="A35" s="682" t="s">
        <v>27</v>
      </c>
      <c r="B35" s="1387" t="s">
        <v>1057</v>
      </c>
      <c r="C35" s="1388"/>
      <c r="D35" s="1389"/>
      <c r="E35" s="686">
        <v>2500000</v>
      </c>
      <c r="F35" s="1260">
        <v>2500000</v>
      </c>
    </row>
    <row r="36" spans="1:6" x14ac:dyDescent="0.3">
      <c r="A36" s="687" t="s">
        <v>30</v>
      </c>
      <c r="B36" s="1384" t="s">
        <v>1058</v>
      </c>
      <c r="C36" s="1384"/>
      <c r="D36" s="1384"/>
      <c r="E36" s="688">
        <f>SUM(E29:E35)</f>
        <v>528221442</v>
      </c>
      <c r="F36" s="1332">
        <f>SUM(F29:F35)</f>
        <v>528221442</v>
      </c>
    </row>
    <row r="39" spans="1:6" ht="45" customHeight="1" x14ac:dyDescent="0.3">
      <c r="A39" s="1385" t="s">
        <v>1417</v>
      </c>
      <c r="B39" s="1385"/>
      <c r="C39" s="1385"/>
      <c r="D39" s="1385"/>
      <c r="E39" s="1385"/>
      <c r="F39" s="1385"/>
    </row>
    <row r="40" spans="1:6" x14ac:dyDescent="0.3">
      <c r="A40" s="30"/>
      <c r="B40" s="30"/>
      <c r="C40" s="30"/>
      <c r="D40" s="30"/>
      <c r="F40" s="679" t="s">
        <v>1</v>
      </c>
    </row>
    <row r="41" spans="1:6" ht="28" x14ac:dyDescent="0.3">
      <c r="A41" s="689" t="s">
        <v>396</v>
      </c>
      <c r="B41" s="1386" t="s">
        <v>400</v>
      </c>
      <c r="C41" s="1386"/>
      <c r="D41" s="1386"/>
      <c r="E41" s="690" t="s">
        <v>401</v>
      </c>
      <c r="F41" s="1261" t="s">
        <v>745</v>
      </c>
    </row>
    <row r="42" spans="1:6" x14ac:dyDescent="0.3">
      <c r="A42" s="682" t="s">
        <v>9</v>
      </c>
      <c r="B42" s="1387" t="s">
        <v>1418</v>
      </c>
      <c r="C42" s="1388"/>
      <c r="D42" s="1389"/>
      <c r="E42" s="685">
        <v>696685</v>
      </c>
      <c r="F42" s="1260">
        <v>696685</v>
      </c>
    </row>
    <row r="43" spans="1:6" x14ac:dyDescent="0.3">
      <c r="A43" s="687" t="s">
        <v>12</v>
      </c>
      <c r="B43" s="1384" t="s">
        <v>1058</v>
      </c>
      <c r="C43" s="1384"/>
      <c r="D43" s="1384"/>
      <c r="E43" s="688">
        <f>SUM(E42:E42)</f>
        <v>696685</v>
      </c>
      <c r="F43" s="1332">
        <f>SUM(F42:F42)</f>
        <v>696685</v>
      </c>
    </row>
  </sheetData>
  <mergeCells count="38">
    <mergeCell ref="B33:D33"/>
    <mergeCell ref="A1:F1"/>
    <mergeCell ref="B28:D28"/>
    <mergeCell ref="B22:D22"/>
    <mergeCell ref="B15:D15"/>
    <mergeCell ref="B16:D16"/>
    <mergeCell ref="B17:D17"/>
    <mergeCell ref="B18:D18"/>
    <mergeCell ref="B23:D23"/>
    <mergeCell ref="B19:D19"/>
    <mergeCell ref="B24:D24"/>
    <mergeCell ref="B25:D25"/>
    <mergeCell ref="B21:D21"/>
    <mergeCell ref="B20:D20"/>
    <mergeCell ref="A26:F26"/>
    <mergeCell ref="B3:D3"/>
    <mergeCell ref="B14:D14"/>
    <mergeCell ref="B4:D4"/>
    <mergeCell ref="B5:D5"/>
    <mergeCell ref="B6:D6"/>
    <mergeCell ref="B7:D7"/>
    <mergeCell ref="B8:D8"/>
    <mergeCell ref="B43:D43"/>
    <mergeCell ref="A39:F39"/>
    <mergeCell ref="B41:D41"/>
    <mergeCell ref="B42:D42"/>
    <mergeCell ref="B9:D9"/>
    <mergeCell ref="B10:D10"/>
    <mergeCell ref="B11:D11"/>
    <mergeCell ref="B12:D12"/>
    <mergeCell ref="B13:D13"/>
    <mergeCell ref="B34:D34"/>
    <mergeCell ref="B35:D35"/>
    <mergeCell ref="B36:D36"/>
    <mergeCell ref="B29:D29"/>
    <mergeCell ref="B30:D30"/>
    <mergeCell ref="B31:D31"/>
    <mergeCell ref="B32:D32"/>
  </mergeCells>
  <printOptions horizontalCentered="1"/>
  <pageMargins left="0.51181102362204722" right="0.51181102362204722" top="1.1417322834645669" bottom="0.74803149606299213" header="0.70866141732283472" footer="0.70866141732283472"/>
  <pageSetup paperSize="9" scale="75" orientation="portrait" horizontalDpi="4294967293" verticalDpi="4294967293" r:id="rId1"/>
  <headerFooter scaleWithDoc="0" alignWithMargins="0">
    <oddHeader>&amp;R&amp;"Times New Roman,Félkövér dőlt"&amp;8 5. melléklet a 13/2019. (V.30.)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F20"/>
  <sheetViews>
    <sheetView view="pageLayout" zoomScaleNormal="100" workbookViewId="0">
      <selection activeCell="F18" sqref="F18"/>
    </sheetView>
  </sheetViews>
  <sheetFormatPr defaultColWidth="10.69921875" defaultRowHeight="13" x14ac:dyDescent="0.3"/>
  <cols>
    <col min="1" max="1" width="11.296875" style="157" customWidth="1"/>
    <col min="2" max="2" width="46" style="157" customWidth="1"/>
    <col min="3" max="3" width="28.5" style="157" customWidth="1"/>
    <col min="4" max="4" width="14" style="157" customWidth="1"/>
    <col min="5" max="5" width="15.796875" style="157" customWidth="1"/>
    <col min="6" max="6" width="14" style="157" bestFit="1" customWidth="1"/>
    <col min="7" max="252" width="10.69921875" style="157"/>
    <col min="253" max="253" width="7" style="157" customWidth="1"/>
    <col min="254" max="254" width="34.5" style="157" customWidth="1"/>
    <col min="255" max="255" width="11" style="157" customWidth="1"/>
    <col min="256" max="256" width="16.796875" style="157" customWidth="1"/>
    <col min="257" max="257" width="17.19921875" style="157" customWidth="1"/>
    <col min="258" max="258" width="15.296875" style="157" customWidth="1"/>
    <col min="259" max="259" width="15.5" style="157" customWidth="1"/>
    <col min="260" max="508" width="10.69921875" style="157"/>
    <col min="509" max="509" width="7" style="157" customWidth="1"/>
    <col min="510" max="510" width="34.5" style="157" customWidth="1"/>
    <col min="511" max="511" width="11" style="157" customWidth="1"/>
    <col min="512" max="512" width="16.796875" style="157" customWidth="1"/>
    <col min="513" max="513" width="17.19921875" style="157" customWidth="1"/>
    <col min="514" max="514" width="15.296875" style="157" customWidth="1"/>
    <col min="515" max="515" width="15.5" style="157" customWidth="1"/>
    <col min="516" max="764" width="10.69921875" style="157"/>
    <col min="765" max="765" width="7" style="157" customWidth="1"/>
    <col min="766" max="766" width="34.5" style="157" customWidth="1"/>
    <col min="767" max="767" width="11" style="157" customWidth="1"/>
    <col min="768" max="768" width="16.796875" style="157" customWidth="1"/>
    <col min="769" max="769" width="17.19921875" style="157" customWidth="1"/>
    <col min="770" max="770" width="15.296875" style="157" customWidth="1"/>
    <col min="771" max="771" width="15.5" style="157" customWidth="1"/>
    <col min="772" max="1020" width="10.69921875" style="157"/>
    <col min="1021" max="1021" width="7" style="157" customWidth="1"/>
    <col min="1022" max="1022" width="34.5" style="157" customWidth="1"/>
    <col min="1023" max="1023" width="11" style="157" customWidth="1"/>
    <col min="1024" max="1024" width="16.796875" style="157" customWidth="1"/>
    <col min="1025" max="1025" width="17.19921875" style="157" customWidth="1"/>
    <col min="1026" max="1026" width="15.296875" style="157" customWidth="1"/>
    <col min="1027" max="1027" width="15.5" style="157" customWidth="1"/>
    <col min="1028" max="1276" width="10.69921875" style="157"/>
    <col min="1277" max="1277" width="7" style="157" customWidth="1"/>
    <col min="1278" max="1278" width="34.5" style="157" customWidth="1"/>
    <col min="1279" max="1279" width="11" style="157" customWidth="1"/>
    <col min="1280" max="1280" width="16.796875" style="157" customWidth="1"/>
    <col min="1281" max="1281" width="17.19921875" style="157" customWidth="1"/>
    <col min="1282" max="1282" width="15.296875" style="157" customWidth="1"/>
    <col min="1283" max="1283" width="15.5" style="157" customWidth="1"/>
    <col min="1284" max="1532" width="10.69921875" style="157"/>
    <col min="1533" max="1533" width="7" style="157" customWidth="1"/>
    <col min="1534" max="1534" width="34.5" style="157" customWidth="1"/>
    <col min="1535" max="1535" width="11" style="157" customWidth="1"/>
    <col min="1536" max="1536" width="16.796875" style="157" customWidth="1"/>
    <col min="1537" max="1537" width="17.19921875" style="157" customWidth="1"/>
    <col min="1538" max="1538" width="15.296875" style="157" customWidth="1"/>
    <col min="1539" max="1539" width="15.5" style="157" customWidth="1"/>
    <col min="1540" max="1788" width="10.69921875" style="157"/>
    <col min="1789" max="1789" width="7" style="157" customWidth="1"/>
    <col min="1790" max="1790" width="34.5" style="157" customWidth="1"/>
    <col min="1791" max="1791" width="11" style="157" customWidth="1"/>
    <col min="1792" max="1792" width="16.796875" style="157" customWidth="1"/>
    <col min="1793" max="1793" width="17.19921875" style="157" customWidth="1"/>
    <col min="1794" max="1794" width="15.296875" style="157" customWidth="1"/>
    <col min="1795" max="1795" width="15.5" style="157" customWidth="1"/>
    <col min="1796" max="2044" width="10.69921875" style="157"/>
    <col min="2045" max="2045" width="7" style="157" customWidth="1"/>
    <col min="2046" max="2046" width="34.5" style="157" customWidth="1"/>
    <col min="2047" max="2047" width="11" style="157" customWidth="1"/>
    <col min="2048" max="2048" width="16.796875" style="157" customWidth="1"/>
    <col min="2049" max="2049" width="17.19921875" style="157" customWidth="1"/>
    <col min="2050" max="2050" width="15.296875" style="157" customWidth="1"/>
    <col min="2051" max="2051" width="15.5" style="157" customWidth="1"/>
    <col min="2052" max="2300" width="10.69921875" style="157"/>
    <col min="2301" max="2301" width="7" style="157" customWidth="1"/>
    <col min="2302" max="2302" width="34.5" style="157" customWidth="1"/>
    <col min="2303" max="2303" width="11" style="157" customWidth="1"/>
    <col min="2304" max="2304" width="16.796875" style="157" customWidth="1"/>
    <col min="2305" max="2305" width="17.19921875" style="157" customWidth="1"/>
    <col min="2306" max="2306" width="15.296875" style="157" customWidth="1"/>
    <col min="2307" max="2307" width="15.5" style="157" customWidth="1"/>
    <col min="2308" max="2556" width="10.69921875" style="157"/>
    <col min="2557" max="2557" width="7" style="157" customWidth="1"/>
    <col min="2558" max="2558" width="34.5" style="157" customWidth="1"/>
    <col min="2559" max="2559" width="11" style="157" customWidth="1"/>
    <col min="2560" max="2560" width="16.796875" style="157" customWidth="1"/>
    <col min="2561" max="2561" width="17.19921875" style="157" customWidth="1"/>
    <col min="2562" max="2562" width="15.296875" style="157" customWidth="1"/>
    <col min="2563" max="2563" width="15.5" style="157" customWidth="1"/>
    <col min="2564" max="2812" width="10.69921875" style="157"/>
    <col min="2813" max="2813" width="7" style="157" customWidth="1"/>
    <col min="2814" max="2814" width="34.5" style="157" customWidth="1"/>
    <col min="2815" max="2815" width="11" style="157" customWidth="1"/>
    <col min="2816" max="2816" width="16.796875" style="157" customWidth="1"/>
    <col min="2817" max="2817" width="17.19921875" style="157" customWidth="1"/>
    <col min="2818" max="2818" width="15.296875" style="157" customWidth="1"/>
    <col min="2819" max="2819" width="15.5" style="157" customWidth="1"/>
    <col min="2820" max="3068" width="10.69921875" style="157"/>
    <col min="3069" max="3069" width="7" style="157" customWidth="1"/>
    <col min="3070" max="3070" width="34.5" style="157" customWidth="1"/>
    <col min="3071" max="3071" width="11" style="157" customWidth="1"/>
    <col min="3072" max="3072" width="16.796875" style="157" customWidth="1"/>
    <col min="3073" max="3073" width="17.19921875" style="157" customWidth="1"/>
    <col min="3074" max="3074" width="15.296875" style="157" customWidth="1"/>
    <col min="3075" max="3075" width="15.5" style="157" customWidth="1"/>
    <col min="3076" max="3324" width="10.69921875" style="157"/>
    <col min="3325" max="3325" width="7" style="157" customWidth="1"/>
    <col min="3326" max="3326" width="34.5" style="157" customWidth="1"/>
    <col min="3327" max="3327" width="11" style="157" customWidth="1"/>
    <col min="3328" max="3328" width="16.796875" style="157" customWidth="1"/>
    <col min="3329" max="3329" width="17.19921875" style="157" customWidth="1"/>
    <col min="3330" max="3330" width="15.296875" style="157" customWidth="1"/>
    <col min="3331" max="3331" width="15.5" style="157" customWidth="1"/>
    <col min="3332" max="3580" width="10.69921875" style="157"/>
    <col min="3581" max="3581" width="7" style="157" customWidth="1"/>
    <col min="3582" max="3582" width="34.5" style="157" customWidth="1"/>
    <col min="3583" max="3583" width="11" style="157" customWidth="1"/>
    <col min="3584" max="3584" width="16.796875" style="157" customWidth="1"/>
    <col min="3585" max="3585" width="17.19921875" style="157" customWidth="1"/>
    <col min="3586" max="3586" width="15.296875" style="157" customWidth="1"/>
    <col min="3587" max="3587" width="15.5" style="157" customWidth="1"/>
    <col min="3588" max="3836" width="10.69921875" style="157"/>
    <col min="3837" max="3837" width="7" style="157" customWidth="1"/>
    <col min="3838" max="3838" width="34.5" style="157" customWidth="1"/>
    <col min="3839" max="3839" width="11" style="157" customWidth="1"/>
    <col min="3840" max="3840" width="16.796875" style="157" customWidth="1"/>
    <col min="3841" max="3841" width="17.19921875" style="157" customWidth="1"/>
    <col min="3842" max="3842" width="15.296875" style="157" customWidth="1"/>
    <col min="3843" max="3843" width="15.5" style="157" customWidth="1"/>
    <col min="3844" max="4092" width="10.69921875" style="157"/>
    <col min="4093" max="4093" width="7" style="157" customWidth="1"/>
    <col min="4094" max="4094" width="34.5" style="157" customWidth="1"/>
    <col min="4095" max="4095" width="11" style="157" customWidth="1"/>
    <col min="4096" max="4096" width="16.796875" style="157" customWidth="1"/>
    <col min="4097" max="4097" width="17.19921875" style="157" customWidth="1"/>
    <col min="4098" max="4098" width="15.296875" style="157" customWidth="1"/>
    <col min="4099" max="4099" width="15.5" style="157" customWidth="1"/>
    <col min="4100" max="4348" width="10.69921875" style="157"/>
    <col min="4349" max="4349" width="7" style="157" customWidth="1"/>
    <col min="4350" max="4350" width="34.5" style="157" customWidth="1"/>
    <col min="4351" max="4351" width="11" style="157" customWidth="1"/>
    <col min="4352" max="4352" width="16.796875" style="157" customWidth="1"/>
    <col min="4353" max="4353" width="17.19921875" style="157" customWidth="1"/>
    <col min="4354" max="4354" width="15.296875" style="157" customWidth="1"/>
    <col min="4355" max="4355" width="15.5" style="157" customWidth="1"/>
    <col min="4356" max="4604" width="10.69921875" style="157"/>
    <col min="4605" max="4605" width="7" style="157" customWidth="1"/>
    <col min="4606" max="4606" width="34.5" style="157" customWidth="1"/>
    <col min="4607" max="4607" width="11" style="157" customWidth="1"/>
    <col min="4608" max="4608" width="16.796875" style="157" customWidth="1"/>
    <col min="4609" max="4609" width="17.19921875" style="157" customWidth="1"/>
    <col min="4610" max="4610" width="15.296875" style="157" customWidth="1"/>
    <col min="4611" max="4611" width="15.5" style="157" customWidth="1"/>
    <col min="4612" max="4860" width="10.69921875" style="157"/>
    <col min="4861" max="4861" width="7" style="157" customWidth="1"/>
    <col min="4862" max="4862" width="34.5" style="157" customWidth="1"/>
    <col min="4863" max="4863" width="11" style="157" customWidth="1"/>
    <col min="4864" max="4864" width="16.796875" style="157" customWidth="1"/>
    <col min="4865" max="4865" width="17.19921875" style="157" customWidth="1"/>
    <col min="4866" max="4866" width="15.296875" style="157" customWidth="1"/>
    <col min="4867" max="4867" width="15.5" style="157" customWidth="1"/>
    <col min="4868" max="5116" width="10.69921875" style="157"/>
    <col min="5117" max="5117" width="7" style="157" customWidth="1"/>
    <col min="5118" max="5118" width="34.5" style="157" customWidth="1"/>
    <col min="5119" max="5119" width="11" style="157" customWidth="1"/>
    <col min="5120" max="5120" width="16.796875" style="157" customWidth="1"/>
    <col min="5121" max="5121" width="17.19921875" style="157" customWidth="1"/>
    <col min="5122" max="5122" width="15.296875" style="157" customWidth="1"/>
    <col min="5123" max="5123" width="15.5" style="157" customWidth="1"/>
    <col min="5124" max="5372" width="10.69921875" style="157"/>
    <col min="5373" max="5373" width="7" style="157" customWidth="1"/>
    <col min="5374" max="5374" width="34.5" style="157" customWidth="1"/>
    <col min="5375" max="5375" width="11" style="157" customWidth="1"/>
    <col min="5376" max="5376" width="16.796875" style="157" customWidth="1"/>
    <col min="5377" max="5377" width="17.19921875" style="157" customWidth="1"/>
    <col min="5378" max="5378" width="15.296875" style="157" customWidth="1"/>
    <col min="5379" max="5379" width="15.5" style="157" customWidth="1"/>
    <col min="5380" max="5628" width="10.69921875" style="157"/>
    <col min="5629" max="5629" width="7" style="157" customWidth="1"/>
    <col min="5630" max="5630" width="34.5" style="157" customWidth="1"/>
    <col min="5631" max="5631" width="11" style="157" customWidth="1"/>
    <col min="5632" max="5632" width="16.796875" style="157" customWidth="1"/>
    <col min="5633" max="5633" width="17.19921875" style="157" customWidth="1"/>
    <col min="5634" max="5634" width="15.296875" style="157" customWidth="1"/>
    <col min="5635" max="5635" width="15.5" style="157" customWidth="1"/>
    <col min="5636" max="5884" width="10.69921875" style="157"/>
    <col min="5885" max="5885" width="7" style="157" customWidth="1"/>
    <col min="5886" max="5886" width="34.5" style="157" customWidth="1"/>
    <col min="5887" max="5887" width="11" style="157" customWidth="1"/>
    <col min="5888" max="5888" width="16.796875" style="157" customWidth="1"/>
    <col min="5889" max="5889" width="17.19921875" style="157" customWidth="1"/>
    <col min="5890" max="5890" width="15.296875" style="157" customWidth="1"/>
    <col min="5891" max="5891" width="15.5" style="157" customWidth="1"/>
    <col min="5892" max="6140" width="10.69921875" style="157"/>
    <col min="6141" max="6141" width="7" style="157" customWidth="1"/>
    <col min="6142" max="6142" width="34.5" style="157" customWidth="1"/>
    <col min="6143" max="6143" width="11" style="157" customWidth="1"/>
    <col min="6144" max="6144" width="16.796875" style="157" customWidth="1"/>
    <col min="6145" max="6145" width="17.19921875" style="157" customWidth="1"/>
    <col min="6146" max="6146" width="15.296875" style="157" customWidth="1"/>
    <col min="6147" max="6147" width="15.5" style="157" customWidth="1"/>
    <col min="6148" max="6396" width="10.69921875" style="157"/>
    <col min="6397" max="6397" width="7" style="157" customWidth="1"/>
    <col min="6398" max="6398" width="34.5" style="157" customWidth="1"/>
    <col min="6399" max="6399" width="11" style="157" customWidth="1"/>
    <col min="6400" max="6400" width="16.796875" style="157" customWidth="1"/>
    <col min="6401" max="6401" width="17.19921875" style="157" customWidth="1"/>
    <col min="6402" max="6402" width="15.296875" style="157" customWidth="1"/>
    <col min="6403" max="6403" width="15.5" style="157" customWidth="1"/>
    <col min="6404" max="6652" width="10.69921875" style="157"/>
    <col min="6653" max="6653" width="7" style="157" customWidth="1"/>
    <col min="6654" max="6654" width="34.5" style="157" customWidth="1"/>
    <col min="6655" max="6655" width="11" style="157" customWidth="1"/>
    <col min="6656" max="6656" width="16.796875" style="157" customWidth="1"/>
    <col min="6657" max="6657" width="17.19921875" style="157" customWidth="1"/>
    <col min="6658" max="6658" width="15.296875" style="157" customWidth="1"/>
    <col min="6659" max="6659" width="15.5" style="157" customWidth="1"/>
    <col min="6660" max="6908" width="10.69921875" style="157"/>
    <col min="6909" max="6909" width="7" style="157" customWidth="1"/>
    <col min="6910" max="6910" width="34.5" style="157" customWidth="1"/>
    <col min="6911" max="6911" width="11" style="157" customWidth="1"/>
    <col min="6912" max="6912" width="16.796875" style="157" customWidth="1"/>
    <col min="6913" max="6913" width="17.19921875" style="157" customWidth="1"/>
    <col min="6914" max="6914" width="15.296875" style="157" customWidth="1"/>
    <col min="6915" max="6915" width="15.5" style="157" customWidth="1"/>
    <col min="6916" max="7164" width="10.69921875" style="157"/>
    <col min="7165" max="7165" width="7" style="157" customWidth="1"/>
    <col min="7166" max="7166" width="34.5" style="157" customWidth="1"/>
    <col min="7167" max="7167" width="11" style="157" customWidth="1"/>
    <col min="7168" max="7168" width="16.796875" style="157" customWidth="1"/>
    <col min="7169" max="7169" width="17.19921875" style="157" customWidth="1"/>
    <col min="7170" max="7170" width="15.296875" style="157" customWidth="1"/>
    <col min="7171" max="7171" width="15.5" style="157" customWidth="1"/>
    <col min="7172" max="7420" width="10.69921875" style="157"/>
    <col min="7421" max="7421" width="7" style="157" customWidth="1"/>
    <col min="7422" max="7422" width="34.5" style="157" customWidth="1"/>
    <col min="7423" max="7423" width="11" style="157" customWidth="1"/>
    <col min="7424" max="7424" width="16.796875" style="157" customWidth="1"/>
    <col min="7425" max="7425" width="17.19921875" style="157" customWidth="1"/>
    <col min="7426" max="7426" width="15.296875" style="157" customWidth="1"/>
    <col min="7427" max="7427" width="15.5" style="157" customWidth="1"/>
    <col min="7428" max="7676" width="10.69921875" style="157"/>
    <col min="7677" max="7677" width="7" style="157" customWidth="1"/>
    <col min="7678" max="7678" width="34.5" style="157" customWidth="1"/>
    <col min="7679" max="7679" width="11" style="157" customWidth="1"/>
    <col min="7680" max="7680" width="16.796875" style="157" customWidth="1"/>
    <col min="7681" max="7681" width="17.19921875" style="157" customWidth="1"/>
    <col min="7682" max="7682" width="15.296875" style="157" customWidth="1"/>
    <col min="7683" max="7683" width="15.5" style="157" customWidth="1"/>
    <col min="7684" max="7932" width="10.69921875" style="157"/>
    <col min="7933" max="7933" width="7" style="157" customWidth="1"/>
    <col min="7934" max="7934" width="34.5" style="157" customWidth="1"/>
    <col min="7935" max="7935" width="11" style="157" customWidth="1"/>
    <col min="7936" max="7936" width="16.796875" style="157" customWidth="1"/>
    <col min="7937" max="7937" width="17.19921875" style="157" customWidth="1"/>
    <col min="7938" max="7938" width="15.296875" style="157" customWidth="1"/>
    <col min="7939" max="7939" width="15.5" style="157" customWidth="1"/>
    <col min="7940" max="8188" width="10.69921875" style="157"/>
    <col min="8189" max="8189" width="7" style="157" customWidth="1"/>
    <col min="8190" max="8190" width="34.5" style="157" customWidth="1"/>
    <col min="8191" max="8191" width="11" style="157" customWidth="1"/>
    <col min="8192" max="8192" width="16.796875" style="157" customWidth="1"/>
    <col min="8193" max="8193" width="17.19921875" style="157" customWidth="1"/>
    <col min="8194" max="8194" width="15.296875" style="157" customWidth="1"/>
    <col min="8195" max="8195" width="15.5" style="157" customWidth="1"/>
    <col min="8196" max="8444" width="10.69921875" style="157"/>
    <col min="8445" max="8445" width="7" style="157" customWidth="1"/>
    <col min="8446" max="8446" width="34.5" style="157" customWidth="1"/>
    <col min="8447" max="8447" width="11" style="157" customWidth="1"/>
    <col min="8448" max="8448" width="16.796875" style="157" customWidth="1"/>
    <col min="8449" max="8449" width="17.19921875" style="157" customWidth="1"/>
    <col min="8450" max="8450" width="15.296875" style="157" customWidth="1"/>
    <col min="8451" max="8451" width="15.5" style="157" customWidth="1"/>
    <col min="8452" max="8700" width="10.69921875" style="157"/>
    <col min="8701" max="8701" width="7" style="157" customWidth="1"/>
    <col min="8702" max="8702" width="34.5" style="157" customWidth="1"/>
    <col min="8703" max="8703" width="11" style="157" customWidth="1"/>
    <col min="8704" max="8704" width="16.796875" style="157" customWidth="1"/>
    <col min="8705" max="8705" width="17.19921875" style="157" customWidth="1"/>
    <col min="8706" max="8706" width="15.296875" style="157" customWidth="1"/>
    <col min="8707" max="8707" width="15.5" style="157" customWidth="1"/>
    <col min="8708" max="8956" width="10.69921875" style="157"/>
    <col min="8957" max="8957" width="7" style="157" customWidth="1"/>
    <col min="8958" max="8958" width="34.5" style="157" customWidth="1"/>
    <col min="8959" max="8959" width="11" style="157" customWidth="1"/>
    <col min="8960" max="8960" width="16.796875" style="157" customWidth="1"/>
    <col min="8961" max="8961" width="17.19921875" style="157" customWidth="1"/>
    <col min="8962" max="8962" width="15.296875" style="157" customWidth="1"/>
    <col min="8963" max="8963" width="15.5" style="157" customWidth="1"/>
    <col min="8964" max="9212" width="10.69921875" style="157"/>
    <col min="9213" max="9213" width="7" style="157" customWidth="1"/>
    <col min="9214" max="9214" width="34.5" style="157" customWidth="1"/>
    <col min="9215" max="9215" width="11" style="157" customWidth="1"/>
    <col min="9216" max="9216" width="16.796875" style="157" customWidth="1"/>
    <col min="9217" max="9217" width="17.19921875" style="157" customWidth="1"/>
    <col min="9218" max="9218" width="15.296875" style="157" customWidth="1"/>
    <col min="9219" max="9219" width="15.5" style="157" customWidth="1"/>
    <col min="9220" max="9468" width="10.69921875" style="157"/>
    <col min="9469" max="9469" width="7" style="157" customWidth="1"/>
    <col min="9470" max="9470" width="34.5" style="157" customWidth="1"/>
    <col min="9471" max="9471" width="11" style="157" customWidth="1"/>
    <col min="9472" max="9472" width="16.796875" style="157" customWidth="1"/>
    <col min="9473" max="9473" width="17.19921875" style="157" customWidth="1"/>
    <col min="9474" max="9474" width="15.296875" style="157" customWidth="1"/>
    <col min="9475" max="9475" width="15.5" style="157" customWidth="1"/>
    <col min="9476" max="9724" width="10.69921875" style="157"/>
    <col min="9725" max="9725" width="7" style="157" customWidth="1"/>
    <col min="9726" max="9726" width="34.5" style="157" customWidth="1"/>
    <col min="9727" max="9727" width="11" style="157" customWidth="1"/>
    <col min="9728" max="9728" width="16.796875" style="157" customWidth="1"/>
    <col min="9729" max="9729" width="17.19921875" style="157" customWidth="1"/>
    <col min="9730" max="9730" width="15.296875" style="157" customWidth="1"/>
    <col min="9731" max="9731" width="15.5" style="157" customWidth="1"/>
    <col min="9732" max="9980" width="10.69921875" style="157"/>
    <col min="9981" max="9981" width="7" style="157" customWidth="1"/>
    <col min="9982" max="9982" width="34.5" style="157" customWidth="1"/>
    <col min="9983" max="9983" width="11" style="157" customWidth="1"/>
    <col min="9984" max="9984" width="16.796875" style="157" customWidth="1"/>
    <col min="9985" max="9985" width="17.19921875" style="157" customWidth="1"/>
    <col min="9986" max="9986" width="15.296875" style="157" customWidth="1"/>
    <col min="9987" max="9987" width="15.5" style="157" customWidth="1"/>
    <col min="9988" max="10236" width="10.69921875" style="157"/>
    <col min="10237" max="10237" width="7" style="157" customWidth="1"/>
    <col min="10238" max="10238" width="34.5" style="157" customWidth="1"/>
    <col min="10239" max="10239" width="11" style="157" customWidth="1"/>
    <col min="10240" max="10240" width="16.796875" style="157" customWidth="1"/>
    <col min="10241" max="10241" width="17.19921875" style="157" customWidth="1"/>
    <col min="10242" max="10242" width="15.296875" style="157" customWidth="1"/>
    <col min="10243" max="10243" width="15.5" style="157" customWidth="1"/>
    <col min="10244" max="10492" width="10.69921875" style="157"/>
    <col min="10493" max="10493" width="7" style="157" customWidth="1"/>
    <col min="10494" max="10494" width="34.5" style="157" customWidth="1"/>
    <col min="10495" max="10495" width="11" style="157" customWidth="1"/>
    <col min="10496" max="10496" width="16.796875" style="157" customWidth="1"/>
    <col min="10497" max="10497" width="17.19921875" style="157" customWidth="1"/>
    <col min="10498" max="10498" width="15.296875" style="157" customWidth="1"/>
    <col min="10499" max="10499" width="15.5" style="157" customWidth="1"/>
    <col min="10500" max="10748" width="10.69921875" style="157"/>
    <col min="10749" max="10749" width="7" style="157" customWidth="1"/>
    <col min="10750" max="10750" width="34.5" style="157" customWidth="1"/>
    <col min="10751" max="10751" width="11" style="157" customWidth="1"/>
    <col min="10752" max="10752" width="16.796875" style="157" customWidth="1"/>
    <col min="10753" max="10753" width="17.19921875" style="157" customWidth="1"/>
    <col min="10754" max="10754" width="15.296875" style="157" customWidth="1"/>
    <col min="10755" max="10755" width="15.5" style="157" customWidth="1"/>
    <col min="10756" max="11004" width="10.69921875" style="157"/>
    <col min="11005" max="11005" width="7" style="157" customWidth="1"/>
    <col min="11006" max="11006" width="34.5" style="157" customWidth="1"/>
    <col min="11007" max="11007" width="11" style="157" customWidth="1"/>
    <col min="11008" max="11008" width="16.796875" style="157" customWidth="1"/>
    <col min="11009" max="11009" width="17.19921875" style="157" customWidth="1"/>
    <col min="11010" max="11010" width="15.296875" style="157" customWidth="1"/>
    <col min="11011" max="11011" width="15.5" style="157" customWidth="1"/>
    <col min="11012" max="11260" width="10.69921875" style="157"/>
    <col min="11261" max="11261" width="7" style="157" customWidth="1"/>
    <col min="11262" max="11262" width="34.5" style="157" customWidth="1"/>
    <col min="11263" max="11263" width="11" style="157" customWidth="1"/>
    <col min="11264" max="11264" width="16.796875" style="157" customWidth="1"/>
    <col min="11265" max="11265" width="17.19921875" style="157" customWidth="1"/>
    <col min="11266" max="11266" width="15.296875" style="157" customWidth="1"/>
    <col min="11267" max="11267" width="15.5" style="157" customWidth="1"/>
    <col min="11268" max="11516" width="10.69921875" style="157"/>
    <col min="11517" max="11517" width="7" style="157" customWidth="1"/>
    <col min="11518" max="11518" width="34.5" style="157" customWidth="1"/>
    <col min="11519" max="11519" width="11" style="157" customWidth="1"/>
    <col min="11520" max="11520" width="16.796875" style="157" customWidth="1"/>
    <col min="11521" max="11521" width="17.19921875" style="157" customWidth="1"/>
    <col min="11522" max="11522" width="15.296875" style="157" customWidth="1"/>
    <col min="11523" max="11523" width="15.5" style="157" customWidth="1"/>
    <col min="11524" max="11772" width="10.69921875" style="157"/>
    <col min="11773" max="11773" width="7" style="157" customWidth="1"/>
    <col min="11774" max="11774" width="34.5" style="157" customWidth="1"/>
    <col min="11775" max="11775" width="11" style="157" customWidth="1"/>
    <col min="11776" max="11776" width="16.796875" style="157" customWidth="1"/>
    <col min="11777" max="11777" width="17.19921875" style="157" customWidth="1"/>
    <col min="11778" max="11778" width="15.296875" style="157" customWidth="1"/>
    <col min="11779" max="11779" width="15.5" style="157" customWidth="1"/>
    <col min="11780" max="12028" width="10.69921875" style="157"/>
    <col min="12029" max="12029" width="7" style="157" customWidth="1"/>
    <col min="12030" max="12030" width="34.5" style="157" customWidth="1"/>
    <col min="12031" max="12031" width="11" style="157" customWidth="1"/>
    <col min="12032" max="12032" width="16.796875" style="157" customWidth="1"/>
    <col min="12033" max="12033" width="17.19921875" style="157" customWidth="1"/>
    <col min="12034" max="12034" width="15.296875" style="157" customWidth="1"/>
    <col min="12035" max="12035" width="15.5" style="157" customWidth="1"/>
    <col min="12036" max="12284" width="10.69921875" style="157"/>
    <col min="12285" max="12285" width="7" style="157" customWidth="1"/>
    <col min="12286" max="12286" width="34.5" style="157" customWidth="1"/>
    <col min="12287" max="12287" width="11" style="157" customWidth="1"/>
    <col min="12288" max="12288" width="16.796875" style="157" customWidth="1"/>
    <col min="12289" max="12289" width="17.19921875" style="157" customWidth="1"/>
    <col min="12290" max="12290" width="15.296875" style="157" customWidth="1"/>
    <col min="12291" max="12291" width="15.5" style="157" customWidth="1"/>
    <col min="12292" max="12540" width="10.69921875" style="157"/>
    <col min="12541" max="12541" width="7" style="157" customWidth="1"/>
    <col min="12542" max="12542" width="34.5" style="157" customWidth="1"/>
    <col min="12543" max="12543" width="11" style="157" customWidth="1"/>
    <col min="12544" max="12544" width="16.796875" style="157" customWidth="1"/>
    <col min="12545" max="12545" width="17.19921875" style="157" customWidth="1"/>
    <col min="12546" max="12546" width="15.296875" style="157" customWidth="1"/>
    <col min="12547" max="12547" width="15.5" style="157" customWidth="1"/>
    <col min="12548" max="12796" width="10.69921875" style="157"/>
    <col min="12797" max="12797" width="7" style="157" customWidth="1"/>
    <col min="12798" max="12798" width="34.5" style="157" customWidth="1"/>
    <col min="12799" max="12799" width="11" style="157" customWidth="1"/>
    <col min="12800" max="12800" width="16.796875" style="157" customWidth="1"/>
    <col min="12801" max="12801" width="17.19921875" style="157" customWidth="1"/>
    <col min="12802" max="12802" width="15.296875" style="157" customWidth="1"/>
    <col min="12803" max="12803" width="15.5" style="157" customWidth="1"/>
    <col min="12804" max="13052" width="10.69921875" style="157"/>
    <col min="13053" max="13053" width="7" style="157" customWidth="1"/>
    <col min="13054" max="13054" width="34.5" style="157" customWidth="1"/>
    <col min="13055" max="13055" width="11" style="157" customWidth="1"/>
    <col min="13056" max="13056" width="16.796875" style="157" customWidth="1"/>
    <col min="13057" max="13057" width="17.19921875" style="157" customWidth="1"/>
    <col min="13058" max="13058" width="15.296875" style="157" customWidth="1"/>
    <col min="13059" max="13059" width="15.5" style="157" customWidth="1"/>
    <col min="13060" max="13308" width="10.69921875" style="157"/>
    <col min="13309" max="13309" width="7" style="157" customWidth="1"/>
    <col min="13310" max="13310" width="34.5" style="157" customWidth="1"/>
    <col min="13311" max="13311" width="11" style="157" customWidth="1"/>
    <col min="13312" max="13312" width="16.796875" style="157" customWidth="1"/>
    <col min="13313" max="13313" width="17.19921875" style="157" customWidth="1"/>
    <col min="13314" max="13314" width="15.296875" style="157" customWidth="1"/>
    <col min="13315" max="13315" width="15.5" style="157" customWidth="1"/>
    <col min="13316" max="13564" width="10.69921875" style="157"/>
    <col min="13565" max="13565" width="7" style="157" customWidth="1"/>
    <col min="13566" max="13566" width="34.5" style="157" customWidth="1"/>
    <col min="13567" max="13567" width="11" style="157" customWidth="1"/>
    <col min="13568" max="13568" width="16.796875" style="157" customWidth="1"/>
    <col min="13569" max="13569" width="17.19921875" style="157" customWidth="1"/>
    <col min="13570" max="13570" width="15.296875" style="157" customWidth="1"/>
    <col min="13571" max="13571" width="15.5" style="157" customWidth="1"/>
    <col min="13572" max="13820" width="10.69921875" style="157"/>
    <col min="13821" max="13821" width="7" style="157" customWidth="1"/>
    <col min="13822" max="13822" width="34.5" style="157" customWidth="1"/>
    <col min="13823" max="13823" width="11" style="157" customWidth="1"/>
    <col min="13824" max="13824" width="16.796875" style="157" customWidth="1"/>
    <col min="13825" max="13825" width="17.19921875" style="157" customWidth="1"/>
    <col min="13826" max="13826" width="15.296875" style="157" customWidth="1"/>
    <col min="13827" max="13827" width="15.5" style="157" customWidth="1"/>
    <col min="13828" max="14076" width="10.69921875" style="157"/>
    <col min="14077" max="14077" width="7" style="157" customWidth="1"/>
    <col min="14078" max="14078" width="34.5" style="157" customWidth="1"/>
    <col min="14079" max="14079" width="11" style="157" customWidth="1"/>
    <col min="14080" max="14080" width="16.796875" style="157" customWidth="1"/>
    <col min="14081" max="14081" width="17.19921875" style="157" customWidth="1"/>
    <col min="14082" max="14082" width="15.296875" style="157" customWidth="1"/>
    <col min="14083" max="14083" width="15.5" style="157" customWidth="1"/>
    <col min="14084" max="14332" width="10.69921875" style="157"/>
    <col min="14333" max="14333" width="7" style="157" customWidth="1"/>
    <col min="14334" max="14334" width="34.5" style="157" customWidth="1"/>
    <col min="14335" max="14335" width="11" style="157" customWidth="1"/>
    <col min="14336" max="14336" width="16.796875" style="157" customWidth="1"/>
    <col min="14337" max="14337" width="17.19921875" style="157" customWidth="1"/>
    <col min="14338" max="14338" width="15.296875" style="157" customWidth="1"/>
    <col min="14339" max="14339" width="15.5" style="157" customWidth="1"/>
    <col min="14340" max="14588" width="10.69921875" style="157"/>
    <col min="14589" max="14589" width="7" style="157" customWidth="1"/>
    <col min="14590" max="14590" width="34.5" style="157" customWidth="1"/>
    <col min="14591" max="14591" width="11" style="157" customWidth="1"/>
    <col min="14592" max="14592" width="16.796875" style="157" customWidth="1"/>
    <col min="14593" max="14593" width="17.19921875" style="157" customWidth="1"/>
    <col min="14594" max="14594" width="15.296875" style="157" customWidth="1"/>
    <col min="14595" max="14595" width="15.5" style="157" customWidth="1"/>
    <col min="14596" max="14844" width="10.69921875" style="157"/>
    <col min="14845" max="14845" width="7" style="157" customWidth="1"/>
    <col min="14846" max="14846" width="34.5" style="157" customWidth="1"/>
    <col min="14847" max="14847" width="11" style="157" customWidth="1"/>
    <col min="14848" max="14848" width="16.796875" style="157" customWidth="1"/>
    <col min="14849" max="14849" width="17.19921875" style="157" customWidth="1"/>
    <col min="14850" max="14850" width="15.296875" style="157" customWidth="1"/>
    <col min="14851" max="14851" width="15.5" style="157" customWidth="1"/>
    <col min="14852" max="15100" width="10.69921875" style="157"/>
    <col min="15101" max="15101" width="7" style="157" customWidth="1"/>
    <col min="15102" max="15102" width="34.5" style="157" customWidth="1"/>
    <col min="15103" max="15103" width="11" style="157" customWidth="1"/>
    <col min="15104" max="15104" width="16.796875" style="157" customWidth="1"/>
    <col min="15105" max="15105" width="17.19921875" style="157" customWidth="1"/>
    <col min="15106" max="15106" width="15.296875" style="157" customWidth="1"/>
    <col min="15107" max="15107" width="15.5" style="157" customWidth="1"/>
    <col min="15108" max="15356" width="10.69921875" style="157"/>
    <col min="15357" max="15357" width="7" style="157" customWidth="1"/>
    <col min="15358" max="15358" width="34.5" style="157" customWidth="1"/>
    <col min="15359" max="15359" width="11" style="157" customWidth="1"/>
    <col min="15360" max="15360" width="16.796875" style="157" customWidth="1"/>
    <col min="15361" max="15361" width="17.19921875" style="157" customWidth="1"/>
    <col min="15362" max="15362" width="15.296875" style="157" customWidth="1"/>
    <col min="15363" max="15363" width="15.5" style="157" customWidth="1"/>
    <col min="15364" max="15612" width="10.69921875" style="157"/>
    <col min="15613" max="15613" width="7" style="157" customWidth="1"/>
    <col min="15614" max="15614" width="34.5" style="157" customWidth="1"/>
    <col min="15615" max="15615" width="11" style="157" customWidth="1"/>
    <col min="15616" max="15616" width="16.796875" style="157" customWidth="1"/>
    <col min="15617" max="15617" width="17.19921875" style="157" customWidth="1"/>
    <col min="15618" max="15618" width="15.296875" style="157" customWidth="1"/>
    <col min="15619" max="15619" width="15.5" style="157" customWidth="1"/>
    <col min="15620" max="15868" width="10.69921875" style="157"/>
    <col min="15869" max="15869" width="7" style="157" customWidth="1"/>
    <col min="15870" max="15870" width="34.5" style="157" customWidth="1"/>
    <col min="15871" max="15871" width="11" style="157" customWidth="1"/>
    <col min="15872" max="15872" width="16.796875" style="157" customWidth="1"/>
    <col min="15873" max="15873" width="17.19921875" style="157" customWidth="1"/>
    <col min="15874" max="15874" width="15.296875" style="157" customWidth="1"/>
    <col min="15875" max="15875" width="15.5" style="157" customWidth="1"/>
    <col min="15876" max="16124" width="10.69921875" style="157"/>
    <col min="16125" max="16125" width="7" style="157" customWidth="1"/>
    <col min="16126" max="16126" width="34.5" style="157" customWidth="1"/>
    <col min="16127" max="16127" width="11" style="157" customWidth="1"/>
    <col min="16128" max="16128" width="16.796875" style="157" customWidth="1"/>
    <col min="16129" max="16129" width="17.19921875" style="157" customWidth="1"/>
    <col min="16130" max="16130" width="15.296875" style="157" customWidth="1"/>
    <col min="16131" max="16131" width="15.5" style="157" customWidth="1"/>
    <col min="16132" max="16384" width="10.69921875" style="157"/>
  </cols>
  <sheetData>
    <row r="1" spans="1:6" ht="40.5" customHeight="1" x14ac:dyDescent="0.3">
      <c r="A1" s="1402" t="s">
        <v>954</v>
      </c>
      <c r="B1" s="1402"/>
      <c r="C1" s="1402"/>
      <c r="D1" s="1402"/>
      <c r="E1" s="1402"/>
    </row>
    <row r="2" spans="1:6" x14ac:dyDescent="0.3">
      <c r="A2" s="158"/>
      <c r="B2" s="158"/>
      <c r="C2" s="161"/>
      <c r="F2" s="161" t="s">
        <v>1</v>
      </c>
    </row>
    <row r="3" spans="1:6" s="693" customFormat="1" ht="33.75" customHeight="1" x14ac:dyDescent="0.3">
      <c r="A3" s="691" t="s">
        <v>538</v>
      </c>
      <c r="B3" s="692" t="s">
        <v>600</v>
      </c>
      <c r="C3" s="302" t="s">
        <v>544</v>
      </c>
      <c r="D3" s="302" t="s">
        <v>808</v>
      </c>
      <c r="E3" s="302" t="s">
        <v>1059</v>
      </c>
      <c r="F3" s="1262" t="s">
        <v>745</v>
      </c>
    </row>
    <row r="4" spans="1:6" s="159" customFormat="1" ht="18.75" customHeight="1" x14ac:dyDescent="0.3">
      <c r="A4" s="694" t="s">
        <v>9</v>
      </c>
      <c r="B4" s="695" t="s">
        <v>589</v>
      </c>
      <c r="C4" s="696">
        <v>5000000</v>
      </c>
      <c r="D4" s="697">
        <f>E4-C4</f>
        <v>0</v>
      </c>
      <c r="E4" s="696">
        <v>5000000</v>
      </c>
      <c r="F4" s="1263">
        <v>5000000</v>
      </c>
    </row>
    <row r="5" spans="1:6" s="159" customFormat="1" ht="18.75" customHeight="1" x14ac:dyDescent="0.3">
      <c r="A5" s="694" t="s">
        <v>12</v>
      </c>
      <c r="B5" s="695" t="s">
        <v>588</v>
      </c>
      <c r="C5" s="698">
        <v>1500000</v>
      </c>
      <c r="D5" s="697">
        <f>E5-C5</f>
        <v>0</v>
      </c>
      <c r="E5" s="698">
        <v>1500000</v>
      </c>
      <c r="F5" s="1264">
        <v>1500000</v>
      </c>
    </row>
    <row r="6" spans="1:6" s="159" customFormat="1" ht="18.75" customHeight="1" x14ac:dyDescent="0.3">
      <c r="A6" s="694" t="s">
        <v>15</v>
      </c>
      <c r="B6" s="695" t="s">
        <v>590</v>
      </c>
      <c r="C6" s="698">
        <v>2000000</v>
      </c>
      <c r="D6" s="697">
        <f>E6-C6</f>
        <v>0</v>
      </c>
      <c r="E6" s="698">
        <v>2000000</v>
      </c>
      <c r="F6" s="1264">
        <v>2000000</v>
      </c>
    </row>
    <row r="7" spans="1:6" s="159" customFormat="1" ht="18.75" customHeight="1" x14ac:dyDescent="0.3">
      <c r="A7" s="694" t="s">
        <v>18</v>
      </c>
      <c r="B7" s="695" t="s">
        <v>591</v>
      </c>
      <c r="C7" s="698">
        <v>3000000</v>
      </c>
      <c r="D7" s="697">
        <f>E7-C7</f>
        <v>0</v>
      </c>
      <c r="E7" s="698">
        <v>3000000</v>
      </c>
      <c r="F7" s="1264">
        <v>3000000</v>
      </c>
    </row>
    <row r="8" spans="1:6" s="159" customFormat="1" ht="18.75" customHeight="1" x14ac:dyDescent="0.3">
      <c r="A8" s="694" t="s">
        <v>21</v>
      </c>
      <c r="B8" s="695" t="s">
        <v>684</v>
      </c>
      <c r="C8" s="698">
        <v>12000000</v>
      </c>
      <c r="D8" s="697">
        <f>E8-C8</f>
        <v>0</v>
      </c>
      <c r="E8" s="698">
        <v>12000000</v>
      </c>
      <c r="F8" s="1264">
        <v>12000000</v>
      </c>
    </row>
    <row r="9" spans="1:6" s="159" customFormat="1" ht="18.75" customHeight="1" x14ac:dyDescent="0.3">
      <c r="A9" s="694" t="s">
        <v>24</v>
      </c>
      <c r="B9" s="695" t="s">
        <v>587</v>
      </c>
      <c r="C9" s="698">
        <v>35915000</v>
      </c>
      <c r="D9" s="697">
        <v>-3000000</v>
      </c>
      <c r="E9" s="698">
        <v>34332520</v>
      </c>
      <c r="F9" s="1264">
        <v>34332520</v>
      </c>
    </row>
    <row r="10" spans="1:6" s="159" customFormat="1" ht="18.75" customHeight="1" x14ac:dyDescent="0.3">
      <c r="A10" s="699" t="s">
        <v>27</v>
      </c>
      <c r="B10" s="700" t="s">
        <v>1060</v>
      </c>
      <c r="C10" s="701">
        <v>7000000</v>
      </c>
      <c r="D10" s="697">
        <v>3000000</v>
      </c>
      <c r="E10" s="701">
        <v>10000000</v>
      </c>
      <c r="F10" s="1265">
        <v>10000000</v>
      </c>
    </row>
    <row r="11" spans="1:6" s="156" customFormat="1" ht="18.75" customHeight="1" x14ac:dyDescent="0.3">
      <c r="A11" s="702" t="s">
        <v>30</v>
      </c>
      <c r="B11" s="703" t="s">
        <v>521</v>
      </c>
      <c r="C11" s="704">
        <f>SUM(C4:C10)</f>
        <v>66415000</v>
      </c>
      <c r="D11" s="704">
        <f t="shared" ref="D11" si="0">SUM(D4:D10)</f>
        <v>0</v>
      </c>
      <c r="E11" s="705">
        <f>SUM(E4:E10)</f>
        <v>67832520</v>
      </c>
      <c r="F11" s="705">
        <f>SUM(F4:F10)</f>
        <v>67832520</v>
      </c>
    </row>
    <row r="12" spans="1:6" s="156" customFormat="1" x14ac:dyDescent="0.3">
      <c r="A12" s="160"/>
      <c r="B12" s="160"/>
      <c r="C12" s="155"/>
    </row>
    <row r="13" spans="1:6" s="156" customFormat="1" ht="12.75" customHeight="1" x14ac:dyDescent="0.3">
      <c r="A13" s="1402" t="s">
        <v>1061</v>
      </c>
      <c r="B13" s="1402"/>
      <c r="C13" s="1402"/>
      <c r="D13" s="1402"/>
      <c r="E13" s="1402"/>
    </row>
    <row r="14" spans="1:6" s="156" customFormat="1" x14ac:dyDescent="0.3">
      <c r="A14" s="1402"/>
      <c r="B14" s="1402"/>
      <c r="C14" s="1402"/>
      <c r="D14" s="1402"/>
      <c r="E14" s="1402"/>
    </row>
    <row r="15" spans="1:6" s="156" customFormat="1" x14ac:dyDescent="0.3">
      <c r="A15" s="1402"/>
      <c r="B15" s="1402"/>
      <c r="C15" s="1402"/>
      <c r="D15" s="1402"/>
      <c r="E15" s="1402"/>
    </row>
    <row r="16" spans="1:6" s="156" customFormat="1" x14ac:dyDescent="0.3">
      <c r="A16" s="158"/>
      <c r="B16" s="158"/>
      <c r="F16" s="161" t="s">
        <v>1</v>
      </c>
    </row>
    <row r="17" spans="1:6" ht="35.25" customHeight="1" x14ac:dyDescent="0.3">
      <c r="A17" s="691" t="s">
        <v>538</v>
      </c>
      <c r="B17" s="692" t="s">
        <v>600</v>
      </c>
      <c r="C17" s="302" t="s">
        <v>544</v>
      </c>
      <c r="D17" s="706" t="s">
        <v>808</v>
      </c>
      <c r="E17" s="706" t="s">
        <v>1059</v>
      </c>
      <c r="F17" s="1269" t="s">
        <v>745</v>
      </c>
    </row>
    <row r="18" spans="1:6" ht="18" customHeight="1" x14ac:dyDescent="0.3">
      <c r="A18" s="699" t="s">
        <v>9</v>
      </c>
      <c r="B18" s="707" t="s">
        <v>592</v>
      </c>
      <c r="C18" s="708">
        <v>828400</v>
      </c>
      <c r="D18" s="709">
        <f>E18-C18</f>
        <v>9459500</v>
      </c>
      <c r="E18" s="1266">
        <v>10287900</v>
      </c>
      <c r="F18" s="1275">
        <v>9792050</v>
      </c>
    </row>
    <row r="19" spans="1:6" ht="18" customHeight="1" x14ac:dyDescent="0.3">
      <c r="A19" s="710" t="s">
        <v>12</v>
      </c>
      <c r="B19" s="711" t="s">
        <v>603</v>
      </c>
      <c r="C19" s="712"/>
      <c r="D19" s="713">
        <f>E19-C19</f>
        <v>0</v>
      </c>
      <c r="E19" s="1267"/>
      <c r="F19" s="1268"/>
    </row>
    <row r="20" spans="1:6" ht="18" customHeight="1" x14ac:dyDescent="0.3">
      <c r="A20" s="702" t="s">
        <v>15</v>
      </c>
      <c r="B20" s="703" t="s">
        <v>521</v>
      </c>
      <c r="C20" s="714">
        <f>SUM(C18:C19)</f>
        <v>828400</v>
      </c>
      <c r="D20" s="714">
        <f t="shared" ref="D20:F20" si="1">SUM(D18:D19)</f>
        <v>9459500</v>
      </c>
      <c r="E20" s="705">
        <f t="shared" si="1"/>
        <v>10287900</v>
      </c>
      <c r="F20" s="705">
        <f t="shared" si="1"/>
        <v>9792050</v>
      </c>
    </row>
  </sheetData>
  <mergeCells count="2">
    <mergeCell ref="A1:E1"/>
    <mergeCell ref="A13:E15"/>
  </mergeCells>
  <printOptions horizontalCentered="1"/>
  <pageMargins left="0.25" right="0.25" top="0.75" bottom="0.75" header="0.3" footer="0.3"/>
  <pageSetup paperSize="9" scale="85" orientation="portrait" r:id="rId1"/>
  <headerFooter>
    <oddHeader>&amp;R&amp;"Times New Roman CE,Félkövér dőlt"&amp;8 6. melléklet a 13/2019. (V.30.)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S10"/>
  <sheetViews>
    <sheetView view="pageLayout" topLeftCell="H1" zoomScale="86" zoomScaleNormal="89" zoomScalePageLayoutView="86" workbookViewId="0">
      <selection activeCell="B19" sqref="B19"/>
    </sheetView>
  </sheetViews>
  <sheetFormatPr defaultColWidth="9.296875" defaultRowHeight="15.5" x14ac:dyDescent="0.35"/>
  <cols>
    <col min="1" max="1" width="38" style="33" customWidth="1"/>
    <col min="2" max="2" width="17" style="33" customWidth="1"/>
    <col min="3" max="3" width="13" style="33" customWidth="1"/>
    <col min="4" max="4" width="17" style="33" customWidth="1"/>
    <col min="5" max="5" width="12.69921875" style="33" customWidth="1"/>
    <col min="6" max="6" width="17" style="33" customWidth="1"/>
    <col min="7" max="7" width="12.296875" style="33" customWidth="1"/>
    <col min="8" max="8" width="17" style="33" customWidth="1"/>
    <col min="9" max="9" width="12.296875" style="33" customWidth="1"/>
    <col min="10" max="10" width="16" style="33" customWidth="1"/>
    <col min="11" max="11" width="13.796875" style="33" customWidth="1"/>
    <col min="12" max="12" width="17" style="33" customWidth="1"/>
    <col min="13" max="13" width="12.796875" style="33" customWidth="1"/>
    <col min="14" max="14" width="13.69921875" style="33" customWidth="1"/>
    <col min="15" max="16" width="12" style="33" customWidth="1"/>
    <col min="17" max="16384" width="9.296875" style="33"/>
  </cols>
  <sheetData>
    <row r="1" spans="1:19" ht="57.75" customHeight="1" x14ac:dyDescent="0.35">
      <c r="A1" s="1403" t="s">
        <v>955</v>
      </c>
      <c r="B1" s="1403"/>
      <c r="C1" s="1403"/>
      <c r="D1" s="1403"/>
      <c r="E1" s="1403"/>
      <c r="F1" s="1403"/>
      <c r="G1" s="1403"/>
      <c r="H1" s="1403"/>
      <c r="I1" s="1403"/>
      <c r="J1" s="1403"/>
      <c r="K1" s="1403"/>
      <c r="L1" s="1403"/>
      <c r="M1" s="40"/>
      <c r="N1" s="40"/>
      <c r="O1" s="40"/>
      <c r="P1" s="40"/>
    </row>
    <row r="2" spans="1:19" ht="15" customHeight="1" x14ac:dyDescent="0.3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1404"/>
      <c r="P2" s="1404"/>
      <c r="Q2" s="34"/>
    </row>
    <row r="3" spans="1:19" ht="16.5" customHeight="1" x14ac:dyDescent="0.35">
      <c r="A3" s="38"/>
      <c r="B3" s="35"/>
      <c r="C3" s="35"/>
      <c r="D3" s="35"/>
      <c r="E3" s="35"/>
      <c r="F3" s="35"/>
      <c r="G3" s="35"/>
      <c r="H3" s="35"/>
      <c r="I3" s="35"/>
      <c r="J3" s="35"/>
      <c r="K3" s="35"/>
      <c r="L3" s="41" t="s">
        <v>1</v>
      </c>
      <c r="M3" s="35"/>
      <c r="N3" s="39"/>
      <c r="O3" s="39"/>
      <c r="P3" s="39"/>
      <c r="Q3" s="34"/>
      <c r="R3" s="34"/>
      <c r="S3" s="34"/>
    </row>
    <row r="4" spans="1:19" ht="30" customHeight="1" x14ac:dyDescent="0.35">
      <c r="A4" s="1405" t="s">
        <v>266</v>
      </c>
      <c r="B4" s="1407" t="s">
        <v>617</v>
      </c>
      <c r="C4" s="1407"/>
      <c r="D4" s="1407" t="s">
        <v>619</v>
      </c>
      <c r="E4" s="1407"/>
      <c r="F4" s="1407" t="s">
        <v>620</v>
      </c>
      <c r="G4" s="1408"/>
      <c r="H4" s="1409" t="s">
        <v>416</v>
      </c>
      <c r="I4" s="1410"/>
      <c r="J4" s="1409" t="s">
        <v>526</v>
      </c>
      <c r="K4" s="1411"/>
      <c r="L4" s="1409" t="s">
        <v>412</v>
      </c>
      <c r="M4" s="35"/>
      <c r="N4" s="36"/>
      <c r="O4" s="36"/>
      <c r="P4" s="39"/>
      <c r="Q4" s="34"/>
      <c r="R4" s="34"/>
      <c r="S4" s="34"/>
    </row>
    <row r="5" spans="1:19" ht="62.25" customHeight="1" x14ac:dyDescent="0.35">
      <c r="A5" s="1406"/>
      <c r="B5" s="303" t="s">
        <v>616</v>
      </c>
      <c r="C5" s="303" t="s">
        <v>414</v>
      </c>
      <c r="D5" s="303" t="s">
        <v>615</v>
      </c>
      <c r="E5" s="303" t="s">
        <v>414</v>
      </c>
      <c r="F5" s="304" t="s">
        <v>413</v>
      </c>
      <c r="G5" s="303" t="s">
        <v>414</v>
      </c>
      <c r="H5" s="303" t="s">
        <v>417</v>
      </c>
      <c r="I5" s="303" t="s">
        <v>414</v>
      </c>
      <c r="J5" s="303" t="s">
        <v>618</v>
      </c>
      <c r="K5" s="721" t="s">
        <v>414</v>
      </c>
      <c r="L5" s="1410"/>
      <c r="M5" s="37"/>
      <c r="N5" s="37"/>
      <c r="O5" s="37"/>
      <c r="P5" s="39"/>
      <c r="Q5" s="34"/>
      <c r="R5" s="34"/>
      <c r="S5" s="34"/>
    </row>
    <row r="6" spans="1:19" ht="32.25" customHeight="1" x14ac:dyDescent="0.35">
      <c r="A6" s="722" t="s">
        <v>418</v>
      </c>
      <c r="B6" s="718">
        <v>3092930</v>
      </c>
      <c r="C6" s="723">
        <f>ROUND(B6/L6*100,1)</f>
        <v>8.8000000000000007</v>
      </c>
      <c r="D6" s="718">
        <v>21878413</v>
      </c>
      <c r="E6" s="723">
        <f>ROUND(D6/L6*100,1)</f>
        <v>62.5</v>
      </c>
      <c r="F6" s="718">
        <v>966807</v>
      </c>
      <c r="G6" s="723">
        <f>ROUND((F6/L6)*100,1)</f>
        <v>2.8</v>
      </c>
      <c r="H6" s="718">
        <v>8730696</v>
      </c>
      <c r="I6" s="723">
        <f>ROUND((H6/L6)*100,1)</f>
        <v>24.9</v>
      </c>
      <c r="J6" s="724">
        <v>360928</v>
      </c>
      <c r="K6" s="723">
        <f>ROUND((J6/L6)*100,1)</f>
        <v>1</v>
      </c>
      <c r="L6" s="725">
        <f>B6+D6+F6+H6+J6</f>
        <v>35029774</v>
      </c>
    </row>
    <row r="7" spans="1:19" ht="27" customHeight="1" x14ac:dyDescent="0.35">
      <c r="A7" s="726" t="s">
        <v>395</v>
      </c>
      <c r="B7" s="718">
        <v>17955611</v>
      </c>
      <c r="C7" s="723">
        <f>ROUND(B7/L7*100,1)</f>
        <v>5.5</v>
      </c>
      <c r="D7" s="718">
        <v>212673618</v>
      </c>
      <c r="E7" s="723">
        <f>ROUND(D7/L7*100,1)</f>
        <v>65.599999999999994</v>
      </c>
      <c r="F7" s="718">
        <v>2015864</v>
      </c>
      <c r="G7" s="723">
        <f>ROUND((F7/L7)*100,1)</f>
        <v>0.6</v>
      </c>
      <c r="H7" s="718">
        <v>90755215</v>
      </c>
      <c r="I7" s="723">
        <f>ROUND((H7/L7)*100,1)</f>
        <v>28</v>
      </c>
      <c r="J7" s="724">
        <v>945875</v>
      </c>
      <c r="K7" s="723">
        <f>ROUND((J7/L7)*100,1)</f>
        <v>0.3</v>
      </c>
      <c r="L7" s="725">
        <f>B7+D7+F7+H7+J7</f>
        <v>324346183</v>
      </c>
    </row>
    <row r="8" spans="1:19" s="1270" customFormat="1" ht="40.5" customHeight="1" x14ac:dyDescent="0.3">
      <c r="A8" s="715" t="s">
        <v>1062</v>
      </c>
      <c r="B8" s="716">
        <f>SUM(B6:B7)</f>
        <v>21048541</v>
      </c>
      <c r="C8" s="716">
        <f t="shared" ref="C8:L8" si="0">SUM(C6:C7)</f>
        <v>14.3</v>
      </c>
      <c r="D8" s="716">
        <f t="shared" si="0"/>
        <v>234552031</v>
      </c>
      <c r="E8" s="716">
        <f t="shared" si="0"/>
        <v>128.1</v>
      </c>
      <c r="F8" s="716">
        <f t="shared" si="0"/>
        <v>2982671</v>
      </c>
      <c r="G8" s="716">
        <f t="shared" si="0"/>
        <v>3.4</v>
      </c>
      <c r="H8" s="716">
        <f t="shared" si="0"/>
        <v>99485911</v>
      </c>
      <c r="I8" s="716">
        <f t="shared" si="0"/>
        <v>52.9</v>
      </c>
      <c r="J8" s="716">
        <f t="shared" si="0"/>
        <v>1306803</v>
      </c>
      <c r="K8" s="727">
        <f t="shared" si="0"/>
        <v>1.3</v>
      </c>
      <c r="L8" s="305">
        <f t="shared" si="0"/>
        <v>359375957</v>
      </c>
    </row>
    <row r="9" spans="1:19" ht="42.75" customHeight="1" x14ac:dyDescent="0.35">
      <c r="A9" s="717" t="s">
        <v>1063</v>
      </c>
      <c r="B9" s="718">
        <v>898810077</v>
      </c>
      <c r="C9" s="719">
        <f>ROUND(B9/L9*100,1)</f>
        <v>15.5</v>
      </c>
      <c r="D9" s="718">
        <v>962617702</v>
      </c>
      <c r="E9" s="719">
        <f>ROUND(D9/L9*100,1)</f>
        <v>16.600000000000001</v>
      </c>
      <c r="F9" s="718">
        <v>1004496623</v>
      </c>
      <c r="G9" s="719">
        <f>ROUND((F9/L9)*100,1)</f>
        <v>17.3</v>
      </c>
      <c r="H9" s="718"/>
      <c r="I9" s="719"/>
      <c r="J9" s="720">
        <v>2932525410</v>
      </c>
      <c r="K9" s="728"/>
      <c r="L9" s="725">
        <f t="shared" ref="L9:L10" si="1">B9+D9+F9+H9+J9</f>
        <v>5798449812</v>
      </c>
    </row>
    <row r="10" spans="1:19" s="1270" customFormat="1" ht="65.25" customHeight="1" x14ac:dyDescent="0.3">
      <c r="A10" s="715" t="s">
        <v>1064</v>
      </c>
      <c r="B10" s="716">
        <f>B8+B9</f>
        <v>919858618</v>
      </c>
      <c r="C10" s="716">
        <f t="shared" ref="C10:K10" si="2">C8+C9</f>
        <v>29.8</v>
      </c>
      <c r="D10" s="716">
        <v>962617702</v>
      </c>
      <c r="E10" s="716">
        <f t="shared" si="2"/>
        <v>144.69999999999999</v>
      </c>
      <c r="F10" s="716">
        <f t="shared" si="2"/>
        <v>1007479294</v>
      </c>
      <c r="G10" s="716">
        <f t="shared" si="2"/>
        <v>20.7</v>
      </c>
      <c r="H10" s="716"/>
      <c r="I10" s="716">
        <f t="shared" si="2"/>
        <v>52.9</v>
      </c>
      <c r="J10" s="716">
        <f t="shared" si="2"/>
        <v>2933832213</v>
      </c>
      <c r="K10" s="727">
        <f t="shared" si="2"/>
        <v>1.3</v>
      </c>
      <c r="L10" s="305">
        <f t="shared" si="1"/>
        <v>5823787827</v>
      </c>
    </row>
  </sheetData>
  <mergeCells count="9">
    <mergeCell ref="A1:L1"/>
    <mergeCell ref="O2:P2"/>
    <mergeCell ref="A4:A5"/>
    <mergeCell ref="F4:G4"/>
    <mergeCell ref="H4:I4"/>
    <mergeCell ref="L4:L5"/>
    <mergeCell ref="B4:C4"/>
    <mergeCell ref="D4:E4"/>
    <mergeCell ref="J4:K4"/>
  </mergeCells>
  <printOptions horizontalCentered="1"/>
  <pageMargins left="0.25" right="0.25" top="0.75" bottom="0.75" header="0.3" footer="0.3"/>
  <pageSetup paperSize="9" scale="62" orientation="landscape" r:id="rId1"/>
  <headerFooter alignWithMargins="0">
    <oddHeader>&amp;R&amp;"Times New Roman CE,Félkövér dőlt"&amp;11 7. melléklet a 13/2019. (V.30.)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33</vt:i4>
      </vt:variant>
      <vt:variant>
        <vt:lpstr>Névvel ellátott tartományok</vt:lpstr>
      </vt:variant>
      <vt:variant>
        <vt:i4>15</vt:i4>
      </vt:variant>
    </vt:vector>
  </HeadingPairs>
  <TitlesOfParts>
    <vt:vector size="48" baseType="lpstr">
      <vt:lpstr>Címrend</vt:lpstr>
      <vt:lpstr>1.sz.mell.</vt:lpstr>
      <vt:lpstr>2.1.sz.mell  </vt:lpstr>
      <vt:lpstr>2.2.sz.mell  </vt:lpstr>
      <vt:lpstr>3.sz.mell</vt:lpstr>
      <vt:lpstr>4. sz.mell</vt:lpstr>
      <vt:lpstr>5.sz.mell</vt:lpstr>
      <vt:lpstr>6.sz.mell</vt:lpstr>
      <vt:lpstr>7.sz.mell.</vt:lpstr>
      <vt:lpstr>8.sz.mell. </vt:lpstr>
      <vt:lpstr>9.sz.mell.</vt:lpstr>
      <vt:lpstr>9.1-2 mell.össz</vt:lpstr>
      <vt:lpstr>10.sz.mell</vt:lpstr>
      <vt:lpstr>10.1.sz.mell</vt:lpstr>
      <vt:lpstr>10.2.sz.mell</vt:lpstr>
      <vt:lpstr>11.sz.mell</vt:lpstr>
      <vt:lpstr>11.1.sz.mell</vt:lpstr>
      <vt:lpstr>11.2.sz.mell</vt:lpstr>
      <vt:lpstr>12.sz.mell</vt:lpstr>
      <vt:lpstr>13.sz.mell</vt:lpstr>
      <vt:lpstr>14.sz.mell</vt:lpstr>
      <vt:lpstr>15.sz.mell</vt:lpstr>
      <vt:lpstr>16.sz.mell</vt:lpstr>
      <vt:lpstr>17.sz.mell</vt:lpstr>
      <vt:lpstr>18.sz.mell</vt:lpstr>
      <vt:lpstr>19. sz.mell</vt:lpstr>
      <vt:lpstr>20.sz.mell</vt:lpstr>
      <vt:lpstr>20-1.sz.mell</vt:lpstr>
      <vt:lpstr>21.sz.mell</vt:lpstr>
      <vt:lpstr>22.sz.mell</vt:lpstr>
      <vt:lpstr>23.szmell</vt:lpstr>
      <vt:lpstr>24.sz.mell</vt:lpstr>
      <vt:lpstr>Munka1</vt:lpstr>
      <vt:lpstr>'1.sz.mell.'!Nyomtatási_cím</vt:lpstr>
      <vt:lpstr>'3.sz.mell'!Nyomtatási_cím</vt:lpstr>
      <vt:lpstr>'9.sz.mell.'!Nyomtatási_cím</vt:lpstr>
      <vt:lpstr>'10.2.sz.mell'!Nyomtatási_terület</vt:lpstr>
      <vt:lpstr>'10.sz.mell'!Nyomtatási_terület</vt:lpstr>
      <vt:lpstr>'15.sz.mell'!Nyomtatási_terület</vt:lpstr>
      <vt:lpstr>'2.1.sz.mell  '!Nyomtatási_terület</vt:lpstr>
      <vt:lpstr>'2.2.sz.mell  '!Nyomtatási_terület</vt:lpstr>
      <vt:lpstr>'21.sz.mell'!Nyomtatási_terület</vt:lpstr>
      <vt:lpstr>'24.sz.mell'!Nyomtatási_terület</vt:lpstr>
      <vt:lpstr>'3.sz.mell'!Nyomtatási_terület</vt:lpstr>
      <vt:lpstr>'4. sz.mell'!Nyomtatási_terület</vt:lpstr>
      <vt:lpstr>'6.sz.mell'!Nyomtatási_terület</vt:lpstr>
      <vt:lpstr>'7.sz.mell.'!Nyomtatási_terület</vt:lpstr>
      <vt:lpstr>'9.sz.mell.'!Nyomtatási_terület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jdoczine</cp:lastModifiedBy>
  <cp:lastPrinted>2019-05-30T06:02:12Z</cp:lastPrinted>
  <dcterms:created xsi:type="dcterms:W3CDTF">2017-01-30T13:11:32Z</dcterms:created>
  <dcterms:modified xsi:type="dcterms:W3CDTF">2019-05-30T06:02:31Z</dcterms:modified>
</cp:coreProperties>
</file>