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730" windowHeight="9915" tabRatio="799" activeTab="15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Műk.Tám." sheetId="7" state="hidden" r:id="rId7"/>
    <sheet name="Felhalm. bevétel" sheetId="8" r:id="rId8"/>
    <sheet name="Felhalm. kiad." sheetId="9" r:id="rId9"/>
    <sheet name="Tartalék" sheetId="10" r:id="rId10"/>
    <sheet name="Polg.Hiv." sheetId="11" r:id="rId11"/>
    <sheet name="Eszi+Eü" sheetId="12" r:id="rId12"/>
    <sheet name="Vg" sheetId="13" r:id="rId13"/>
    <sheet name="Ovi" sheetId="14" r:id="rId14"/>
    <sheet name="AJMK" sheetId="15" r:id="rId15"/>
    <sheet name="Létszám_" sheetId="16" r:id="rId16"/>
    <sheet name="Létszám" sheetId="17" state="hidden" r:id="rId17"/>
  </sheets>
  <definedNames/>
  <calcPr fullCalcOnLoad="1"/>
</workbook>
</file>

<file path=xl/sharedStrings.xml><?xml version="1.0" encoding="utf-8"?>
<sst xmlns="http://schemas.openxmlformats.org/spreadsheetml/2006/main" count="798" uniqueCount="500">
  <si>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</si>
  <si>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</si>
  <si>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</si>
  <si>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</si>
  <si>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</si>
  <si>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</si>
  <si>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</si>
  <si>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</si>
  <si>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</si>
  <si>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</si>
  <si>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</si>
  <si>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</si>
  <si>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</si>
  <si>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</si>
  <si>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</si>
  <si>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</si>
  <si>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</si>
  <si>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</si>
  <si>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</si>
  <si>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</si>
  <si>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</si>
  <si>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</si>
  <si>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</si>
  <si>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</si>
  <si>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</si>
  <si>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</si>
  <si>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</si>
  <si>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</si>
  <si>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</si>
  <si>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</si>
  <si>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</si>
  <si>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</si>
  <si>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</si>
  <si>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</si>
  <si>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</si>
  <si>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</si>
  <si>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</si>
  <si>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</si>
  <si>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</si>
  <si>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</si>
  <si>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</si>
  <si>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</si>
  <si>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</si>
  <si>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</si>
  <si>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</si>
  <si>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</si>
  <si>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</si>
  <si>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</si>
  <si>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</si>
  <si>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</si>
  <si>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</si>
  <si>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</si>
  <si>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</si>
  <si>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</si>
  <si>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</si>
  <si>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</si>
  <si>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</si>
  <si>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</si>
  <si>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</si>
  <si>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</si>
  <si>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</si>
  <si>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</si>
  <si>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</si>
  <si>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</si>
  <si>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</si>
  <si>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</si>
  <si>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</si>
  <si>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</si>
  <si>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</si>
  <si>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</si>
  <si>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</si>
  <si>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</si>
  <si>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</si>
  <si>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</si>
  <si>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</si>
  <si>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</si>
  <si>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</si>
  <si>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</si>
  <si>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</si>
  <si>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</si>
  <si>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</si>
  <si>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</si>
  <si>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</si>
  <si>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</si>
  <si>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</si>
  <si>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</si>
  <si>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</si>
  <si>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</si>
  <si>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</si>
  <si>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</si>
  <si>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</si>
  <si>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</si>
  <si>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</si>
  <si>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</si>
  <si>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</si>
  <si>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</si>
  <si>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</si>
  <si>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</si>
  <si>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</si>
  <si>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</si>
  <si>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</si>
  <si>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</si>
  <si>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</si>
  <si>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</si>
  <si>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</si>
  <si>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</si>
  <si>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</si>
  <si>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</si>
  <si>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</si>
  <si>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</si>
  <si>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</si>
  <si>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</si>
  <si>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</si>
  <si>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</si>
  <si>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</si>
  <si>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</si>
  <si>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</si>
  <si>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</si>
  <si>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</si>
  <si>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</si>
  <si>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</si>
  <si>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</si>
  <si>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</si>
  <si>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</si>
  <si>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</si>
  <si>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</si>
  <si>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</si>
  <si>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</si>
  <si>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</si>
  <si>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</si>
  <si>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</si>
  <si>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</si>
  <si>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</si>
  <si>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</si>
  <si>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</si>
  <si>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</si>
  <si>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</si>
  <si>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</si>
  <si>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</si>
  <si>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</si>
  <si>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</si>
  <si>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</si>
  <si>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</si>
  <si>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</si>
  <si>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</si>
  <si>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</si>
  <si>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</si>
  <si>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</si>
  <si>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</si>
  <si>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</si>
  <si>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</si>
  <si>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</si>
  <si>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Temetőben lévő járda felújítása</t>
  </si>
  <si>
    <t>Óbögi Iskola - életveszély elhárításának költsége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</si>
  <si>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</si>
  <si>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</si>
  <si>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</si>
  <si>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</si>
  <si>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VSE pályázati önerő - Sportcsarnok pályázat saját erő</t>
  </si>
  <si>
    <t>K502. Elvonások és befizetések</t>
  </si>
  <si>
    <t xml:space="preserve">Erdőtelepítés Kerekdombon </t>
  </si>
  <si>
    <t xml:space="preserve"> - Házi segítségnyújtás, jelzőrendszeres hsg települési hj.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</si>
  <si>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</si>
  <si>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</si>
  <si>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</si>
  <si>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</si>
  <si>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</si>
  <si>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</si>
  <si>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</si>
  <si>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</si>
  <si>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</si>
  <si>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</si>
  <si>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</si>
  <si>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</si>
  <si>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</si>
  <si>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</si>
  <si>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</si>
  <si>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</si>
  <si>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</si>
  <si>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</si>
  <si>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</si>
  <si>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</si>
  <si>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</si>
  <si>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</si>
  <si>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</si>
  <si>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</si>
  <si>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</si>
  <si>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</si>
  <si>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</si>
  <si>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</si>
  <si>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</si>
  <si>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</si>
  <si>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</si>
  <si>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</si>
  <si>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</si>
  <si>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</si>
  <si>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</si>
  <si>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</si>
  <si>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</si>
  <si>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</si>
  <si>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</si>
  <si>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</si>
  <si>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</si>
  <si>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</si>
  <si>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>Magyar Közút vendégházak megvásárlása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</si>
  <si>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</si>
  <si>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</si>
  <si>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</si>
  <si>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</si>
  <si>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</si>
  <si>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</si>
  <si>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</si>
  <si>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</si>
  <si>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</si>
  <si>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</si>
  <si>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</si>
  <si>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</si>
  <si>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</si>
  <si>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</si>
  <si>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</si>
  <si>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</si>
  <si>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1/a.    melléklet a …./….(….) önkormányzati rendelethez</t>
  </si>
  <si>
    <t>Jogcím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</si>
  <si>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</si>
  <si>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</si>
  <si>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</si>
  <si>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</si>
  <si>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Lakott külterülettel kapcsolatos feladatok támogatása</t>
  </si>
  <si>
    <t>Üdülőhelyi feladatok támogatása</t>
  </si>
  <si>
    <t>Nem közművel összegyűjtött háztartási szennyvíz ártalmatlanítása</t>
  </si>
  <si>
    <t>A 2016. évről áthúzódó bérkompenzáció támogatása</t>
  </si>
  <si>
    <t>A települési önkormányzatok egyes köznevelési feladatainak támogatása</t>
  </si>
  <si>
    <t>Óvodapedagógusok,  és az óvodapedagógusok nevelő munkáját közvetlenül segítők bértámogatása</t>
  </si>
  <si>
    <t>Óvodaműködtetési támogatás</t>
  </si>
  <si>
    <t>Köznevelési intézmények működtetéséhez kapcsolódó támogatás</t>
  </si>
  <si>
    <t>Kiegészítő támogatás az óvodapedagógusok minősítéséből adódó többletkiadásokhoz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</si>
  <si>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</si>
  <si>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</si>
  <si>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</si>
  <si>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</si>
  <si>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</si>
  <si>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 (szociális segítés és személyi gondozás)</t>
  </si>
  <si>
    <t>Időskorúak nappali intézményi ellátása</t>
  </si>
  <si>
    <t>Gyermekek napközbeni ellátása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</si>
  <si>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</si>
  <si>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</si>
  <si>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</si>
  <si>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 xml:space="preserve"> - A finanszírozás szempontjából elismert dolgozók bértámogatása</t>
  </si>
  <si>
    <t xml:space="preserve"> - Gyermekétkeztetés üzemeltetési támogatása</t>
  </si>
  <si>
    <t xml:space="preserve"> - A rászoruló gyermekek intézményen kívüli szünidei étkeztetésének támogatása</t>
  </si>
  <si>
    <t xml:space="preserve"> - Kiegészítő támogatás a bölcsődében foglalkoztatott, felsőfokú végzettségű kisgyermeknevelők béréhez</t>
  </si>
  <si>
    <t>A helyi önkormányzatok általános működésének és ágazati feladatainak támogatása</t>
  </si>
  <si>
    <t>AZ ÖNKORMÁNYZAT 2018. ÉVI BEVÉTELI ELŐIRÁNYZATAI</t>
  </si>
  <si>
    <t>2018. évi   összeg</t>
  </si>
  <si>
    <t>Fogyatékos és demens személyek nappali intézményi ellátása</t>
  </si>
  <si>
    <t>2018. ÉVI TARTALÉKOK</t>
  </si>
  <si>
    <t>2018. ÉVI FELÚJÍTÁSOK ÉS FELHALMOZÁSOK FELADATONKÉNT</t>
  </si>
  <si>
    <t>Külső közművek (víz, gáz, villany, szennyv., csap.csat., út)  kialakítása a Kosárlabda csarnoknál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</si>
  <si>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</si>
  <si>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</si>
  <si>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</si>
  <si>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>2018. ÉVI KÖLTSÉGVETÉSE</t>
  </si>
  <si>
    <t xml:space="preserve">           Színházterem szőnyegpadló és pvc cseréje</t>
  </si>
  <si>
    <t xml:space="preserve">     K7. Felújítások</t>
  </si>
  <si>
    <t xml:space="preserve">           Színházterem elektromos felújításának befejezése</t>
  </si>
  <si>
    <t xml:space="preserve">           Színpadfestés felújítása, javítása a színházteremben</t>
  </si>
  <si>
    <t>VÁROSI ÓVODÁK ÉS BÖLCSŐDE 2018. ÉVI KÖLTSÉGVETÉSE</t>
  </si>
  <si>
    <t xml:space="preserve">            Diákotthon konyha és tálalókonyha beszerzései</t>
  </si>
  <si>
    <t xml:space="preserve">POLGÁRMESTERI HIVATAL  2018. ÉVI KÖLTSÉGVETÉSE                                                         </t>
  </si>
  <si>
    <t xml:space="preserve"> 2018. ÉVI KÖLTSÉGVETÉSE</t>
  </si>
  <si>
    <t>VÁROSGONDNOKSÁG 2018. ÉVI KÖLTSÉGVETÉSE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</si>
  <si>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</si>
  <si>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</si>
  <si>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 xml:space="preserve">             (pl. tornaszerek, szobakerékpár, laptop)</t>
  </si>
  <si>
    <t xml:space="preserve">           Egyéb tárgyi eszközök beszerzése (porszívó,                  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</si>
  <si>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</si>
  <si>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</si>
  <si>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</si>
  <si>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</si>
  <si>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 xml:space="preserve">Tiszakécske- Éltető Tisza mentén gyógyhely komplex turisztikai fejlesztése </t>
  </si>
  <si>
    <t>VP6-7.2.1-7.4.1.2-16</t>
  </si>
  <si>
    <t>KEHOP 2.2.1</t>
  </si>
  <si>
    <t>GINOP 7.1.2-15-2016-00002</t>
  </si>
  <si>
    <t xml:space="preserve">Aktív turisztikai hálózatok infrastruktúrájának fejlesztése -Vizitúra megállóhely </t>
  </si>
  <si>
    <t>B21.</t>
  </si>
  <si>
    <t>B25.</t>
  </si>
  <si>
    <t xml:space="preserve">Közép-és Kelet Magyarországi szennyvíz elvezetési és-kezelési fejlesztés 2., Tiszabög Kerekdomb csatorna (konzorciumban) </t>
  </si>
  <si>
    <t>Iparterület fejlesztése</t>
  </si>
  <si>
    <t>Móricz Zs.Okt.Int. Gimnázium és Felső tagozat épületének energetikai fejl.</t>
  </si>
  <si>
    <t xml:space="preserve">Arany J. úti Óvoda energetikai felújítása </t>
  </si>
  <si>
    <t xml:space="preserve">Templom téri óvoda energetikai felújítása </t>
  </si>
  <si>
    <t xml:space="preserve">Bölcsőde energetikai felújítása </t>
  </si>
  <si>
    <t xml:space="preserve">Szociális és gyámügyi hivatal épületének energetikai korszerűsítése </t>
  </si>
  <si>
    <t>Móricz Zs. Okt.Int. épületének energetikai korszerűsítése</t>
  </si>
  <si>
    <t xml:space="preserve">Zeneiskola épületének energetikai korszerűsítése </t>
  </si>
  <si>
    <t>Bölcsődei fejlesztések Bács-Kiskun Megyében</t>
  </si>
  <si>
    <t>Helyi foglalkoztatási együttműködés megvalósítása a Tkécskei és a Kméti Járásban</t>
  </si>
  <si>
    <t>Tiszakécskei HKFS megvalósítása (AJMK)</t>
  </si>
  <si>
    <t>Humán kapacitások fejlesztése térségi szemléletben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</si>
  <si>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</si>
  <si>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</si>
  <si>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</si>
  <si>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</si>
  <si>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</si>
  <si>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</si>
  <si>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</si>
  <si>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</si>
  <si>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TOP-1.1.1-16-BK1-2017-00007</t>
  </si>
  <si>
    <t>TOP-3.2.1-15-BK1-2016-00009</t>
  </si>
  <si>
    <t>TOP-3.2.1-BK1--2017-00011</t>
  </si>
  <si>
    <t>TOP-3.2.1-BK1--2017-00009</t>
  </si>
  <si>
    <t>TOP-3.2.1-BK1--2017-00010</t>
  </si>
  <si>
    <t>TOP-1.2.1-16-BK1-2017-00003</t>
  </si>
  <si>
    <t>TOP-3.2.1-BK1--2017-00008</t>
  </si>
  <si>
    <t>TOP-3.2.1-BK1--2017-00005</t>
  </si>
  <si>
    <t>TOP-3.2.1-BK1--2017-00007</t>
  </si>
  <si>
    <t>TOP-3.1.1-BK1-2017-00001</t>
  </si>
  <si>
    <t>TOP-1.4.1-16-BK1-2017-00002</t>
  </si>
  <si>
    <t>TOP-5.1.2-16-BK1-2017-00003</t>
  </si>
  <si>
    <t>TOP-7.1.1-16-2016-00055</t>
  </si>
  <si>
    <t>EFOP-3.9.2-16-2017-00009</t>
  </si>
  <si>
    <t>EFOP-1.5.3-16-2017-00071</t>
  </si>
  <si>
    <t>TOP-3.2.1-BK1--2017-00004</t>
  </si>
  <si>
    <t xml:space="preserve">A természeti értékekben rejlő őkoturisztikai potenciál hasznosítása Tiszakécske Városában </t>
  </si>
  <si>
    <t>Felhalmozási célú visszatérítendő támogatások, kölcsönök visszatérülése áh-on kívülről (Fundamenta és LTP hátralékból származó befizetések)</t>
  </si>
  <si>
    <t>Támogatás intenzitása</t>
  </si>
  <si>
    <r>
      <t xml:space="preserve">KEHOP -4.1.0-15-2016-00069 - Vizes élőhelyek rehabilitációja és természetvédelmi kezelése a Közép-Tisza mentén, Holt-Tisza III-IV rekonstrukció  (konzorciumban) </t>
    </r>
    <r>
      <rPr>
        <i/>
        <sz val="10"/>
        <rFont val="Arial CE"/>
        <family val="0"/>
      </rPr>
      <t>100%</t>
    </r>
  </si>
  <si>
    <r>
      <t xml:space="preserve">Adósságkonszolidációban nem részesült Önkormányzatok támogatása </t>
    </r>
    <r>
      <rPr>
        <i/>
        <sz val="10"/>
        <rFont val="Arial CE"/>
        <family val="0"/>
      </rPr>
      <t>86,01%</t>
    </r>
  </si>
  <si>
    <r>
      <t xml:space="preserve">TOP-3.2.1-15-BK1-2016-00040 - Móricz Zs.Okt.Int. Alsó tagozat épületének energetikai fejlesztése </t>
    </r>
    <r>
      <rPr>
        <i/>
        <sz val="10"/>
        <rFont val="Arial CE"/>
        <family val="0"/>
      </rPr>
      <t>100%</t>
    </r>
  </si>
  <si>
    <t>VÁRHATÓ ÁLTALÁNOS MŰKÖDÉSI ÉS ÁGAZATI FELADATOK TÁMOGATÁSA 2018. ÉVRE</t>
  </si>
  <si>
    <t>AZ ÖNKORMÁNYZAT 2018. ÉVI KIADÁSI ELŐIRÁNYZATAI</t>
  </si>
  <si>
    <t>2018. ÉVI FELHALMOZÁSI BEVÉTELEK RÉSZLETEZÉSE</t>
  </si>
  <si>
    <t>Könyvtári, közművelődési és múzeumi feladatok támogatása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</si>
  <si>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</si>
  <si>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</si>
  <si>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</si>
  <si>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</si>
  <si>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</si>
  <si>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Aktív turisztikai hálózatok infrastruktúrájának fejlesztése -Vízitúra megállóhely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</si>
  <si>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</si>
  <si>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r>
      <t xml:space="preserve">GINOP 7.1.2-15-2016-00002 - Aktív turisztikai hálózatok infrastruktúrájának fejlesztése -Vízitúra megállóhely </t>
    </r>
    <r>
      <rPr>
        <i/>
        <sz val="10"/>
        <rFont val="Arial CE"/>
        <family val="0"/>
      </rPr>
      <t>70%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</si>
  <si>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</si>
  <si>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</si>
  <si>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 xml:space="preserve">            Óvodák beszerzései (bútorok, mosógép)</t>
  </si>
  <si>
    <t xml:space="preserve">                (főzőüst, hűtőszekrény)</t>
  </si>
  <si>
    <t>Városi Óvodák és Bölcsőde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</si>
  <si>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</si>
  <si>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</si>
  <si>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</si>
  <si>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</si>
  <si>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</si>
  <si>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</si>
  <si>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INTÉZMÉNYEK 2018. ÉVI ENGEDÉLYEZETT ÁTLAGLÉTSZÁMA </t>
  </si>
  <si>
    <t xml:space="preserve">           Fizioterápiára - négyrekeszes galvánkád</t>
  </si>
  <si>
    <t xml:space="preserve">              vasaló, készenléti táska feltöltése, székek, ágy)</t>
  </si>
  <si>
    <t xml:space="preserve">            Bajcsy konyhára 3db hűtő vásárlása</t>
  </si>
  <si>
    <t>Arany János Művelődési Központ és Városi Könyvtár *</t>
  </si>
  <si>
    <t>* GINOP-2.2.1-14-2015-0001 Ifjúsági Garancia munkaerőpiaci program  megvalósítási idejére plusz 0.75 fő (2017.03.01-2018.05.31.)</t>
  </si>
  <si>
    <t>B25. Egyéb felhalmozási célú tám.bev.áh. belülről</t>
  </si>
  <si>
    <t>Szent Imre tér 1. alatti bérlakásépítés</t>
  </si>
  <si>
    <t xml:space="preserve">     CSSP-NEPTANC-MO-2017-0352 - Csoóri Sándor program</t>
  </si>
  <si>
    <t xml:space="preserve">     EFOP-3.7.3-16-2017-00225 - Egész életen át tartó tanuláshoz </t>
  </si>
  <si>
    <t xml:space="preserve">     EFOP-3.3.2-16-2016-00287 - AJMK és Városi Könyvtár </t>
  </si>
  <si>
    <t xml:space="preserve">        szolgáltatásainak fejlesztése a közoktatás céljainak szolgálatában</t>
  </si>
  <si>
    <t xml:space="preserve">        hozzáférés biztosítása az AJMK-ban</t>
  </si>
  <si>
    <t xml:space="preserve">           Különféle eszközbeszerzések (pl. vetítővászon, mikrofonok, objektív, </t>
  </si>
  <si>
    <t xml:space="preserve">                    zongoraszék, kültéri padok, kottatartók)</t>
  </si>
  <si>
    <t xml:space="preserve">           EFOP-3.7.3-16-2017-00225 pályázattal kapcsolatos beruházások</t>
  </si>
  <si>
    <t xml:space="preserve">           EFOP-3.3.2-16-2016-00287 pályázattal kapcsolatos beruházások</t>
  </si>
  <si>
    <t xml:space="preserve">           Parkosítás + nyitott terasz féltetővel való ellátása</t>
  </si>
  <si>
    <t>Szabolcska út járdaépítés - Erkel fasor-Szabolcska u. kereszteződésétől benzinkútig</t>
  </si>
  <si>
    <t>Közmunka program keretein belül - Tiszabög kerékpárút felújítása 1km hosszban</t>
  </si>
  <si>
    <t>Tartalék</t>
  </si>
  <si>
    <t>K61. Immat. javak besz., létesítése</t>
  </si>
  <si>
    <t>K62. Ingatlanok besz., létesítése</t>
  </si>
  <si>
    <t>K63. Informatikai eszk. Besz., létesítése</t>
  </si>
  <si>
    <t>Beruházás tartalék különbség</t>
  </si>
  <si>
    <t>Alap</t>
  </si>
  <si>
    <t>Áfa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</si>
  <si>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</si>
  <si>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</si>
  <si>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</si>
  <si>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                             - BTL-4000 lézerterápiás készülék</t>
  </si>
  <si>
    <t>40 fő</t>
  </si>
  <si>
    <t>Dologiba fordított áfa</t>
  </si>
  <si>
    <t>Össz beruházás</t>
  </si>
  <si>
    <t>Ingatlanok</t>
  </si>
  <si>
    <t>Teszk</t>
  </si>
  <si>
    <t>Dologi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</si>
  <si>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</si>
  <si>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</si>
  <si>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</si>
  <si>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</si>
  <si>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Eltérő tantervű tagozat épületének energetikai korszerűsítése</t>
  </si>
  <si>
    <t>Kossuth u. 70. (régi Szociális Otthon) épületfelújítása</t>
  </si>
  <si>
    <t xml:space="preserve">     Chicago Pneumatic RX3 típusú bontókalapács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</si>
  <si>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</si>
  <si>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</si>
  <si>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</si>
  <si>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</si>
  <si>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</si>
  <si>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</si>
  <si>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</si>
  <si>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</si>
  <si>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</si>
  <si>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</si>
  <si>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</si>
  <si>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</si>
  <si>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</si>
  <si>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</si>
  <si>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</si>
  <si>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</si>
  <si>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</si>
  <si>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</si>
  <si>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</si>
  <si>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</si>
  <si>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</si>
  <si>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</si>
  <si>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</si>
  <si>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</si>
  <si>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</si>
  <si>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</si>
  <si>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</si>
  <si>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</si>
  <si>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</si>
  <si>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</si>
  <si>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</si>
  <si>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</si>
  <si>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</si>
  <si>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</si>
  <si>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</si>
  <si>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</si>
  <si>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</si>
  <si>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</si>
  <si>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</si>
  <si>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</si>
  <si>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2018. ÉVI KIADÁSI ELŐIRÁNYZATOK INTÉZMÉNYENKÉNT</t>
  </si>
  <si>
    <t>2017. évi maradvány</t>
  </si>
  <si>
    <t>Kompenzáció</t>
  </si>
  <si>
    <t>Tiszabögi nyári gát megerősítéséhez ingatlan vásárlása</t>
  </si>
  <si>
    <t xml:space="preserve">            2017. évi maradványból</t>
  </si>
  <si>
    <t xml:space="preserve">           2016. évi maradványból</t>
  </si>
  <si>
    <t>Termálvíz átalakítás Sportcentrumnál</t>
  </si>
  <si>
    <t>Vízibázis épületébe berendezések, parkosítás, kerítés</t>
  </si>
  <si>
    <t>Karácsonyi szarvas vásárlása (díszkivilágítás)</t>
  </si>
  <si>
    <t>Gyalogátkelőhelyek kialakítása világítással - Szakiskola, Diákotthon</t>
  </si>
  <si>
    <t>Bölcsőde tervezési munkáinak költsége</t>
  </si>
  <si>
    <t xml:space="preserve">          Gépjármű beszerzés (Támogató Szolgálat)</t>
  </si>
  <si>
    <t xml:space="preserve">           Ipari mosógép beszerzése - 2db</t>
  </si>
  <si>
    <t>Info</t>
  </si>
  <si>
    <t xml:space="preserve">     Bobcat S510 típusú kompakt rakodó+raklapvilla</t>
  </si>
  <si>
    <t xml:space="preserve">     Gépjármű vásárlása</t>
  </si>
  <si>
    <t xml:space="preserve">     ENAR lehúzógerenda beszerzése</t>
  </si>
  <si>
    <t xml:space="preserve">           Közművelődési érdekeltségnövelő támogatás</t>
  </si>
  <si>
    <t>Módosított előirányzat               8/2018. (V.31.) sz.rendelet</t>
  </si>
  <si>
    <t>Módosított előirányzat       8/2018. (V.31.) sz.rendelet</t>
  </si>
  <si>
    <t>Módosított előirányzat        8/2018. (V.31.) sz.rendelet</t>
  </si>
  <si>
    <t>Módosított előirányzat                   8/2018. (V.31.) sz.rendelet</t>
  </si>
  <si>
    <t xml:space="preserve">Módosított előirányzat        </t>
  </si>
  <si>
    <t>8/2018. (V.31.) sz.rendelet</t>
  </si>
  <si>
    <t>2018. július 26-i ülésre</t>
  </si>
  <si>
    <t>Kiegészítő tám. Óvodaped.minősítéséből adódó többlet kiadásokhoz</t>
  </si>
  <si>
    <t>Kulturális illetménypótlék</t>
  </si>
  <si>
    <t>Szoc.ágazati összevont pótlék</t>
  </si>
  <si>
    <t>Előző évi elsz.alapján járó támogatás</t>
  </si>
  <si>
    <t>57.sz.hat. 3641/5 hrsz-ú ingatlan megvásárlása</t>
  </si>
  <si>
    <t>59.sz.hat. Sztojka Sándor Jótékonysági Alapítvány Mátyfalva támogatás</t>
  </si>
  <si>
    <t xml:space="preserve">73.sz.hat. VSE sportfejlesztési program, önrész, kosárlabda </t>
  </si>
  <si>
    <t>80.sz.hat. Városi kitüntető díjak</t>
  </si>
  <si>
    <t>74.sz.hat. EüKp részére fogászati egyenesdarab besz.</t>
  </si>
  <si>
    <t>82.sz.hat. Mátyfalvai diákok üdültetésének költségeihez</t>
  </si>
  <si>
    <t>82.sz.hat. Mosolyért Közhasznú Egyesület támogatása</t>
  </si>
  <si>
    <t>Üdülő költségeinek átcsop.</t>
  </si>
  <si>
    <t xml:space="preserve">     Informatika eszközök beszerzése</t>
  </si>
  <si>
    <t>Iskolai szociális munkás bérköltségeinek fedezete</t>
  </si>
  <si>
    <t>Óvoda létszámhelyesbítéséből adódó előirányzat csökkentés</t>
  </si>
  <si>
    <t>Iskolai szoc.munkás bérktg.fed.</t>
  </si>
  <si>
    <t>EFI iroda hálózat kialakítása</t>
  </si>
  <si>
    <t>Létszám helyesbítés miatti ei.cs.</t>
  </si>
  <si>
    <t>Városi kitüntető díjak</t>
  </si>
  <si>
    <t>Mátyfalvi diákok üdültetésének ktge</t>
  </si>
  <si>
    <t>Fogászati egyenesdarab besz.</t>
  </si>
  <si>
    <t>Intézményfinanszírozás</t>
  </si>
  <si>
    <t xml:space="preserve"> </t>
  </si>
  <si>
    <t xml:space="preserve">           Mátyfalva támogatása</t>
  </si>
  <si>
    <t xml:space="preserve">                                     - Sportfejlesztési program, kosár, önrész</t>
  </si>
  <si>
    <t xml:space="preserve">           Fogászati egyenesdarab beszerzése</t>
  </si>
  <si>
    <t>3641/5 hrsz-ú ingatlan megvásárlása</t>
  </si>
  <si>
    <t>12 fő</t>
  </si>
  <si>
    <t>1.   melléklet a 9/2018. (VII.26.) önkormányzati rendelethez</t>
  </si>
  <si>
    <t>1.    melléklet a 9/2018. (VII.26.) önkormányzati rendelethez</t>
  </si>
  <si>
    <t>1/b.    melléklet a 9/2018. (VII.26.) önkormányzati rendelethez</t>
  </si>
  <si>
    <t>1/c.    melléklet a 9/2018. (VII.26.) önkormányzati rendelethez</t>
  </si>
  <si>
    <t>1/d. melléklet a 9/2018. (VII.26.) önkormányzati rendelethez</t>
  </si>
  <si>
    <t>2.  melléklet a 9/2018. (VII.26.) önkormányzati rendelethez</t>
  </si>
  <si>
    <t>3.  melléklet a 9/2018. (VII.26.) önkormányzati rendelethez</t>
  </si>
  <si>
    <t>4. melléklet a 9/2018. (VII.26.) önkormányzati rendelethez</t>
  </si>
  <si>
    <t>5. melléklet a 9/2018. (VII.26.) önkormányzati rendelethez</t>
  </si>
  <si>
    <t>6. melléklet a 9/2018. (VII.26.) önkormányzati rendelethez</t>
  </si>
  <si>
    <t>7. melléklet a 9/2018. (VII.26.)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</si>
</sst>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  <numFmt numFmtId="171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4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B0F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Fill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0" fillId="0" borderId="0" xfId="56">
      <alignment/>
      <protection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50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5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52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right" vertical="center"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Fill="1" applyBorder="1" applyAlignment="1">
      <alignment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0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0" fontId="36" fillId="0" borderId="0" xfId="56" applyFont="1" applyAlignment="1">
      <alignment horizontal="center" vertical="center"/>
      <protection/>
    </xf>
    <xf numFmtId="0" fontId="32" fillId="0" borderId="61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0" fillId="0" borderId="0" xfId="56" applyFont="1">
      <alignment/>
      <protection/>
    </xf>
    <xf numFmtId="0" fontId="28" fillId="0" borderId="16" xfId="56" applyFont="1" applyBorder="1">
      <alignment/>
      <protection/>
    </xf>
    <xf numFmtId="3" fontId="28" fillId="0" borderId="18" xfId="56" applyNumberFormat="1" applyFont="1" applyBorder="1">
      <alignment/>
      <protection/>
    </xf>
    <xf numFmtId="3" fontId="0" fillId="0" borderId="0" xfId="56" applyNumberFormat="1">
      <alignment/>
      <protection/>
    </xf>
    <xf numFmtId="0" fontId="29" fillId="0" borderId="19" xfId="56" applyFont="1" applyBorder="1">
      <alignment/>
      <protection/>
    </xf>
    <xf numFmtId="0" fontId="29" fillId="0" borderId="21" xfId="56" applyFont="1" applyBorder="1" applyAlignment="1">
      <alignment horizontal="left"/>
      <protection/>
    </xf>
    <xf numFmtId="3" fontId="29" fillId="0" borderId="22" xfId="56" applyNumberFormat="1" applyFont="1" applyBorder="1">
      <alignment/>
      <protection/>
    </xf>
    <xf numFmtId="0" fontId="29" fillId="0" borderId="20" xfId="56" applyFont="1" applyBorder="1" applyAlignment="1">
      <alignment/>
      <protection/>
    </xf>
    <xf numFmtId="0" fontId="29" fillId="0" borderId="60" xfId="56" applyFont="1" applyBorder="1" applyAlignment="1">
      <alignment/>
      <protection/>
    </xf>
    <xf numFmtId="0" fontId="29" fillId="0" borderId="53" xfId="56" applyFont="1" applyBorder="1" applyAlignment="1">
      <alignment/>
      <protection/>
    </xf>
    <xf numFmtId="0" fontId="28" fillId="0" borderId="19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3" fontId="29" fillId="0" borderId="26" xfId="56" applyNumberFormat="1" applyFont="1" applyBorder="1">
      <alignment/>
      <protection/>
    </xf>
    <xf numFmtId="3" fontId="32" fillId="0" borderId="22" xfId="56" applyNumberFormat="1" applyFont="1" applyBorder="1">
      <alignment/>
      <protection/>
    </xf>
    <xf numFmtId="0" fontId="50" fillId="0" borderId="0" xfId="56" applyFont="1">
      <alignment/>
      <protection/>
    </xf>
    <xf numFmtId="3" fontId="51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3" fontId="37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0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0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0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vertical="center" wrapText="1"/>
    </xf>
    <xf numFmtId="10" fontId="20" fillId="0" borderId="20" xfId="0" applyNumberFormat="1" applyFont="1" applyBorder="1" applyAlignment="1">
      <alignment vertical="center" wrapText="1"/>
    </xf>
    <xf numFmtId="10" fontId="20" fillId="0" borderId="24" xfId="0" applyNumberFormat="1" applyFont="1" applyFill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0" fontId="28" fillId="0" borderId="67" xfId="56" applyFont="1" applyBorder="1">
      <alignment/>
      <protection/>
    </xf>
    <xf numFmtId="3" fontId="28" fillId="0" borderId="57" xfId="56" applyNumberFormat="1" applyFont="1" applyBorder="1">
      <alignment/>
      <protection/>
    </xf>
    <xf numFmtId="3" fontId="29" fillId="0" borderId="36" xfId="0" applyNumberFormat="1" applyFont="1" applyBorder="1" applyAlignment="1">
      <alignment horizontal="right" vertical="center"/>
    </xf>
    <xf numFmtId="3" fontId="50" fillId="0" borderId="24" xfId="0" applyNumberFormat="1" applyFont="1" applyBorder="1" applyAlignment="1">
      <alignment/>
    </xf>
    <xf numFmtId="0" fontId="0" fillId="0" borderId="0" xfId="56" applyFont="1" applyAlignment="1">
      <alignment horizontal="right"/>
      <protection/>
    </xf>
    <xf numFmtId="0" fontId="0" fillId="0" borderId="0" xfId="56" applyFont="1" applyAlignment="1">
      <alignment/>
      <protection/>
    </xf>
    <xf numFmtId="0" fontId="0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3" fontId="0" fillId="0" borderId="18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/>
    </xf>
    <xf numFmtId="0" fontId="29" fillId="0" borderId="19" xfId="0" applyFont="1" applyFill="1" applyBorder="1" applyAlignment="1">
      <alignment/>
    </xf>
    <xf numFmtId="3" fontId="29" fillId="0" borderId="24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4" fillId="0" borderId="0" xfId="0" applyNumberFormat="1" applyFont="1" applyAlignment="1">
      <alignment/>
    </xf>
    <xf numFmtId="3" fontId="0" fillId="25" borderId="0" xfId="0" applyNumberFormat="1" applyFill="1" applyAlignment="1">
      <alignment/>
    </xf>
    <xf numFmtId="3" fontId="25" fillId="26" borderId="0" xfId="0" applyNumberFormat="1" applyFont="1" applyFill="1" applyAlignment="1">
      <alignment horizontal="right"/>
    </xf>
    <xf numFmtId="3" fontId="0" fillId="26" borderId="0" xfId="0" applyNumberFormat="1" applyFill="1" applyAlignment="1">
      <alignment/>
    </xf>
    <xf numFmtId="3" fontId="25" fillId="26" borderId="0" xfId="0" applyNumberFormat="1" applyFont="1" applyFill="1" applyAlignment="1">
      <alignment/>
    </xf>
    <xf numFmtId="3" fontId="28" fillId="24" borderId="39" xfId="0" applyNumberFormat="1" applyFont="1" applyFill="1" applyBorder="1" applyAlignment="1">
      <alignment/>
    </xf>
    <xf numFmtId="0" fontId="0" fillId="0" borderId="48" xfId="0" applyBorder="1" applyAlignment="1">
      <alignment/>
    </xf>
    <xf numFmtId="3" fontId="28" fillId="24" borderId="10" xfId="56" applyNumberFormat="1" applyFont="1" applyFill="1" applyBorder="1" applyAlignment="1">
      <alignment vertical="center"/>
      <protection/>
    </xf>
    <xf numFmtId="0" fontId="21" fillId="0" borderId="0" xfId="56" applyFont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49" fontId="29" fillId="0" borderId="25" xfId="0" applyNumberFormat="1" applyFont="1" applyFill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0" fontId="29" fillId="27" borderId="68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0" borderId="6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33" fillId="0" borderId="0" xfId="56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 applyAlignment="1">
      <alignment/>
      <protection/>
    </xf>
    <xf numFmtId="0" fontId="0" fillId="0" borderId="0" xfId="56" applyBorder="1" applyAlignment="1">
      <alignment horizontal="right"/>
      <protection/>
    </xf>
    <xf numFmtId="0" fontId="30" fillId="0" borderId="63" xfId="56" applyFont="1" applyBorder="1" applyAlignment="1">
      <alignment vertical="center"/>
      <protection/>
    </xf>
    <xf numFmtId="0" fontId="30" fillId="0" borderId="70" xfId="56" applyFont="1" applyBorder="1" applyAlignment="1">
      <alignment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49" fontId="28" fillId="0" borderId="36" xfId="56" applyNumberFormat="1" applyFont="1" applyFill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Fill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3" fontId="29" fillId="0" borderId="21" xfId="56" applyNumberFormat="1" applyFont="1" applyBorder="1" applyAlignment="1">
      <alignment horizontal="right" vertical="center"/>
      <protection/>
    </xf>
    <xf numFmtId="0" fontId="0" fillId="0" borderId="21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0" fillId="0" borderId="0" xfId="56" applyBorder="1" applyAlignment="1">
      <alignment/>
      <protection/>
    </xf>
    <xf numFmtId="0" fontId="30" fillId="0" borderId="61" xfId="56" applyFont="1" applyBorder="1" applyAlignment="1">
      <alignment vertical="center"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61" xfId="56" applyFont="1" applyBorder="1" applyAlignment="1" applyProtection="1">
      <alignment horizontal="center" vertical="center" wrapText="1" shrinkToFit="1"/>
      <protection locked="0"/>
    </xf>
    <xf numFmtId="0" fontId="31" fillId="0" borderId="61" xfId="56" applyFont="1" applyBorder="1" applyAlignment="1" applyProtection="1">
      <alignment horizontal="center" vertical="center"/>
      <protection locked="0"/>
    </xf>
    <xf numFmtId="0" fontId="31" fillId="0" borderId="61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0" fontId="31" fillId="0" borderId="72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Fill="1" applyBorder="1" applyAlignment="1">
      <alignment vertical="center" wrapText="1"/>
      <protection/>
    </xf>
    <xf numFmtId="49" fontId="28" fillId="0" borderId="21" xfId="56" applyNumberFormat="1" applyFont="1" applyFill="1" applyBorder="1" applyAlignment="1">
      <alignment vertical="center" shrinkToFit="1"/>
      <protection/>
    </xf>
    <xf numFmtId="3" fontId="28" fillId="0" borderId="0" xfId="56" applyNumberFormat="1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>
      <alignment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Fill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4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1" xfId="56" applyFont="1" applyBorder="1" applyAlignment="1">
      <alignment horizontal="center" vertical="center" wrapText="1"/>
      <protection/>
    </xf>
    <xf numFmtId="2" fontId="23" fillId="0" borderId="61" xfId="56" applyNumberFormat="1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Fill="1" applyBorder="1" applyAlignment="1">
      <alignment vertical="center" wrapText="1" shrinkToFit="1"/>
      <protection/>
    </xf>
    <xf numFmtId="49" fontId="29" fillId="0" borderId="0" xfId="56" applyNumberFormat="1" applyFont="1" applyFill="1" applyBorder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0" fontId="29" fillId="0" borderId="41" xfId="0" applyFont="1" applyBorder="1" applyAlignment="1">
      <alignment/>
    </xf>
    <xf numFmtId="3" fontId="29" fillId="0" borderId="59" xfId="0" applyNumberFormat="1" applyFont="1" applyBorder="1" applyAlignment="1">
      <alignment vertical="center"/>
    </xf>
    <xf numFmtId="3" fontId="29" fillId="0" borderId="59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/>
    </xf>
    <xf numFmtId="3" fontId="29" fillId="0" borderId="36" xfId="56" applyNumberFormat="1" applyFont="1" applyFill="1" applyBorder="1" applyAlignment="1">
      <alignment horizontal="right" vertical="center"/>
      <protection/>
    </xf>
    <xf numFmtId="0" fontId="0" fillId="0" borderId="36" xfId="56" applyFill="1" applyBorder="1">
      <alignment/>
      <protection/>
    </xf>
    <xf numFmtId="3" fontId="30" fillId="0" borderId="36" xfId="56" applyNumberFormat="1" applyFont="1" applyFill="1" applyBorder="1" applyAlignment="1">
      <alignment horizontal="right" vertical="center" wrapText="1"/>
      <protection/>
    </xf>
    <xf numFmtId="0" fontId="29" fillId="0" borderId="48" xfId="0" applyFont="1" applyBorder="1" applyAlignment="1">
      <alignment vertical="center"/>
    </xf>
    <xf numFmtId="2" fontId="36" fillId="0" borderId="0" xfId="56" applyNumberFormat="1" applyFont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0" xfId="56" applyBorder="1" applyAlignment="1">
      <alignment horizontal="right"/>
      <protection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61" xfId="56" applyFont="1" applyBorder="1" applyAlignment="1">
      <alignment vertical="center"/>
      <protection/>
    </xf>
    <xf numFmtId="0" fontId="43" fillId="0" borderId="63" xfId="56" applyFont="1" applyBorder="1" applyAlignment="1">
      <alignment horizontal="center" vertical="center" wrapText="1"/>
      <protection/>
    </xf>
    <xf numFmtId="0" fontId="0" fillId="0" borderId="70" xfId="56" applyBorder="1" applyAlignment="1">
      <alignment vertical="center"/>
      <protection/>
    </xf>
    <xf numFmtId="0" fontId="20" fillId="0" borderId="70" xfId="56" applyFont="1" applyBorder="1" applyAlignment="1">
      <alignment vertical="center" wrapText="1"/>
      <protection/>
    </xf>
    <xf numFmtId="0" fontId="20" fillId="0" borderId="61" xfId="56" applyFont="1" applyBorder="1" applyAlignment="1">
      <alignment vertical="center"/>
      <protection/>
    </xf>
    <xf numFmtId="0" fontId="36" fillId="0" borderId="0" xfId="56" applyFont="1" applyBorder="1" applyAlignment="1">
      <alignment horizontal="center" vertical="center" wrapText="1"/>
      <protection/>
    </xf>
    <xf numFmtId="0" fontId="41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 applyAlignment="1">
      <alignment horizontal="right"/>
      <protection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3" fontId="24" fillId="0" borderId="61" xfId="0" applyNumberFormat="1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8" fillId="24" borderId="49" xfId="0" applyFont="1" applyFill="1" applyBorder="1" applyAlignment="1">
      <alignment horizontal="left"/>
    </xf>
    <xf numFmtId="0" fontId="28" fillId="24" borderId="76" xfId="0" applyFont="1" applyFill="1" applyBorder="1" applyAlignment="1">
      <alignment horizontal="left"/>
    </xf>
    <xf numFmtId="0" fontId="28" fillId="24" borderId="54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0" borderId="43" xfId="56" applyFont="1" applyBorder="1" applyAlignment="1">
      <alignment horizontal="left"/>
      <protection/>
    </xf>
    <xf numFmtId="0" fontId="28" fillId="0" borderId="76" xfId="56" applyFont="1" applyBorder="1" applyAlignment="1">
      <alignment horizontal="left"/>
      <protection/>
    </xf>
    <xf numFmtId="0" fontId="28" fillId="0" borderId="54" xfId="56" applyFont="1" applyBorder="1" applyAlignment="1">
      <alignment horizontal="left"/>
      <protection/>
    </xf>
    <xf numFmtId="0" fontId="29" fillId="0" borderId="21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 vertical="center" wrapText="1"/>
      <protection/>
    </xf>
    <xf numFmtId="0" fontId="29" fillId="0" borderId="60" xfId="56" applyFont="1" applyBorder="1" applyAlignment="1">
      <alignment horizontal="left" vertical="center" wrapText="1"/>
      <protection/>
    </xf>
    <xf numFmtId="0" fontId="29" fillId="0" borderId="53" xfId="56" applyFont="1" applyBorder="1" applyAlignment="1">
      <alignment horizontal="left" vertical="center" wrapText="1"/>
      <protection/>
    </xf>
    <xf numFmtId="0" fontId="29" fillId="0" borderId="20" xfId="56" applyFont="1" applyBorder="1" applyAlignment="1">
      <alignment horizontal="left"/>
      <protection/>
    </xf>
    <xf numFmtId="0" fontId="29" fillId="0" borderId="60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8" fillId="0" borderId="21" xfId="56" applyFont="1" applyBorder="1" applyAlignment="1">
      <alignment horizontal="left"/>
      <protection/>
    </xf>
    <xf numFmtId="0" fontId="28" fillId="24" borderId="11" xfId="56" applyFont="1" applyFill="1" applyBorder="1" applyAlignment="1">
      <alignment horizontal="left" vertical="center"/>
      <protection/>
    </xf>
    <xf numFmtId="0" fontId="28" fillId="24" borderId="34" xfId="56" applyFont="1" applyFill="1" applyBorder="1" applyAlignment="1">
      <alignment horizontal="left" vertical="center"/>
      <protection/>
    </xf>
    <xf numFmtId="0" fontId="28" fillId="24" borderId="35" xfId="56" applyFont="1" applyFill="1" applyBorder="1" applyAlignment="1">
      <alignment horizontal="left" vertical="center"/>
      <protection/>
    </xf>
    <xf numFmtId="0" fontId="28" fillId="0" borderId="36" xfId="56" applyFont="1" applyBorder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right"/>
      <protection/>
    </xf>
    <xf numFmtId="0" fontId="29" fillId="0" borderId="63" xfId="56" applyFont="1" applyBorder="1" applyAlignment="1">
      <alignment horizontal="center" vertical="center" wrapText="1"/>
      <protection/>
    </xf>
    <xf numFmtId="0" fontId="29" fillId="0" borderId="77" xfId="56" applyFont="1" applyBorder="1" applyAlignment="1">
      <alignment horizontal="center" vertical="center" wrapText="1"/>
      <protection/>
    </xf>
    <xf numFmtId="0" fontId="28" fillId="0" borderId="30" xfId="56" applyFont="1" applyBorder="1" applyAlignment="1">
      <alignment horizontal="left" vertical="center"/>
      <protection/>
    </xf>
    <xf numFmtId="0" fontId="28" fillId="0" borderId="31" xfId="56" applyFont="1" applyBorder="1" applyAlignment="1">
      <alignment horizontal="left" vertical="center"/>
      <protection/>
    </xf>
    <xf numFmtId="0" fontId="28" fillId="0" borderId="64" xfId="56" applyFont="1" applyBorder="1" applyAlignment="1">
      <alignment horizontal="left" vertical="center"/>
      <protection/>
    </xf>
    <xf numFmtId="0" fontId="28" fillId="0" borderId="32" xfId="56" applyFont="1" applyBorder="1" applyAlignment="1">
      <alignment horizontal="left" vertical="center"/>
      <protection/>
    </xf>
    <xf numFmtId="0" fontId="28" fillId="0" borderId="33" xfId="56" applyFont="1" applyBorder="1" applyAlignment="1">
      <alignment horizontal="left" vertical="center"/>
      <protection/>
    </xf>
    <xf numFmtId="0" fontId="28" fillId="0" borderId="66" xfId="56" applyFont="1" applyBorder="1" applyAlignment="1">
      <alignment horizontal="left" vertic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0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 wrapText="1"/>
    </xf>
    <xf numFmtId="0" fontId="28" fillId="0" borderId="76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7" borderId="78" xfId="0" applyFont="1" applyFill="1" applyBorder="1" applyAlignment="1">
      <alignment horizontal="center" vertical="center"/>
    </xf>
    <xf numFmtId="0" fontId="29" fillId="27" borderId="79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Fill="1" applyBorder="1" applyAlignment="1">
      <alignment horizontal="left" vertical="center" wrapText="1" shrinkToFit="1"/>
    </xf>
    <xf numFmtId="49" fontId="29" fillId="0" borderId="36" xfId="0" applyNumberFormat="1" applyFont="1" applyFill="1" applyBorder="1" applyAlignment="1">
      <alignment horizontal="left" vertical="center" wrapText="1" shrinkToFit="1"/>
    </xf>
    <xf numFmtId="0" fontId="25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0" fillId="0" borderId="70" xfId="0" applyBorder="1" applyAlignment="1">
      <alignment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3" fillId="0" borderId="6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horizontal="center"/>
    </xf>
    <xf numFmtId="3" fontId="29" fillId="0" borderId="36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1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24.57421875" style="141" customWidth="1"/>
    <col min="2" max="2" width="11.00390625" style="141" customWidth="1"/>
    <col min="3" max="3" width="12.421875" style="141" customWidth="1"/>
    <col min="4" max="4" width="14.140625" style="141" customWidth="1"/>
    <col min="5" max="6" width="11.8515625" style="141" customWidth="1"/>
    <col min="7" max="8" width="11.28125" style="141" customWidth="1"/>
    <col min="9" max="9" width="12.00390625" style="141" customWidth="1"/>
    <col min="10" max="10" width="10.140625" style="141" customWidth="1"/>
    <col min="11" max="11" width="11.28125" style="141" customWidth="1"/>
    <col min="12" max="12" width="13.28125" style="141" customWidth="1"/>
    <col min="13" max="13" width="12.00390625" style="141" customWidth="1"/>
    <col min="14" max="14" width="9.7109375" style="141" customWidth="1"/>
    <col min="15" max="15" width="11.421875" style="141" customWidth="1"/>
    <col min="16" max="16384" width="9.140625" style="141" customWidth="1"/>
  </cols>
  <sheetData>
    <row r="1" spans="1:15" ht="15.75">
      <c r="A1" s="402" t="s">
        <v>398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15">
      <c r="A2" s="403" t="s">
        <v>460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5.25" customHeight="1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5" t="s">
        <v>0</v>
      </c>
      <c r="L4" s="405"/>
      <c r="M4" s="405"/>
      <c r="N4" s="405"/>
      <c r="O4" s="405"/>
    </row>
    <row r="5" spans="1:15" ht="24.75" customHeight="1">
      <c r="A5" s="333"/>
      <c r="B5" s="406" t="s">
        <v>399</v>
      </c>
      <c r="C5" s="406"/>
      <c r="D5" s="406" t="s">
        <v>400</v>
      </c>
      <c r="E5" s="406" t="s">
        <v>401</v>
      </c>
      <c r="F5" s="406" t="s">
        <v>402</v>
      </c>
      <c r="G5" s="406" t="s">
        <v>403</v>
      </c>
      <c r="H5" s="406" t="s">
        <v>404</v>
      </c>
      <c r="I5" s="406" t="s">
        <v>405</v>
      </c>
      <c r="J5" s="408" t="s">
        <v>347</v>
      </c>
      <c r="K5" s="408" t="s">
        <v>406</v>
      </c>
      <c r="L5" s="406" t="s">
        <v>348</v>
      </c>
      <c r="M5" s="406" t="s">
        <v>407</v>
      </c>
      <c r="N5" s="406" t="s">
        <v>437</v>
      </c>
      <c r="O5" s="406" t="s">
        <v>408</v>
      </c>
    </row>
    <row r="6" spans="1:15" ht="39" customHeight="1" thickBot="1">
      <c r="A6" s="334"/>
      <c r="B6" s="335" t="s">
        <v>409</v>
      </c>
      <c r="C6" s="335" t="s">
        <v>410</v>
      </c>
      <c r="D6" s="407"/>
      <c r="E6" s="407"/>
      <c r="F6" s="407"/>
      <c r="G6" s="407"/>
      <c r="H6" s="407"/>
      <c r="I6" s="407"/>
      <c r="J6" s="409"/>
      <c r="K6" s="410"/>
      <c r="L6" s="411"/>
      <c r="M6" s="407"/>
      <c r="N6" s="407"/>
      <c r="O6" s="407"/>
    </row>
    <row r="7" spans="1:17" ht="17.25" customHeight="1" thickTop="1">
      <c r="A7" s="336" t="s">
        <v>459</v>
      </c>
      <c r="B7" s="337">
        <v>78081</v>
      </c>
      <c r="C7" s="337">
        <v>1481761</v>
      </c>
      <c r="D7" s="338">
        <v>499680</v>
      </c>
      <c r="E7" s="338">
        <v>9255</v>
      </c>
      <c r="F7" s="338">
        <v>0</v>
      </c>
      <c r="G7" s="338">
        <v>165130</v>
      </c>
      <c r="H7" s="338">
        <v>0</v>
      </c>
      <c r="I7" s="338">
        <v>3111437</v>
      </c>
      <c r="J7" s="338">
        <v>1083400</v>
      </c>
      <c r="K7" s="339">
        <v>3000</v>
      </c>
      <c r="L7" s="339">
        <v>22544</v>
      </c>
      <c r="M7" s="338">
        <v>6454288</v>
      </c>
      <c r="N7" s="338">
        <v>2162892</v>
      </c>
      <c r="O7" s="338">
        <v>1102337</v>
      </c>
      <c r="Q7" s="242"/>
    </row>
    <row r="8" spans="1:15" ht="39" customHeight="1">
      <c r="A8" s="340" t="s">
        <v>461</v>
      </c>
      <c r="B8" s="341"/>
      <c r="C8" s="341"/>
      <c r="D8" s="342">
        <v>2811</v>
      </c>
      <c r="E8" s="342"/>
      <c r="F8" s="342"/>
      <c r="G8" s="342"/>
      <c r="H8" s="342"/>
      <c r="I8" s="342"/>
      <c r="J8" s="342"/>
      <c r="K8" s="343"/>
      <c r="L8" s="343"/>
      <c r="M8" s="338">
        <f aca="true" t="shared" si="0" ref="M8:M14">SUM(B8:L8)</f>
        <v>2811</v>
      </c>
      <c r="N8" s="342"/>
      <c r="O8" s="342"/>
    </row>
    <row r="9" spans="1:15" ht="17.25" customHeight="1">
      <c r="A9" s="340" t="s">
        <v>462</v>
      </c>
      <c r="B9" s="341"/>
      <c r="C9" s="341"/>
      <c r="D9" s="341">
        <v>275</v>
      </c>
      <c r="E9" s="341"/>
      <c r="F9" s="341"/>
      <c r="G9" s="342"/>
      <c r="H9" s="342"/>
      <c r="I9" s="342"/>
      <c r="J9" s="342"/>
      <c r="K9" s="345"/>
      <c r="L9" s="343"/>
      <c r="M9" s="338">
        <f t="shared" si="0"/>
        <v>275</v>
      </c>
      <c r="N9" s="342"/>
      <c r="O9" s="342"/>
    </row>
    <row r="10" spans="1:15" ht="15" customHeight="1">
      <c r="A10" s="340" t="s">
        <v>463</v>
      </c>
      <c r="B10" s="344"/>
      <c r="C10" s="341"/>
      <c r="D10" s="341">
        <v>3039</v>
      </c>
      <c r="E10" s="341"/>
      <c r="F10" s="341"/>
      <c r="G10" s="342"/>
      <c r="H10" s="342"/>
      <c r="I10" s="343"/>
      <c r="J10" s="342"/>
      <c r="K10" s="343"/>
      <c r="L10" s="343"/>
      <c r="M10" s="338">
        <f t="shared" si="0"/>
        <v>3039</v>
      </c>
      <c r="N10" s="342"/>
      <c r="O10" s="342"/>
    </row>
    <row r="11" spans="1:15" ht="15" customHeight="1">
      <c r="A11" s="340" t="s">
        <v>438</v>
      </c>
      <c r="B11" s="344"/>
      <c r="C11" s="341"/>
      <c r="D11" s="341">
        <v>400</v>
      </c>
      <c r="E11" s="341"/>
      <c r="F11" s="341"/>
      <c r="G11" s="342"/>
      <c r="H11" s="342"/>
      <c r="I11" s="343"/>
      <c r="J11" s="342"/>
      <c r="K11" s="346"/>
      <c r="L11" s="343"/>
      <c r="M11" s="338">
        <f t="shared" si="0"/>
        <v>400</v>
      </c>
      <c r="N11" s="342"/>
      <c r="O11" s="342"/>
    </row>
    <row r="12" spans="1:15" ht="25.5" customHeight="1">
      <c r="A12" s="340" t="s">
        <v>464</v>
      </c>
      <c r="B12" s="344"/>
      <c r="C12" s="341"/>
      <c r="D12" s="341">
        <v>5409</v>
      </c>
      <c r="E12" s="341"/>
      <c r="F12" s="341"/>
      <c r="G12" s="342"/>
      <c r="H12" s="342"/>
      <c r="I12" s="343"/>
      <c r="J12" s="342"/>
      <c r="K12" s="346"/>
      <c r="L12" s="343"/>
      <c r="M12" s="338">
        <f t="shared" si="0"/>
        <v>5409</v>
      </c>
      <c r="N12" s="342"/>
      <c r="O12" s="342"/>
    </row>
    <row r="13" spans="1:15" ht="15.75" customHeight="1">
      <c r="A13" s="340" t="s">
        <v>482</v>
      </c>
      <c r="B13" s="399"/>
      <c r="C13" s="400">
        <v>-2207</v>
      </c>
      <c r="D13" s="341"/>
      <c r="E13" s="341"/>
      <c r="F13" s="341"/>
      <c r="G13" s="342"/>
      <c r="H13" s="342"/>
      <c r="I13" s="342"/>
      <c r="J13" s="342"/>
      <c r="K13" s="343"/>
      <c r="L13" s="343"/>
      <c r="M13" s="338">
        <f t="shared" si="0"/>
        <v>-2207</v>
      </c>
      <c r="N13" s="342"/>
      <c r="O13" s="342"/>
    </row>
    <row r="14" spans="1:15" ht="14.25" customHeight="1">
      <c r="A14" s="340"/>
      <c r="B14" s="341"/>
      <c r="C14" s="341"/>
      <c r="D14" s="342"/>
      <c r="E14" s="342"/>
      <c r="F14" s="342"/>
      <c r="G14" s="342"/>
      <c r="H14" s="342"/>
      <c r="I14" s="342"/>
      <c r="J14" s="342"/>
      <c r="K14" s="343"/>
      <c r="L14" s="343"/>
      <c r="M14" s="338">
        <f t="shared" si="0"/>
        <v>0</v>
      </c>
      <c r="N14" s="342"/>
      <c r="O14" s="342"/>
    </row>
    <row r="15" spans="1:15" ht="12.75">
      <c r="A15" s="347" t="s">
        <v>43</v>
      </c>
      <c r="B15" s="348">
        <f aca="true" t="shared" si="1" ref="B15:O15">SUM(B7:B14)</f>
        <v>78081</v>
      </c>
      <c r="C15" s="348">
        <f t="shared" si="1"/>
        <v>1479554</v>
      </c>
      <c r="D15" s="348">
        <f t="shared" si="1"/>
        <v>511614</v>
      </c>
      <c r="E15" s="348">
        <f t="shared" si="1"/>
        <v>9255</v>
      </c>
      <c r="F15" s="348">
        <f t="shared" si="1"/>
        <v>0</v>
      </c>
      <c r="G15" s="348">
        <f t="shared" si="1"/>
        <v>165130</v>
      </c>
      <c r="H15" s="348">
        <f t="shared" si="1"/>
        <v>0</v>
      </c>
      <c r="I15" s="348">
        <f t="shared" si="1"/>
        <v>3111437</v>
      </c>
      <c r="J15" s="348">
        <f t="shared" si="1"/>
        <v>1083400</v>
      </c>
      <c r="K15" s="348">
        <f t="shared" si="1"/>
        <v>3000</v>
      </c>
      <c r="L15" s="348">
        <f t="shared" si="1"/>
        <v>22544</v>
      </c>
      <c r="M15" s="348">
        <f t="shared" si="1"/>
        <v>6464015</v>
      </c>
      <c r="N15" s="348">
        <f t="shared" si="1"/>
        <v>2162892</v>
      </c>
      <c r="O15" s="348">
        <f t="shared" si="1"/>
        <v>1102337</v>
      </c>
    </row>
    <row r="16" ht="12.75">
      <c r="M16" s="242">
        <f>SUM(M15:O15)</f>
        <v>9729244</v>
      </c>
    </row>
    <row r="17" spans="4:13" ht="12.75">
      <c r="D17" s="242"/>
      <c r="M17" s="242"/>
    </row>
    <row r="18" spans="3:13" ht="12.75">
      <c r="C18" s="253"/>
      <c r="M18" s="242"/>
    </row>
    <row r="19" spans="9:13" ht="12.75">
      <c r="I19" s="242"/>
      <c r="M19" s="242"/>
    </row>
    <row r="20" spans="4:13" ht="12.75">
      <c r="D20" s="242"/>
      <c r="M20" s="242"/>
    </row>
  </sheetData>
  <sheetProtection/>
  <mergeCells count="17">
    <mergeCell ref="O5:O6"/>
    <mergeCell ref="I5:I6"/>
    <mergeCell ref="J5:J6"/>
    <mergeCell ref="K5:K6"/>
    <mergeCell ref="L5:L6"/>
    <mergeCell ref="M5:M6"/>
    <mergeCell ref="N5:N6"/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3.7109375" style="0" customWidth="1"/>
    <col min="2" max="2" width="15.140625" style="0" customWidth="1"/>
    <col min="3" max="3" width="12.28125" style="0" customWidth="1"/>
  </cols>
  <sheetData>
    <row r="1" spans="1:3" ht="16.5">
      <c r="A1" s="496" t="s">
        <v>255</v>
      </c>
      <c r="B1" s="496"/>
      <c r="C1" s="496"/>
    </row>
    <row r="2" ht="16.5">
      <c r="A2" s="89"/>
    </row>
    <row r="3" ht="16.5">
      <c r="A3" s="225"/>
    </row>
    <row r="4" spans="1:3" ht="12.75">
      <c r="A4" s="32"/>
      <c r="C4" s="1" t="s">
        <v>493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534" t="s">
        <v>196</v>
      </c>
      <c r="B7" s="536" t="s">
        <v>455</v>
      </c>
      <c r="C7" s="536" t="s">
        <v>397</v>
      </c>
    </row>
    <row r="8" spans="1:3" ht="27" customHeight="1" thickBot="1">
      <c r="A8" s="535"/>
      <c r="B8" s="537"/>
      <c r="C8" s="537"/>
    </row>
    <row r="9" spans="1:3" ht="16.5" customHeight="1" thickTop="1">
      <c r="A9" s="224" t="s">
        <v>277</v>
      </c>
      <c r="B9" s="226">
        <f>SUM(B10:B17)</f>
        <v>1523037</v>
      </c>
      <c r="C9" s="226">
        <f>SUM(C10:C17)</f>
        <v>1523037</v>
      </c>
    </row>
    <row r="10" spans="1:3" ht="15" customHeight="1">
      <c r="A10" s="300" t="s">
        <v>379</v>
      </c>
      <c r="B10" s="538">
        <v>10000</v>
      </c>
      <c r="C10" s="538">
        <v>10000</v>
      </c>
    </row>
    <row r="11" spans="1:3" ht="15" customHeight="1">
      <c r="A11" s="301" t="s">
        <v>380</v>
      </c>
      <c r="B11" s="539"/>
      <c r="C11" s="539"/>
    </row>
    <row r="12" spans="1:3" ht="16.5" customHeight="1">
      <c r="A12" s="228" t="s">
        <v>197</v>
      </c>
      <c r="B12" s="229">
        <v>10000</v>
      </c>
      <c r="C12" s="229">
        <v>10000</v>
      </c>
    </row>
    <row r="13" spans="1:3" ht="16.5" customHeight="1">
      <c r="A13" s="228" t="s">
        <v>327</v>
      </c>
      <c r="B13" s="229">
        <v>161348</v>
      </c>
      <c r="C13" s="229">
        <v>161348</v>
      </c>
    </row>
    <row r="14" spans="1:3" ht="16.5" customHeight="1">
      <c r="A14" s="302" t="s">
        <v>339</v>
      </c>
      <c r="B14" s="303">
        <v>4257</v>
      </c>
      <c r="C14" s="303">
        <v>4257</v>
      </c>
    </row>
    <row r="15" spans="1:5" ht="33" customHeight="1">
      <c r="A15" s="227" t="s">
        <v>326</v>
      </c>
      <c r="B15" s="229">
        <v>1159219</v>
      </c>
      <c r="C15" s="229">
        <v>1159219</v>
      </c>
      <c r="E15" s="106"/>
    </row>
    <row r="16" spans="1:3" ht="33" customHeight="1">
      <c r="A16" s="227" t="s">
        <v>328</v>
      </c>
      <c r="B16" s="229">
        <v>176911</v>
      </c>
      <c r="C16" s="229">
        <v>176911</v>
      </c>
    </row>
    <row r="17" spans="1:3" ht="31.5" customHeight="1">
      <c r="A17" s="227" t="s">
        <v>340</v>
      </c>
      <c r="B17" s="229">
        <v>1302</v>
      </c>
      <c r="C17" s="229">
        <v>1302</v>
      </c>
    </row>
    <row r="18" spans="1:3" ht="16.5" customHeight="1">
      <c r="A18" s="230" t="s">
        <v>198</v>
      </c>
      <c r="B18" s="231">
        <v>90218</v>
      </c>
      <c r="C18" s="231">
        <v>80006</v>
      </c>
    </row>
    <row r="19" spans="1:3" ht="16.5" customHeight="1">
      <c r="A19" s="232" t="s">
        <v>43</v>
      </c>
      <c r="B19" s="233">
        <f>SUM(B9,B18)</f>
        <v>1613255</v>
      </c>
      <c r="C19" s="233">
        <f>SUM(C9,C18)</f>
        <v>1603043</v>
      </c>
    </row>
    <row r="22" spans="3:6" ht="12.75">
      <c r="C22" s="106"/>
      <c r="D22" s="106"/>
      <c r="E22" s="106"/>
      <c r="F22" s="106"/>
    </row>
  </sheetData>
  <sheetProtection/>
  <mergeCells count="6">
    <mergeCell ref="A7:A8"/>
    <mergeCell ref="B7:B8"/>
    <mergeCell ref="B10:B11"/>
    <mergeCell ref="C7:C8"/>
    <mergeCell ref="C10:C11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8.421875" style="0" customWidth="1"/>
    <col min="4" max="4" width="8.8515625" style="0" customWidth="1"/>
  </cols>
  <sheetData>
    <row r="1" spans="1:9" ht="15" customHeight="1">
      <c r="A1" s="435" t="s">
        <v>268</v>
      </c>
      <c r="B1" s="435"/>
      <c r="C1" s="435"/>
      <c r="D1" s="435"/>
      <c r="E1" s="435"/>
      <c r="F1" s="435"/>
      <c r="G1" s="435"/>
      <c r="H1" s="435"/>
      <c r="I1" s="435"/>
    </row>
    <row r="3" spans="1:9" ht="12.75">
      <c r="A3" s="540" t="s">
        <v>494</v>
      </c>
      <c r="B3" s="540"/>
      <c r="C3" s="540"/>
      <c r="D3" s="540"/>
      <c r="E3" s="540"/>
      <c r="F3" s="540"/>
      <c r="G3" s="540"/>
      <c r="H3" s="540"/>
      <c r="I3" s="540"/>
    </row>
    <row r="4" spans="1:9" ht="12.75">
      <c r="A4" s="87"/>
      <c r="H4" s="541" t="s">
        <v>0</v>
      </c>
      <c r="I4" s="541"/>
    </row>
    <row r="5" ht="6.75" customHeight="1"/>
    <row r="6" spans="1:9" ht="18.75" customHeight="1">
      <c r="A6" s="542" t="s">
        <v>1</v>
      </c>
      <c r="B6" s="447" t="s">
        <v>457</v>
      </c>
      <c r="C6" s="448"/>
      <c r="D6" s="448"/>
      <c r="E6" s="436"/>
      <c r="F6" s="447" t="s">
        <v>397</v>
      </c>
      <c r="G6" s="448"/>
      <c r="H6" s="448"/>
      <c r="I6" s="436"/>
    </row>
    <row r="7" spans="1:9" ht="15" customHeight="1">
      <c r="A7" s="543"/>
      <c r="B7" s="449"/>
      <c r="C7" s="450"/>
      <c r="D7" s="450"/>
      <c r="E7" s="451"/>
      <c r="F7" s="449"/>
      <c r="G7" s="450"/>
      <c r="H7" s="450"/>
      <c r="I7" s="451"/>
    </row>
    <row r="8" spans="1:9" ht="29.25" customHeight="1">
      <c r="A8" s="544"/>
      <c r="B8" s="2" t="s">
        <v>2</v>
      </c>
      <c r="C8" s="2" t="s">
        <v>3</v>
      </c>
      <c r="D8" s="2" t="s">
        <v>38</v>
      </c>
      <c r="E8" s="436" t="s">
        <v>4</v>
      </c>
      <c r="F8" s="2" t="s">
        <v>2</v>
      </c>
      <c r="G8" s="2" t="s">
        <v>3</v>
      </c>
      <c r="H8" s="2" t="s">
        <v>38</v>
      </c>
      <c r="I8" s="436" t="s">
        <v>4</v>
      </c>
    </row>
    <row r="9" spans="1:9" ht="19.5" customHeight="1" thickBot="1">
      <c r="A9" s="545"/>
      <c r="B9" s="423" t="s">
        <v>5</v>
      </c>
      <c r="C9" s="423"/>
      <c r="D9" s="423"/>
      <c r="E9" s="437"/>
      <c r="F9" s="423" t="s">
        <v>5</v>
      </c>
      <c r="G9" s="423"/>
      <c r="H9" s="423"/>
      <c r="I9" s="437"/>
    </row>
    <row r="10" spans="1:9" ht="13.5" thickTop="1">
      <c r="A10" s="4" t="s">
        <v>6</v>
      </c>
      <c r="B10" s="9"/>
      <c r="C10" s="9"/>
      <c r="D10" s="9"/>
      <c r="E10" s="80"/>
      <c r="F10" s="9"/>
      <c r="G10" s="9"/>
      <c r="H10" s="9"/>
      <c r="I10" s="80"/>
    </row>
    <row r="11" spans="1:9" ht="17.25" customHeight="1">
      <c r="A11" s="47" t="s">
        <v>14</v>
      </c>
      <c r="B11" s="298">
        <f aca="true" t="shared" si="0" ref="B11:H11">SUM(B13)</f>
        <v>0</v>
      </c>
      <c r="C11" s="298">
        <f t="shared" si="0"/>
        <v>3310</v>
      </c>
      <c r="D11" s="298">
        <f t="shared" si="0"/>
        <v>0</v>
      </c>
      <c r="E11" s="297">
        <f t="shared" si="0"/>
        <v>3310</v>
      </c>
      <c r="F11" s="298">
        <f>SUM(F12:F13)</f>
        <v>2767</v>
      </c>
      <c r="G11" s="298">
        <f t="shared" si="0"/>
        <v>3310</v>
      </c>
      <c r="H11" s="298">
        <f t="shared" si="0"/>
        <v>0</v>
      </c>
      <c r="I11" s="297">
        <f>SUM(F11:H11)</f>
        <v>6077</v>
      </c>
    </row>
    <row r="12" spans="1:9" ht="17.25" customHeight="1">
      <c r="A12" s="47" t="s">
        <v>216</v>
      </c>
      <c r="B12" s="298"/>
      <c r="C12" s="298"/>
      <c r="D12" s="298"/>
      <c r="E12" s="297"/>
      <c r="F12" s="298">
        <v>2767</v>
      </c>
      <c r="G12" s="298"/>
      <c r="H12" s="298"/>
      <c r="I12" s="297">
        <f>SUM(F12:H12)</f>
        <v>2767</v>
      </c>
    </row>
    <row r="13" spans="1:9" ht="12.75">
      <c r="A13" s="8" t="s">
        <v>15</v>
      </c>
      <c r="B13" s="79">
        <f aca="true" t="shared" si="1" ref="B13:I13">SUM(B14:B17)</f>
        <v>0</v>
      </c>
      <c r="C13" s="79">
        <f t="shared" si="1"/>
        <v>3310</v>
      </c>
      <c r="D13" s="79">
        <f t="shared" si="1"/>
        <v>0</v>
      </c>
      <c r="E13" s="29">
        <f t="shared" si="1"/>
        <v>3310</v>
      </c>
      <c r="F13" s="79">
        <f t="shared" si="1"/>
        <v>0</v>
      </c>
      <c r="G13" s="79">
        <f t="shared" si="1"/>
        <v>3310</v>
      </c>
      <c r="H13" s="79">
        <f t="shared" si="1"/>
        <v>0</v>
      </c>
      <c r="I13" s="29">
        <f t="shared" si="1"/>
        <v>3310</v>
      </c>
    </row>
    <row r="14" spans="1:9" ht="12.75">
      <c r="A14" s="183" t="s">
        <v>16</v>
      </c>
      <c r="B14" s="184"/>
      <c r="C14" s="168">
        <v>2720</v>
      </c>
      <c r="D14" s="168"/>
      <c r="E14" s="175">
        <f>SUM(B14:D14)</f>
        <v>2720</v>
      </c>
      <c r="F14" s="184"/>
      <c r="G14" s="168">
        <v>2720</v>
      </c>
      <c r="H14" s="168"/>
      <c r="I14" s="175">
        <f>SUM(F14:H14)</f>
        <v>2720</v>
      </c>
    </row>
    <row r="15" spans="1:9" ht="12.75">
      <c r="A15" s="183" t="s">
        <v>17</v>
      </c>
      <c r="B15" s="184"/>
      <c r="C15" s="168">
        <v>75</v>
      </c>
      <c r="D15" s="168"/>
      <c r="E15" s="175">
        <f>SUM(B15:D15)</f>
        <v>75</v>
      </c>
      <c r="F15" s="184"/>
      <c r="G15" s="168">
        <v>75</v>
      </c>
      <c r="H15" s="168"/>
      <c r="I15" s="175">
        <f>SUM(F15:H15)</f>
        <v>75</v>
      </c>
    </row>
    <row r="16" spans="1:9" ht="12.75">
      <c r="A16" s="185" t="s">
        <v>19</v>
      </c>
      <c r="B16" s="184"/>
      <c r="C16" s="168">
        <v>515</v>
      </c>
      <c r="D16" s="168"/>
      <c r="E16" s="175">
        <f>SUM(B16:D16)</f>
        <v>515</v>
      </c>
      <c r="F16" s="184"/>
      <c r="G16" s="168">
        <v>515</v>
      </c>
      <c r="H16" s="168"/>
      <c r="I16" s="175">
        <f>SUM(F16:H16)</f>
        <v>515</v>
      </c>
    </row>
    <row r="17" spans="1:9" ht="12.75">
      <c r="A17" s="185" t="s">
        <v>208</v>
      </c>
      <c r="B17" s="184"/>
      <c r="C17" s="168">
        <v>0</v>
      </c>
      <c r="D17" s="168"/>
      <c r="E17" s="175">
        <f>SUM(B17:D17)</f>
        <v>0</v>
      </c>
      <c r="F17" s="184"/>
      <c r="G17" s="168">
        <v>0</v>
      </c>
      <c r="H17" s="168"/>
      <c r="I17" s="175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90" t="s">
        <v>21</v>
      </c>
      <c r="B19" s="168"/>
      <c r="C19" s="168"/>
      <c r="D19" s="168"/>
      <c r="E19" s="175">
        <v>218428</v>
      </c>
      <c r="F19" s="168"/>
      <c r="G19" s="168"/>
      <c r="H19" s="168"/>
      <c r="I19" s="175">
        <f>I38-SUM(I12,I13,G20)</f>
        <v>218463</v>
      </c>
    </row>
    <row r="20" spans="1:9" ht="12.75">
      <c r="A20" s="190" t="s">
        <v>206</v>
      </c>
      <c r="B20" s="187"/>
      <c r="C20" s="187">
        <v>2964</v>
      </c>
      <c r="D20" s="187"/>
      <c r="E20" s="189">
        <v>2964</v>
      </c>
      <c r="F20" s="187"/>
      <c r="G20" s="187">
        <v>2964</v>
      </c>
      <c r="H20" s="187"/>
      <c r="I20" s="189">
        <f>SUM(F20:H20)</f>
        <v>2964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25">
        <f>SUM(B13,B19)</f>
        <v>0</v>
      </c>
      <c r="C22" s="125">
        <f>SUM(C13,C19)</f>
        <v>3310</v>
      </c>
      <c r="D22" s="125">
        <f>SUM(D13,D19)</f>
        <v>0</v>
      </c>
      <c r="E22" s="21">
        <f>SUM(E13,E19,E20)</f>
        <v>224702</v>
      </c>
      <c r="F22" s="125">
        <f>SUM(F13,F19)</f>
        <v>0</v>
      </c>
      <c r="G22" s="125">
        <f>SUM(G13,G19)</f>
        <v>3310</v>
      </c>
      <c r="H22" s="125">
        <f>SUM(H13,H19)</f>
        <v>0</v>
      </c>
      <c r="I22" s="21">
        <f>SUM(I13,I19,I20)</f>
        <v>224737</v>
      </c>
    </row>
    <row r="23" spans="1:9" ht="12.75">
      <c r="A23" s="81"/>
      <c r="B23" s="82"/>
      <c r="C23" s="83"/>
      <c r="D23" s="83"/>
      <c r="E23" s="84"/>
      <c r="F23" s="82"/>
      <c r="G23" s="83"/>
      <c r="H23" s="83"/>
      <c r="I23" s="84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v>206413</v>
      </c>
      <c r="C25" s="9">
        <v>17056</v>
      </c>
      <c r="D25" s="9">
        <v>4000</v>
      </c>
      <c r="E25" s="68">
        <v>227469</v>
      </c>
      <c r="F25" s="9">
        <f>SUM(F26:F34)</f>
        <v>206448</v>
      </c>
      <c r="G25" s="9">
        <f>SUM(G26:G29,G32,G34)</f>
        <v>17056</v>
      </c>
      <c r="H25" s="9">
        <f>SUM(H26:H29,H34)</f>
        <v>4000</v>
      </c>
      <c r="I25" s="68">
        <f>SUM(I26:I34)</f>
        <v>227504</v>
      </c>
    </row>
    <row r="26" spans="1:9" ht="12.75">
      <c r="A26" s="185" t="s">
        <v>23</v>
      </c>
      <c r="B26" s="184">
        <v>141545</v>
      </c>
      <c r="C26" s="168"/>
      <c r="D26" s="168"/>
      <c r="E26" s="175">
        <v>141545</v>
      </c>
      <c r="F26" s="184">
        <v>141572</v>
      </c>
      <c r="G26" s="168"/>
      <c r="H26" s="168"/>
      <c r="I26" s="175">
        <f>SUM(F26:H26)</f>
        <v>141572</v>
      </c>
    </row>
    <row r="27" spans="1:9" ht="12.75">
      <c r="A27" s="185" t="s">
        <v>24</v>
      </c>
      <c r="B27" s="207">
        <v>29721</v>
      </c>
      <c r="C27" s="168"/>
      <c r="D27" s="168"/>
      <c r="E27" s="175">
        <v>29721</v>
      </c>
      <c r="F27" s="207">
        <v>29729</v>
      </c>
      <c r="G27" s="168"/>
      <c r="H27" s="168"/>
      <c r="I27" s="175">
        <f>SUM(F27:H27)</f>
        <v>29729</v>
      </c>
    </row>
    <row r="28" spans="1:9" ht="12.75">
      <c r="A28" s="185" t="s">
        <v>25</v>
      </c>
      <c r="B28" s="207">
        <v>35147</v>
      </c>
      <c r="C28" s="168"/>
      <c r="D28" s="168">
        <v>0</v>
      </c>
      <c r="E28" s="175">
        <v>35147</v>
      </c>
      <c r="F28" s="207">
        <v>35147</v>
      </c>
      <c r="G28" s="168"/>
      <c r="H28" s="168">
        <v>0</v>
      </c>
      <c r="I28" s="175">
        <f>SUM(F28:H28)</f>
        <v>35147</v>
      </c>
    </row>
    <row r="29" spans="1:9" ht="12.75">
      <c r="A29" s="190" t="s">
        <v>26</v>
      </c>
      <c r="B29" s="207"/>
      <c r="C29" s="168"/>
      <c r="D29" s="150">
        <v>4000</v>
      </c>
      <c r="E29" s="175">
        <v>4000</v>
      </c>
      <c r="F29" s="207"/>
      <c r="G29" s="168"/>
      <c r="H29" s="150">
        <f>SUM(H30:H31)</f>
        <v>4000</v>
      </c>
      <c r="I29" s="175">
        <f>SUM(F29:H29)</f>
        <v>4000</v>
      </c>
    </row>
    <row r="30" spans="1:9" ht="12.75">
      <c r="A30" s="173" t="s">
        <v>141</v>
      </c>
      <c r="B30" s="170"/>
      <c r="C30" s="168"/>
      <c r="D30" s="150">
        <v>0</v>
      </c>
      <c r="E30" s="175"/>
      <c r="F30" s="170"/>
      <c r="G30" s="168"/>
      <c r="H30" s="150">
        <v>0</v>
      </c>
      <c r="I30" s="175"/>
    </row>
    <row r="31" spans="1:9" ht="12.75">
      <c r="A31" s="173" t="s">
        <v>200</v>
      </c>
      <c r="B31" s="170"/>
      <c r="C31" s="168"/>
      <c r="D31" s="150">
        <v>4000</v>
      </c>
      <c r="E31" s="175"/>
      <c r="F31" s="170"/>
      <c r="G31" s="168"/>
      <c r="H31" s="150">
        <v>4000</v>
      </c>
      <c r="I31" s="175"/>
    </row>
    <row r="32" spans="1:9" ht="12.75">
      <c r="A32" s="237" t="s">
        <v>209</v>
      </c>
      <c r="B32" s="238"/>
      <c r="C32" s="168">
        <v>2964</v>
      </c>
      <c r="D32" s="150"/>
      <c r="E32" s="175">
        <v>2964</v>
      </c>
      <c r="F32" s="238"/>
      <c r="G32" s="168">
        <v>2964</v>
      </c>
      <c r="H32" s="150"/>
      <c r="I32" s="175">
        <f>SUM(F32:H32)</f>
        <v>2964</v>
      </c>
    </row>
    <row r="33" spans="1:9" ht="12.75">
      <c r="A33" s="190"/>
      <c r="B33" s="168"/>
      <c r="C33" s="168"/>
      <c r="D33" s="168"/>
      <c r="E33" s="175"/>
      <c r="F33" s="168"/>
      <c r="G33" s="168"/>
      <c r="H33" s="168"/>
      <c r="I33" s="175"/>
    </row>
    <row r="34" spans="1:9" ht="12.75">
      <c r="A34" s="190" t="s">
        <v>27</v>
      </c>
      <c r="B34" s="109"/>
      <c r="C34" s="168">
        <v>14092</v>
      </c>
      <c r="D34" s="109"/>
      <c r="E34" s="175">
        <v>14092</v>
      </c>
      <c r="F34" s="109"/>
      <c r="G34" s="168">
        <f>SUM(G35:G36)</f>
        <v>14092</v>
      </c>
      <c r="H34" s="109"/>
      <c r="I34" s="175">
        <f>SUM(F34:H34)</f>
        <v>14092</v>
      </c>
    </row>
    <row r="35" spans="1:9" ht="12.75">
      <c r="A35" s="190" t="s">
        <v>171</v>
      </c>
      <c r="B35" s="168"/>
      <c r="C35" s="168">
        <v>3292</v>
      </c>
      <c r="D35" s="168"/>
      <c r="E35" s="175"/>
      <c r="F35" s="168"/>
      <c r="G35" s="168">
        <v>3292</v>
      </c>
      <c r="H35" s="168"/>
      <c r="I35" s="175"/>
    </row>
    <row r="36" spans="1:9" ht="12.75">
      <c r="A36" s="190" t="s">
        <v>172</v>
      </c>
      <c r="B36" s="168"/>
      <c r="C36" s="168">
        <v>10800</v>
      </c>
      <c r="D36" s="168"/>
      <c r="E36" s="175"/>
      <c r="F36" s="168"/>
      <c r="G36" s="168">
        <v>10800</v>
      </c>
      <c r="H36" s="168"/>
      <c r="I36" s="175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25">
        <v>206413</v>
      </c>
      <c r="C38" s="125">
        <v>14092</v>
      </c>
      <c r="D38" s="125">
        <v>4000</v>
      </c>
      <c r="E38" s="21">
        <v>227469</v>
      </c>
      <c r="F38" s="125">
        <f>SUM(F26:F29,F34)</f>
        <v>206448</v>
      </c>
      <c r="G38" s="125">
        <f>SUM(G26:G29,G34)</f>
        <v>14092</v>
      </c>
      <c r="H38" s="125">
        <f>SUM(H26:H29,H34)</f>
        <v>4000</v>
      </c>
      <c r="I38" s="21">
        <f>SUM(I26:I32,I34)</f>
        <v>227504</v>
      </c>
    </row>
    <row r="39" spans="1:9" ht="12.75">
      <c r="A39" s="32"/>
      <c r="B39" s="86"/>
      <c r="C39" s="70"/>
      <c r="D39" s="70"/>
      <c r="E39" s="70"/>
      <c r="F39" s="86"/>
      <c r="G39" s="70"/>
      <c r="H39" s="70"/>
      <c r="I39" s="70"/>
    </row>
    <row r="40" spans="1:9" ht="12.75">
      <c r="A40" s="33" t="s">
        <v>35</v>
      </c>
      <c r="B40" s="34"/>
      <c r="C40" s="34"/>
      <c r="D40" s="35"/>
      <c r="E40" s="36">
        <v>218428</v>
      </c>
      <c r="F40" s="34"/>
      <c r="G40" s="34"/>
      <c r="H40" s="35"/>
      <c r="I40" s="36">
        <f>I19</f>
        <v>218463</v>
      </c>
    </row>
    <row r="41" ht="12.75">
      <c r="A41" s="32"/>
    </row>
    <row r="42" spans="1:3" ht="24.75" customHeight="1">
      <c r="A42" s="327" t="s">
        <v>39</v>
      </c>
      <c r="B42" s="325" t="s">
        <v>397</v>
      </c>
      <c r="C42" s="325" t="s">
        <v>397</v>
      </c>
    </row>
    <row r="43" spans="1:3" ht="12.75">
      <c r="A43" s="152" t="s">
        <v>11</v>
      </c>
      <c r="B43" s="169">
        <v>3632</v>
      </c>
      <c r="C43" s="169">
        <v>3632</v>
      </c>
    </row>
    <row r="46" ht="12.75">
      <c r="A46" s="37"/>
    </row>
    <row r="47" ht="12.75">
      <c r="A47" s="37"/>
    </row>
  </sheetData>
  <sheetProtection/>
  <mergeCells count="10">
    <mergeCell ref="F6:I7"/>
    <mergeCell ref="I8:I9"/>
    <mergeCell ref="F9:H9"/>
    <mergeCell ref="A3:I3"/>
    <mergeCell ref="A1:I1"/>
    <mergeCell ref="H4:I4"/>
    <mergeCell ref="E8:E9"/>
    <mergeCell ref="B9:D9"/>
    <mergeCell ref="A6:A9"/>
    <mergeCell ref="B6:E7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4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</cols>
  <sheetData>
    <row r="1" spans="1:7" ht="20.25" customHeight="1">
      <c r="A1" s="549" t="s">
        <v>103</v>
      </c>
      <c r="B1" s="549"/>
      <c r="C1" s="549"/>
      <c r="D1" s="549"/>
      <c r="E1" s="549"/>
      <c r="F1" s="549"/>
      <c r="G1" s="549"/>
    </row>
    <row r="2" spans="1:7" ht="21" customHeight="1">
      <c r="A2" s="549" t="s">
        <v>269</v>
      </c>
      <c r="B2" s="549"/>
      <c r="C2" s="549"/>
      <c r="D2" s="549"/>
      <c r="E2" s="549"/>
      <c r="F2" s="549"/>
      <c r="G2" s="549"/>
    </row>
    <row r="4" spans="1:7" ht="12.75">
      <c r="A4" s="541" t="s">
        <v>495</v>
      </c>
      <c r="B4" s="541"/>
      <c r="C4" s="541"/>
      <c r="D4" s="541"/>
      <c r="E4" s="541"/>
      <c r="F4" s="541"/>
      <c r="G4" s="541"/>
    </row>
    <row r="5" spans="1:7" ht="12.75">
      <c r="A5" s="87"/>
      <c r="F5" s="541" t="s">
        <v>0</v>
      </c>
      <c r="G5" s="541"/>
    </row>
    <row r="6" ht="6.75" customHeight="1"/>
    <row r="7" spans="1:7" ht="14.25" customHeight="1">
      <c r="A7" s="51" t="s">
        <v>1</v>
      </c>
      <c r="B7" s="447" t="s">
        <v>456</v>
      </c>
      <c r="C7" s="448"/>
      <c r="D7" s="436"/>
      <c r="E7" s="447" t="s">
        <v>397</v>
      </c>
      <c r="F7" s="448"/>
      <c r="G7" s="436"/>
    </row>
    <row r="8" spans="1:7" ht="14.25" customHeight="1">
      <c r="A8" s="52"/>
      <c r="B8" s="449"/>
      <c r="C8" s="450"/>
      <c r="D8" s="451"/>
      <c r="E8" s="449"/>
      <c r="F8" s="450"/>
      <c r="G8" s="451"/>
    </row>
    <row r="9" spans="1:7" ht="25.5" customHeight="1">
      <c r="A9" s="52"/>
      <c r="B9" s="2" t="s">
        <v>2</v>
      </c>
      <c r="C9" s="3" t="s">
        <v>3</v>
      </c>
      <c r="D9" s="548" t="s">
        <v>4</v>
      </c>
      <c r="E9" s="2" t="s">
        <v>2</v>
      </c>
      <c r="F9" s="3" t="s">
        <v>3</v>
      </c>
      <c r="G9" s="548" t="s">
        <v>4</v>
      </c>
    </row>
    <row r="10" spans="1:7" ht="14.25" customHeight="1" thickBot="1">
      <c r="A10" s="52"/>
      <c r="B10" s="423" t="s">
        <v>5</v>
      </c>
      <c r="C10" s="423"/>
      <c r="D10" s="550"/>
      <c r="E10" s="423" t="s">
        <v>5</v>
      </c>
      <c r="F10" s="423"/>
      <c r="G10" s="550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v>50749</v>
      </c>
      <c r="C12" s="9">
        <v>11110</v>
      </c>
      <c r="D12" s="29">
        <v>61859</v>
      </c>
      <c r="E12" s="9">
        <f>SUM(E14,E22)</f>
        <v>50749</v>
      </c>
      <c r="F12" s="9">
        <f>SUM(F14,F22)</f>
        <v>11110</v>
      </c>
      <c r="G12" s="29">
        <f>SUM(G14,G22)</f>
        <v>61859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v>0</v>
      </c>
      <c r="C14" s="56">
        <v>6115</v>
      </c>
      <c r="D14" s="59">
        <v>6115</v>
      </c>
      <c r="E14" s="56">
        <f>SUM(E15:E17)</f>
        <v>0</v>
      </c>
      <c r="F14" s="56">
        <f>SUM(F15:F17)</f>
        <v>6115</v>
      </c>
      <c r="G14" s="59">
        <f>SUM(G15:G17)</f>
        <v>6115</v>
      </c>
    </row>
    <row r="15" spans="1:7" ht="12.75">
      <c r="A15" s="183" t="s">
        <v>16</v>
      </c>
      <c r="B15" s="184"/>
      <c r="C15" s="168">
        <v>4750</v>
      </c>
      <c r="D15" s="175">
        <v>4750</v>
      </c>
      <c r="E15" s="184"/>
      <c r="F15" s="168">
        <v>4750</v>
      </c>
      <c r="G15" s="175">
        <f>SUM(E15:F15)</f>
        <v>4750</v>
      </c>
    </row>
    <row r="16" spans="1:7" ht="12.75">
      <c r="A16" s="183" t="s">
        <v>17</v>
      </c>
      <c r="B16" s="184"/>
      <c r="C16" s="168">
        <v>65</v>
      </c>
      <c r="D16" s="175">
        <v>65</v>
      </c>
      <c r="E16" s="184"/>
      <c r="F16" s="168">
        <v>65</v>
      </c>
      <c r="G16" s="175">
        <f>SUM(E16:F16)</f>
        <v>65</v>
      </c>
    </row>
    <row r="17" spans="1:7" ht="12.75">
      <c r="A17" s="185" t="s">
        <v>19</v>
      </c>
      <c r="B17" s="186"/>
      <c r="C17" s="184">
        <v>1300</v>
      </c>
      <c r="D17" s="175">
        <v>1300</v>
      </c>
      <c r="E17" s="186"/>
      <c r="F17" s="184">
        <v>1300</v>
      </c>
      <c r="G17" s="175">
        <f>SUM(E17:F17)</f>
        <v>1300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85" t="s">
        <v>21</v>
      </c>
      <c r="B19" s="184"/>
      <c r="C19" s="187"/>
      <c r="D19" s="175">
        <v>142581</v>
      </c>
      <c r="E19" s="184"/>
      <c r="F19" s="187"/>
      <c r="G19" s="175">
        <f>G33-G14</f>
        <v>143004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5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v>50749</v>
      </c>
      <c r="C22" s="28">
        <v>4995</v>
      </c>
      <c r="D22" s="29">
        <v>55744</v>
      </c>
      <c r="E22" s="28">
        <f>SUM(E23:E25)</f>
        <v>50749</v>
      </c>
      <c r="F22" s="28">
        <f>SUM(F23:F25)</f>
        <v>4995</v>
      </c>
      <c r="G22" s="29">
        <f>SUM(G23:G25)</f>
        <v>55744</v>
      </c>
    </row>
    <row r="23" spans="1:7" ht="12.75">
      <c r="A23" s="183" t="s">
        <v>16</v>
      </c>
      <c r="B23" s="188">
        <v>1471</v>
      </c>
      <c r="C23" s="188"/>
      <c r="D23" s="189">
        <v>1471</v>
      </c>
      <c r="E23" s="188">
        <v>1471</v>
      </c>
      <c r="F23" s="188"/>
      <c r="G23" s="189">
        <f>SUM(E23:F23)</f>
        <v>1471</v>
      </c>
    </row>
    <row r="24" spans="1:7" ht="12.75">
      <c r="A24" s="185" t="s">
        <v>18</v>
      </c>
      <c r="B24" s="188">
        <v>47407</v>
      </c>
      <c r="C24" s="188">
        <v>4995</v>
      </c>
      <c r="D24" s="189">
        <v>52402</v>
      </c>
      <c r="E24" s="188">
        <v>47407</v>
      </c>
      <c r="F24" s="188">
        <v>4995</v>
      </c>
      <c r="G24" s="189">
        <f>SUM(E24:F24)</f>
        <v>52402</v>
      </c>
    </row>
    <row r="25" spans="1:7" ht="12.75">
      <c r="A25" s="185" t="s">
        <v>19</v>
      </c>
      <c r="B25" s="188">
        <v>1871</v>
      </c>
      <c r="C25" s="188"/>
      <c r="D25" s="189">
        <v>1871</v>
      </c>
      <c r="E25" s="188">
        <v>1871</v>
      </c>
      <c r="F25" s="188"/>
      <c r="G25" s="189">
        <f>SUM(E25:F25)</f>
        <v>1871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90" t="s">
        <v>21</v>
      </c>
      <c r="B27" s="188"/>
      <c r="C27" s="188"/>
      <c r="D27" s="189">
        <v>185789</v>
      </c>
      <c r="E27" s="188"/>
      <c r="F27" s="188"/>
      <c r="G27" s="189">
        <f>G47-SUM(G22,G28)</f>
        <v>187813</v>
      </c>
    </row>
    <row r="28" spans="1:7" ht="12.75">
      <c r="A28" s="190" t="s">
        <v>206</v>
      </c>
      <c r="B28" s="188"/>
      <c r="C28" s="188">
        <v>939</v>
      </c>
      <c r="D28" s="189">
        <v>939</v>
      </c>
      <c r="E28" s="188"/>
      <c r="F28" s="188">
        <v>939</v>
      </c>
      <c r="G28" s="189">
        <f>SUM(E28:F28)</f>
        <v>939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v>50749</v>
      </c>
      <c r="C30" s="45">
        <v>11110</v>
      </c>
      <c r="D30" s="21">
        <v>391168</v>
      </c>
      <c r="E30" s="45">
        <f>SUM(E14,E19,E22,E27)</f>
        <v>50749</v>
      </c>
      <c r="F30" s="45">
        <f>SUM(F14,F19,F22,F27)</f>
        <v>11110</v>
      </c>
      <c r="G30" s="21">
        <f>SUM(G14,G19,G22,G27,G28)</f>
        <v>393615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29</v>
      </c>
      <c r="B32" s="67"/>
      <c r="C32" s="67"/>
      <c r="D32" s="68"/>
      <c r="E32" s="67"/>
      <c r="F32" s="67"/>
      <c r="G32" s="68"/>
    </row>
    <row r="33" spans="1:7" ht="12.75">
      <c r="A33" s="8" t="s">
        <v>22</v>
      </c>
      <c r="B33" s="9">
        <v>69081</v>
      </c>
      <c r="C33" s="9">
        <v>79615</v>
      </c>
      <c r="D33" s="10">
        <v>148696</v>
      </c>
      <c r="E33" s="9">
        <f>SUM(E34:E38)</f>
        <v>69245</v>
      </c>
      <c r="F33" s="9">
        <f>SUM(F34:F38)</f>
        <v>79874</v>
      </c>
      <c r="G33" s="10">
        <f>SUM(G34:G38)</f>
        <v>149119</v>
      </c>
    </row>
    <row r="34" spans="1:7" ht="12.75">
      <c r="A34" s="185" t="s">
        <v>23</v>
      </c>
      <c r="B34" s="191">
        <v>46080</v>
      </c>
      <c r="C34" s="168"/>
      <c r="D34" s="175">
        <v>46080</v>
      </c>
      <c r="E34" s="191">
        <v>46218</v>
      </c>
      <c r="F34" s="168"/>
      <c r="G34" s="175">
        <f>SUM(E34:F34)</f>
        <v>46218</v>
      </c>
    </row>
    <row r="35" spans="1:7" ht="12.75">
      <c r="A35" s="185" t="s">
        <v>24</v>
      </c>
      <c r="B35" s="191">
        <v>10506</v>
      </c>
      <c r="C35" s="168"/>
      <c r="D35" s="175">
        <v>10506</v>
      </c>
      <c r="E35" s="191">
        <v>10532</v>
      </c>
      <c r="F35" s="168"/>
      <c r="G35" s="175">
        <f>SUM(E35:F35)</f>
        <v>10532</v>
      </c>
    </row>
    <row r="36" spans="1:7" ht="12.75">
      <c r="A36" s="185" t="s">
        <v>25</v>
      </c>
      <c r="B36" s="191">
        <v>12495</v>
      </c>
      <c r="C36" s="191">
        <v>74918</v>
      </c>
      <c r="D36" s="175">
        <v>87413</v>
      </c>
      <c r="E36" s="191">
        <v>12495</v>
      </c>
      <c r="F36" s="191">
        <v>74918</v>
      </c>
      <c r="G36" s="175">
        <f>SUM(E36:F36)</f>
        <v>87413</v>
      </c>
    </row>
    <row r="37" spans="1:7" ht="12.75">
      <c r="A37" s="190"/>
      <c r="B37" s="184"/>
      <c r="C37" s="168"/>
      <c r="D37" s="175"/>
      <c r="E37" s="184"/>
      <c r="F37" s="168"/>
      <c r="G37" s="175"/>
    </row>
    <row r="38" spans="1:7" ht="12.75">
      <c r="A38" s="190" t="s">
        <v>27</v>
      </c>
      <c r="B38" s="168">
        <v>0</v>
      </c>
      <c r="C38" s="168">
        <v>4697</v>
      </c>
      <c r="D38" s="175">
        <v>4697</v>
      </c>
      <c r="E38" s="168">
        <f>SUM(E39:E40)</f>
        <v>0</v>
      </c>
      <c r="F38" s="168">
        <f>SUM(F39:F44)</f>
        <v>4956</v>
      </c>
      <c r="G38" s="175">
        <f>SUM(E38:F38)</f>
        <v>4956</v>
      </c>
    </row>
    <row r="39" spans="1:7" ht="12.75">
      <c r="A39" s="192" t="s">
        <v>274</v>
      </c>
      <c r="B39" s="193"/>
      <c r="C39" s="546">
        <v>300</v>
      </c>
      <c r="D39" s="194"/>
      <c r="E39" s="193"/>
      <c r="F39" s="546">
        <v>300</v>
      </c>
      <c r="G39" s="194"/>
    </row>
    <row r="40" spans="1:7" ht="14.25" customHeight="1">
      <c r="A40" s="195" t="s">
        <v>354</v>
      </c>
      <c r="B40" s="196"/>
      <c r="C40" s="547"/>
      <c r="D40" s="197"/>
      <c r="E40" s="196"/>
      <c r="F40" s="547"/>
      <c r="G40" s="197"/>
    </row>
    <row r="41" spans="1:7" ht="14.25" customHeight="1">
      <c r="A41" s="195" t="s">
        <v>381</v>
      </c>
      <c r="B41" s="323"/>
      <c r="C41" s="287">
        <v>318</v>
      </c>
      <c r="D41" s="197"/>
      <c r="E41" s="323"/>
      <c r="F41" s="287">
        <v>318</v>
      </c>
      <c r="G41" s="197"/>
    </row>
    <row r="42" spans="1:7" ht="14.25" customHeight="1">
      <c r="A42" s="195" t="s">
        <v>486</v>
      </c>
      <c r="B42" s="323"/>
      <c r="C42" s="287">
        <v>0</v>
      </c>
      <c r="D42" s="197"/>
      <c r="E42" s="323"/>
      <c r="F42" s="287">
        <v>259</v>
      </c>
      <c r="G42" s="197"/>
    </row>
    <row r="43" spans="1:7" ht="14.25" customHeight="1">
      <c r="A43" s="195" t="s">
        <v>353</v>
      </c>
      <c r="B43" s="323"/>
      <c r="C43" s="287">
        <v>2612</v>
      </c>
      <c r="D43" s="197"/>
      <c r="E43" s="323"/>
      <c r="F43" s="287">
        <v>2612</v>
      </c>
      <c r="G43" s="197"/>
    </row>
    <row r="44" spans="1:7" ht="12.75">
      <c r="A44" s="305" t="s">
        <v>382</v>
      </c>
      <c r="B44" s="306"/>
      <c r="C44" s="307">
        <v>1467</v>
      </c>
      <c r="D44" s="198"/>
      <c r="E44" s="306"/>
      <c r="F44" s="307">
        <v>1467</v>
      </c>
      <c r="G44" s="198"/>
    </row>
    <row r="45" spans="1:7" ht="12.75">
      <c r="A45" s="11"/>
      <c r="B45" s="16"/>
      <c r="C45" s="57"/>
      <c r="D45" s="58"/>
      <c r="E45" s="16"/>
      <c r="F45" s="57"/>
      <c r="G45" s="58"/>
    </row>
    <row r="46" spans="1:7" ht="12.75">
      <c r="A46" s="115" t="s">
        <v>30</v>
      </c>
      <c r="B46" s="16"/>
      <c r="C46" s="57"/>
      <c r="D46" s="69"/>
      <c r="E46" s="16"/>
      <c r="F46" s="57"/>
      <c r="G46" s="69"/>
    </row>
    <row r="47" spans="1:7" ht="12.75">
      <c r="A47" s="85" t="s">
        <v>22</v>
      </c>
      <c r="B47" s="28">
        <v>230744</v>
      </c>
      <c r="C47" s="28">
        <v>11728</v>
      </c>
      <c r="D47" s="10">
        <v>242472</v>
      </c>
      <c r="E47" s="28">
        <f>SUM(E48:E53)</f>
        <v>232329</v>
      </c>
      <c r="F47" s="28">
        <f>SUM(F48:F53)</f>
        <v>12167</v>
      </c>
      <c r="G47" s="10">
        <f>SUM(G48:G53)</f>
        <v>244496</v>
      </c>
    </row>
    <row r="48" spans="1:7" ht="12.75">
      <c r="A48" s="185" t="s">
        <v>23</v>
      </c>
      <c r="B48" s="188">
        <v>150240</v>
      </c>
      <c r="C48" s="188"/>
      <c r="D48" s="175">
        <v>150240</v>
      </c>
      <c r="E48" s="188">
        <v>151567</v>
      </c>
      <c r="F48" s="188"/>
      <c r="G48" s="175">
        <f>SUM(E48:F48)</f>
        <v>151567</v>
      </c>
    </row>
    <row r="49" spans="1:7" ht="12.75">
      <c r="A49" s="185" t="s">
        <v>24</v>
      </c>
      <c r="B49" s="188">
        <v>32532</v>
      </c>
      <c r="C49" s="168"/>
      <c r="D49" s="175">
        <v>32532</v>
      </c>
      <c r="E49" s="188">
        <v>32790</v>
      </c>
      <c r="F49" s="168"/>
      <c r="G49" s="175">
        <f>SUM(E49:F49)</f>
        <v>32790</v>
      </c>
    </row>
    <row r="50" spans="1:7" ht="12.75">
      <c r="A50" s="260" t="s">
        <v>25</v>
      </c>
      <c r="B50" s="168">
        <v>47972</v>
      </c>
      <c r="C50" s="168"/>
      <c r="D50" s="175">
        <v>47972</v>
      </c>
      <c r="E50" s="168">
        <v>47972</v>
      </c>
      <c r="F50" s="168"/>
      <c r="G50" s="175">
        <f>SUM(E50:F50)</f>
        <v>47972</v>
      </c>
    </row>
    <row r="51" spans="1:7" ht="12.75">
      <c r="A51" s="261" t="s">
        <v>209</v>
      </c>
      <c r="B51" s="168"/>
      <c r="C51" s="191">
        <v>939</v>
      </c>
      <c r="D51" s="175">
        <v>939</v>
      </c>
      <c r="E51" s="168"/>
      <c r="F51" s="191">
        <v>939</v>
      </c>
      <c r="G51" s="175">
        <f>SUM(E51:F51)</f>
        <v>939</v>
      </c>
    </row>
    <row r="52" spans="1:7" ht="12.75">
      <c r="A52" s="190"/>
      <c r="B52" s="188"/>
      <c r="C52" s="168"/>
      <c r="D52" s="175"/>
      <c r="E52" s="188"/>
      <c r="F52" s="168"/>
      <c r="G52" s="175"/>
    </row>
    <row r="53" spans="1:7" ht="12.75">
      <c r="A53" s="185" t="s">
        <v>27</v>
      </c>
      <c r="B53" s="199">
        <v>0</v>
      </c>
      <c r="C53" s="168">
        <v>10789</v>
      </c>
      <c r="D53" s="175">
        <v>10789</v>
      </c>
      <c r="E53" s="199">
        <v>0</v>
      </c>
      <c r="F53" s="168">
        <f>SUM(F54:F58,F60)</f>
        <v>11228</v>
      </c>
      <c r="G53" s="175">
        <f>SUM(E53:F53)</f>
        <v>11228</v>
      </c>
    </row>
    <row r="54" spans="1:7" ht="12.75">
      <c r="A54" s="190" t="s">
        <v>369</v>
      </c>
      <c r="B54" s="200"/>
      <c r="C54" s="188">
        <v>1661</v>
      </c>
      <c r="D54" s="189"/>
      <c r="E54" s="200"/>
      <c r="F54" s="188">
        <v>1661</v>
      </c>
      <c r="G54" s="189"/>
    </row>
    <row r="55" spans="1:7" ht="12.75">
      <c r="A55" s="190" t="s">
        <v>448</v>
      </c>
      <c r="B55" s="200"/>
      <c r="C55" s="188">
        <v>1660</v>
      </c>
      <c r="D55" s="189"/>
      <c r="E55" s="200"/>
      <c r="F55" s="188">
        <v>1660</v>
      </c>
      <c r="G55" s="189"/>
    </row>
    <row r="56" spans="1:7" ht="12.75">
      <c r="A56" s="190" t="s">
        <v>142</v>
      </c>
      <c r="B56" s="200"/>
      <c r="C56" s="188">
        <v>1840</v>
      </c>
      <c r="D56" s="189"/>
      <c r="E56" s="200"/>
      <c r="F56" s="188">
        <v>1840</v>
      </c>
      <c r="G56" s="189"/>
    </row>
    <row r="57" spans="1:7" ht="12.75">
      <c r="A57" s="190" t="s">
        <v>381</v>
      </c>
      <c r="B57" s="200"/>
      <c r="C57" s="188">
        <v>1008</v>
      </c>
      <c r="D57" s="189"/>
      <c r="E57" s="200"/>
      <c r="F57" s="188">
        <v>1447</v>
      </c>
      <c r="G57" s="189"/>
    </row>
    <row r="58" spans="1:7" ht="12.75">
      <c r="A58" s="190" t="s">
        <v>143</v>
      </c>
      <c r="B58" s="200"/>
      <c r="C58" s="546">
        <v>420</v>
      </c>
      <c r="D58" s="189"/>
      <c r="E58" s="200"/>
      <c r="F58" s="546">
        <v>420</v>
      </c>
      <c r="G58" s="189"/>
    </row>
    <row r="59" spans="1:7" ht="12.75">
      <c r="A59" s="183" t="s">
        <v>273</v>
      </c>
      <c r="B59" s="201"/>
      <c r="C59" s="547"/>
      <c r="D59" s="202"/>
      <c r="E59" s="201"/>
      <c r="F59" s="547"/>
      <c r="G59" s="202"/>
    </row>
    <row r="60" spans="1:7" ht="12.75">
      <c r="A60" s="394" t="s">
        <v>447</v>
      </c>
      <c r="B60" s="395"/>
      <c r="C60" s="396">
        <v>4200</v>
      </c>
      <c r="D60" s="397"/>
      <c r="E60" s="395"/>
      <c r="F60" s="396">
        <v>4200</v>
      </c>
      <c r="G60" s="397"/>
    </row>
    <row r="61" spans="1:7" ht="12.75">
      <c r="A61" s="61"/>
      <c r="B61" s="75"/>
      <c r="C61" s="121"/>
      <c r="D61" s="122"/>
      <c r="E61" s="75"/>
      <c r="F61" s="121"/>
      <c r="G61" s="122"/>
    </row>
    <row r="62" spans="1:7" ht="12.75">
      <c r="A62" s="19" t="s">
        <v>9</v>
      </c>
      <c r="B62" s="20">
        <v>299825</v>
      </c>
      <c r="C62" s="20">
        <v>91343</v>
      </c>
      <c r="D62" s="21">
        <v>391168</v>
      </c>
      <c r="E62" s="20">
        <f>SUM(E33,E47)</f>
        <v>301574</v>
      </c>
      <c r="F62" s="20">
        <f>SUM(F33,F47)</f>
        <v>92041</v>
      </c>
      <c r="G62" s="21">
        <f>SUM(G33,G47)</f>
        <v>393615</v>
      </c>
    </row>
    <row r="63" spans="1:7" ht="12.75">
      <c r="A63" s="70"/>
      <c r="B63" s="548"/>
      <c r="C63" s="548"/>
      <c r="D63" s="548"/>
      <c r="E63" s="548"/>
      <c r="F63" s="548"/>
      <c r="G63" s="548"/>
    </row>
    <row r="64" spans="1:7" ht="12.75">
      <c r="A64" s="43" t="s">
        <v>34</v>
      </c>
      <c r="B64" s="2"/>
      <c r="C64" s="3"/>
      <c r="D64" s="136">
        <v>328370</v>
      </c>
      <c r="E64" s="2"/>
      <c r="F64" s="3"/>
      <c r="G64" s="136">
        <f>SUM(G27,G19)</f>
        <v>330817</v>
      </c>
    </row>
    <row r="65" ht="12.75">
      <c r="A65" s="24"/>
    </row>
    <row r="66" spans="1:3" ht="24" customHeight="1">
      <c r="A66" s="326" t="s">
        <v>10</v>
      </c>
      <c r="B66" s="325" t="s">
        <v>397</v>
      </c>
      <c r="C66" s="325" t="s">
        <v>397</v>
      </c>
    </row>
    <row r="67" spans="1:3" ht="12.75">
      <c r="A67" s="144" t="s">
        <v>13</v>
      </c>
      <c r="B67" s="58">
        <v>23241</v>
      </c>
      <c r="C67" s="58">
        <v>23241</v>
      </c>
    </row>
    <row r="68" spans="1:3" ht="12.75">
      <c r="A68" s="71" t="s">
        <v>31</v>
      </c>
      <c r="B68" s="63">
        <v>6210</v>
      </c>
      <c r="C68" s="63">
        <v>6210</v>
      </c>
    </row>
    <row r="69" spans="1:3" ht="12.75">
      <c r="A69" s="72" t="s">
        <v>32</v>
      </c>
      <c r="B69" s="49">
        <v>6223</v>
      </c>
      <c r="C69" s="49">
        <v>6223</v>
      </c>
    </row>
    <row r="70" ht="12.75">
      <c r="A70" s="32"/>
    </row>
    <row r="71" ht="12.75">
      <c r="A71" s="37"/>
    </row>
    <row r="72" ht="12.75">
      <c r="A72" s="32"/>
    </row>
    <row r="73" ht="12.75">
      <c r="A73" s="32"/>
    </row>
    <row r="74" ht="12.75">
      <c r="A74" s="37"/>
    </row>
  </sheetData>
  <sheetProtection/>
  <mergeCells count="16">
    <mergeCell ref="A4:G4"/>
    <mergeCell ref="A1:G1"/>
    <mergeCell ref="A2:G2"/>
    <mergeCell ref="E7:G8"/>
    <mergeCell ref="G9:G10"/>
    <mergeCell ref="E10:F10"/>
    <mergeCell ref="F5:G5"/>
    <mergeCell ref="D9:D10"/>
    <mergeCell ref="B10:C10"/>
    <mergeCell ref="B7:D8"/>
    <mergeCell ref="F39:F40"/>
    <mergeCell ref="F58:F59"/>
    <mergeCell ref="E63:G63"/>
    <mergeCell ref="C39:C40"/>
    <mergeCell ref="C58:C59"/>
    <mergeCell ref="B63:D63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28125" style="0" customWidth="1"/>
    <col min="2" max="2" width="9.8515625" style="0" customWidth="1"/>
    <col min="3" max="3" width="9.00390625" style="0" customWidth="1"/>
  </cols>
  <sheetData>
    <row r="1" spans="1:7" ht="26.25" customHeight="1">
      <c r="A1" s="458" t="s">
        <v>270</v>
      </c>
      <c r="B1" s="458"/>
      <c r="C1" s="458"/>
      <c r="D1" s="458"/>
      <c r="E1" s="458"/>
      <c r="F1" s="458"/>
      <c r="G1" s="458"/>
    </row>
    <row r="2" ht="12.75" customHeight="1">
      <c r="A2" s="107"/>
    </row>
    <row r="3" spans="1:7" ht="12.75">
      <c r="A3" s="541" t="s">
        <v>496</v>
      </c>
      <c r="B3" s="541"/>
      <c r="C3" s="541"/>
      <c r="D3" s="541"/>
      <c r="E3" s="541"/>
      <c r="F3" s="541"/>
      <c r="G3" s="541"/>
    </row>
    <row r="4" spans="6:7" ht="12.75">
      <c r="F4" s="541" t="s">
        <v>0</v>
      </c>
      <c r="G4" s="541"/>
    </row>
    <row r="5" ht="8.25" customHeight="1"/>
    <row r="6" spans="1:7" ht="19.5" customHeight="1">
      <c r="A6" s="542" t="s">
        <v>1</v>
      </c>
      <c r="B6" s="447" t="s">
        <v>455</v>
      </c>
      <c r="C6" s="448"/>
      <c r="D6" s="436"/>
      <c r="E6" s="447" t="s">
        <v>397</v>
      </c>
      <c r="F6" s="448"/>
      <c r="G6" s="436"/>
    </row>
    <row r="7" spans="1:7" ht="13.5" customHeight="1">
      <c r="A7" s="543"/>
      <c r="B7" s="449"/>
      <c r="C7" s="450"/>
      <c r="D7" s="451"/>
      <c r="E7" s="449"/>
      <c r="F7" s="450"/>
      <c r="G7" s="451"/>
    </row>
    <row r="8" spans="1:7" ht="24.75" customHeight="1">
      <c r="A8" s="544"/>
      <c r="B8" s="2" t="s">
        <v>2</v>
      </c>
      <c r="C8" s="3" t="s">
        <v>3</v>
      </c>
      <c r="D8" s="548" t="s">
        <v>4</v>
      </c>
      <c r="E8" s="2" t="s">
        <v>2</v>
      </c>
      <c r="F8" s="3" t="s">
        <v>3</v>
      </c>
      <c r="G8" s="548" t="s">
        <v>4</v>
      </c>
    </row>
    <row r="9" spans="1:7" ht="14.25" customHeight="1" thickBot="1">
      <c r="A9" s="545"/>
      <c r="B9" s="423" t="s">
        <v>5</v>
      </c>
      <c r="C9" s="423"/>
      <c r="D9" s="550"/>
      <c r="E9" s="423" t="s">
        <v>5</v>
      </c>
      <c r="F9" s="423"/>
      <c r="G9" s="550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9">
        <v>0</v>
      </c>
      <c r="C12" s="79">
        <v>43400</v>
      </c>
      <c r="D12" s="29">
        <v>43400</v>
      </c>
      <c r="E12" s="79">
        <f>SUM(E13:E17)</f>
        <v>0</v>
      </c>
      <c r="F12" s="79">
        <f>SUM(F13:F17)</f>
        <v>43400</v>
      </c>
      <c r="G12" s="29">
        <f>SUM(G13:G17)</f>
        <v>43400</v>
      </c>
    </row>
    <row r="13" spans="1:7" ht="12.75">
      <c r="A13" s="183" t="s">
        <v>16</v>
      </c>
      <c r="B13" s="184"/>
      <c r="C13" s="168">
        <v>15450</v>
      </c>
      <c r="D13" s="175">
        <v>15450</v>
      </c>
      <c r="E13" s="184"/>
      <c r="F13" s="168">
        <v>15450</v>
      </c>
      <c r="G13" s="175">
        <f>SUM(E13:F13)</f>
        <v>15450</v>
      </c>
    </row>
    <row r="14" spans="1:7" ht="12.75">
      <c r="A14" s="183" t="s">
        <v>17</v>
      </c>
      <c r="B14" s="188"/>
      <c r="C14" s="187">
        <v>18684</v>
      </c>
      <c r="D14" s="175">
        <v>18684</v>
      </c>
      <c r="E14" s="188"/>
      <c r="F14" s="187">
        <v>18684</v>
      </c>
      <c r="G14" s="175">
        <f>SUM(E14:F14)</f>
        <v>18684</v>
      </c>
    </row>
    <row r="15" spans="1:7" ht="12.75">
      <c r="A15" s="185" t="s">
        <v>19</v>
      </c>
      <c r="B15" s="188"/>
      <c r="C15" s="187">
        <v>9216</v>
      </c>
      <c r="D15" s="175">
        <v>9216</v>
      </c>
      <c r="E15" s="188"/>
      <c r="F15" s="187">
        <v>9216</v>
      </c>
      <c r="G15" s="175">
        <f>SUM(E15:F15)</f>
        <v>9216</v>
      </c>
    </row>
    <row r="16" spans="1:7" ht="12.75">
      <c r="A16" s="185" t="s">
        <v>111</v>
      </c>
      <c r="B16" s="188"/>
      <c r="C16" s="187">
        <v>0</v>
      </c>
      <c r="D16" s="175">
        <v>0</v>
      </c>
      <c r="E16" s="188"/>
      <c r="F16" s="187">
        <v>0</v>
      </c>
      <c r="G16" s="175">
        <f>SUM(E16:F16)</f>
        <v>0</v>
      </c>
    </row>
    <row r="17" spans="1:7" ht="12.75">
      <c r="A17" s="185" t="s">
        <v>208</v>
      </c>
      <c r="B17" s="188"/>
      <c r="C17" s="187">
        <v>50</v>
      </c>
      <c r="D17" s="175">
        <v>50</v>
      </c>
      <c r="E17" s="188"/>
      <c r="F17" s="187">
        <v>50</v>
      </c>
      <c r="G17" s="175">
        <f>SUM(E17:F17)</f>
        <v>50</v>
      </c>
    </row>
    <row r="18" spans="1:7" ht="13.5" customHeight="1">
      <c r="A18" s="43" t="s">
        <v>20</v>
      </c>
      <c r="B18" s="16"/>
      <c r="C18" s="17"/>
      <c r="D18" s="14"/>
      <c r="E18" s="16"/>
      <c r="F18" s="17"/>
      <c r="G18" s="14"/>
    </row>
    <row r="19" spans="1:7" ht="12.75">
      <c r="A19" s="190" t="s">
        <v>21</v>
      </c>
      <c r="B19" s="188"/>
      <c r="C19" s="187"/>
      <c r="D19" s="175">
        <v>282000</v>
      </c>
      <c r="E19" s="188"/>
      <c r="F19" s="187"/>
      <c r="G19" s="175">
        <f>G41-SUM(G12,G20)</f>
        <v>282054</v>
      </c>
    </row>
    <row r="20" spans="1:7" ht="12.75">
      <c r="A20" s="190" t="s">
        <v>206</v>
      </c>
      <c r="B20" s="16"/>
      <c r="C20" s="17">
        <v>5352</v>
      </c>
      <c r="D20" s="14">
        <v>5352</v>
      </c>
      <c r="E20" s="16"/>
      <c r="F20" s="17">
        <v>5352</v>
      </c>
      <c r="G20" s="14">
        <f>SUM(E20:F20)</f>
        <v>5352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v>0</v>
      </c>
      <c r="C22" s="20">
        <v>43400</v>
      </c>
      <c r="D22" s="21">
        <v>330752</v>
      </c>
      <c r="E22" s="20">
        <f>SUM(E12,E19)</f>
        <v>0</v>
      </c>
      <c r="F22" s="20">
        <f>SUM(F12,F19)</f>
        <v>43400</v>
      </c>
      <c r="G22" s="21">
        <f>SUM(G12,G19,G20)</f>
        <v>330806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22</v>
      </c>
      <c r="B25" s="9">
        <v>118051</v>
      </c>
      <c r="C25" s="9">
        <v>212701</v>
      </c>
      <c r="D25" s="68">
        <v>330752</v>
      </c>
      <c r="E25" s="9">
        <f>SUM(E26:E31)</f>
        <v>118105</v>
      </c>
      <c r="F25" s="9">
        <f>SUM(F26:F31)</f>
        <v>212701</v>
      </c>
      <c r="G25" s="68">
        <f>SUM(G26:G31)</f>
        <v>330806</v>
      </c>
    </row>
    <row r="26" spans="1:7" ht="12.75">
      <c r="A26" s="185" t="s">
        <v>23</v>
      </c>
      <c r="B26" s="191">
        <v>47223</v>
      </c>
      <c r="C26" s="168">
        <v>100277</v>
      </c>
      <c r="D26" s="202">
        <v>147500</v>
      </c>
      <c r="E26" s="191">
        <v>47267</v>
      </c>
      <c r="F26" s="168">
        <v>100277</v>
      </c>
      <c r="G26" s="202">
        <f>SUM(E26:F26)</f>
        <v>147544</v>
      </c>
    </row>
    <row r="27" spans="1:7" ht="12.75">
      <c r="A27" s="185" t="s">
        <v>24</v>
      </c>
      <c r="B27" s="191">
        <v>11676</v>
      </c>
      <c r="C27" s="168">
        <v>20179</v>
      </c>
      <c r="D27" s="202">
        <v>31855</v>
      </c>
      <c r="E27" s="191">
        <v>11686</v>
      </c>
      <c r="F27" s="168">
        <v>20179</v>
      </c>
      <c r="G27" s="202">
        <f>SUM(E27:F27)</f>
        <v>31865</v>
      </c>
    </row>
    <row r="28" spans="1:7" ht="12.75">
      <c r="A28" s="185" t="s">
        <v>25</v>
      </c>
      <c r="B28" s="191">
        <v>59152</v>
      </c>
      <c r="C28" s="168">
        <v>68351</v>
      </c>
      <c r="D28" s="202">
        <v>127503</v>
      </c>
      <c r="E28" s="191">
        <v>59152</v>
      </c>
      <c r="F28" s="168">
        <v>68351</v>
      </c>
      <c r="G28" s="202">
        <f>SUM(E28:F28)</f>
        <v>127503</v>
      </c>
    </row>
    <row r="29" spans="1:7" ht="12.75">
      <c r="A29" s="237" t="s">
        <v>209</v>
      </c>
      <c r="B29" s="191"/>
      <c r="C29" s="168">
        <v>5352</v>
      </c>
      <c r="D29" s="202">
        <v>5352</v>
      </c>
      <c r="E29" s="191"/>
      <c r="F29" s="168">
        <v>5352</v>
      </c>
      <c r="G29" s="202">
        <f>SUM(E29:F29)</f>
        <v>5352</v>
      </c>
    </row>
    <row r="30" spans="1:7" ht="12.75">
      <c r="A30" s="190"/>
      <c r="B30" s="191"/>
      <c r="C30" s="168"/>
      <c r="D30" s="202"/>
      <c r="E30" s="191"/>
      <c r="F30" s="168"/>
      <c r="G30" s="202"/>
    </row>
    <row r="31" spans="1:7" ht="12.75">
      <c r="A31" s="190" t="s">
        <v>27</v>
      </c>
      <c r="B31" s="203">
        <v>0</v>
      </c>
      <c r="C31" s="203">
        <v>18542</v>
      </c>
      <c r="D31" s="175">
        <v>18542</v>
      </c>
      <c r="E31" s="203">
        <f>SUM(E33)</f>
        <v>0</v>
      </c>
      <c r="F31" s="203">
        <f>SUM(F33)</f>
        <v>18542</v>
      </c>
      <c r="G31" s="175">
        <f>SUM(G33)</f>
        <v>18542</v>
      </c>
    </row>
    <row r="32" spans="1:7" ht="12.75">
      <c r="A32" s="190"/>
      <c r="B32" s="188"/>
      <c r="C32" s="163"/>
      <c r="D32" s="189"/>
      <c r="E32" s="188"/>
      <c r="F32" s="163"/>
      <c r="G32" s="189"/>
    </row>
    <row r="33" spans="1:7" ht="12.75">
      <c r="A33" s="157" t="s">
        <v>147</v>
      </c>
      <c r="B33" s="204">
        <v>0</v>
      </c>
      <c r="C33" s="204">
        <v>18542</v>
      </c>
      <c r="D33" s="160">
        <v>18542</v>
      </c>
      <c r="E33" s="204">
        <f>SUM(E34:E40)</f>
        <v>0</v>
      </c>
      <c r="F33" s="204">
        <f>SUM(F34:F40)</f>
        <v>18542</v>
      </c>
      <c r="G33" s="160">
        <f>SUM(G34:G40)</f>
        <v>18542</v>
      </c>
    </row>
    <row r="34" spans="1:7" ht="12.75">
      <c r="A34" s="190" t="s">
        <v>137</v>
      </c>
      <c r="B34" s="188"/>
      <c r="C34" s="188">
        <v>1000</v>
      </c>
      <c r="D34" s="189">
        <v>1000</v>
      </c>
      <c r="E34" s="188"/>
      <c r="F34" s="188">
        <v>936</v>
      </c>
      <c r="G34" s="189">
        <f aca="true" t="shared" si="0" ref="G34:G39">SUM(E34:F34)</f>
        <v>936</v>
      </c>
    </row>
    <row r="35" spans="1:7" ht="12.75">
      <c r="A35" s="190" t="s">
        <v>473</v>
      </c>
      <c r="B35" s="188"/>
      <c r="C35" s="188"/>
      <c r="D35" s="189">
        <v>0</v>
      </c>
      <c r="E35" s="188"/>
      <c r="F35" s="188">
        <v>64</v>
      </c>
      <c r="G35" s="189">
        <f t="shared" si="0"/>
        <v>64</v>
      </c>
    </row>
    <row r="36" spans="1:7" ht="12.75">
      <c r="A36" s="190" t="s">
        <v>395</v>
      </c>
      <c r="B36" s="188"/>
      <c r="C36" s="188">
        <v>1651</v>
      </c>
      <c r="D36" s="189">
        <v>1651</v>
      </c>
      <c r="E36" s="188"/>
      <c r="F36" s="188">
        <v>1651</v>
      </c>
      <c r="G36" s="189">
        <f t="shared" si="0"/>
        <v>1651</v>
      </c>
    </row>
    <row r="37" spans="1:7" ht="12.75">
      <c r="A37" s="190" t="s">
        <v>450</v>
      </c>
      <c r="B37" s="188"/>
      <c r="C37" s="188">
        <v>11095</v>
      </c>
      <c r="D37" s="189">
        <v>11095</v>
      </c>
      <c r="E37" s="188"/>
      <c r="F37" s="188">
        <v>11095</v>
      </c>
      <c r="G37" s="189">
        <f t="shared" si="0"/>
        <v>11095</v>
      </c>
    </row>
    <row r="38" spans="1:7" ht="12.75">
      <c r="A38" s="190" t="s">
        <v>451</v>
      </c>
      <c r="B38" s="188"/>
      <c r="C38" s="188">
        <v>4500</v>
      </c>
      <c r="D38" s="189">
        <v>4500</v>
      </c>
      <c r="E38" s="188"/>
      <c r="F38" s="188">
        <v>4500</v>
      </c>
      <c r="G38" s="189">
        <f t="shared" si="0"/>
        <v>4500</v>
      </c>
    </row>
    <row r="39" spans="1:7" ht="12.75">
      <c r="A39" s="190" t="s">
        <v>452</v>
      </c>
      <c r="B39" s="188"/>
      <c r="C39" s="188">
        <v>296</v>
      </c>
      <c r="D39" s="189">
        <v>296</v>
      </c>
      <c r="E39" s="188"/>
      <c r="F39" s="188">
        <v>296</v>
      </c>
      <c r="G39" s="189">
        <f t="shared" si="0"/>
        <v>296</v>
      </c>
    </row>
    <row r="40" spans="1:7" ht="14.25" customHeight="1">
      <c r="A40" s="74"/>
      <c r="B40" s="75"/>
      <c r="C40" s="75"/>
      <c r="D40" s="126"/>
      <c r="E40" s="75"/>
      <c r="F40" s="75"/>
      <c r="G40" s="126"/>
    </row>
    <row r="41" spans="1:7" ht="12.75">
      <c r="A41" s="44" t="s">
        <v>9</v>
      </c>
      <c r="B41" s="45">
        <v>118051</v>
      </c>
      <c r="C41" s="45">
        <v>207349</v>
      </c>
      <c r="D41" s="21">
        <v>330752</v>
      </c>
      <c r="E41" s="45">
        <f>SUM(E26:E28,E31)</f>
        <v>118105</v>
      </c>
      <c r="F41" s="45">
        <f>SUM(F26:F28,F31)</f>
        <v>207349</v>
      </c>
      <c r="G41" s="21">
        <f>SUM(G26:G29,G31)</f>
        <v>330806</v>
      </c>
    </row>
    <row r="42" spans="1:7" ht="12.75">
      <c r="A42" s="32"/>
      <c r="B42" s="32"/>
      <c r="C42" s="24"/>
      <c r="D42" s="32"/>
      <c r="E42" s="32"/>
      <c r="F42" s="24"/>
      <c r="G42" s="32"/>
    </row>
    <row r="43" spans="1:7" ht="12.75">
      <c r="A43" s="33" t="s">
        <v>35</v>
      </c>
      <c r="B43" s="34"/>
      <c r="C43" s="76"/>
      <c r="D43" s="36">
        <v>282000</v>
      </c>
      <c r="E43" s="34"/>
      <c r="F43" s="76"/>
      <c r="G43" s="36">
        <f>G19</f>
        <v>282054</v>
      </c>
    </row>
    <row r="45" spans="1:3" ht="26.25" customHeight="1">
      <c r="A45" s="327" t="s">
        <v>10</v>
      </c>
      <c r="B45" s="325" t="s">
        <v>397</v>
      </c>
      <c r="C45" s="325" t="s">
        <v>397</v>
      </c>
    </row>
    <row r="46" spans="1:3" ht="12.75">
      <c r="A46" s="78" t="s">
        <v>36</v>
      </c>
      <c r="B46" s="58">
        <v>1930</v>
      </c>
      <c r="C46" s="58">
        <v>1930</v>
      </c>
    </row>
    <row r="47" spans="1:3" ht="12" customHeight="1">
      <c r="A47" s="77" t="s">
        <v>37</v>
      </c>
      <c r="B47" s="122">
        <v>34290</v>
      </c>
      <c r="C47" s="122">
        <v>34290</v>
      </c>
    </row>
    <row r="49" ht="12.75">
      <c r="A49" s="37"/>
    </row>
    <row r="50" ht="12.75">
      <c r="A50" s="37"/>
    </row>
  </sheetData>
  <sheetProtection/>
  <mergeCells count="10">
    <mergeCell ref="E6:G7"/>
    <mergeCell ref="G8:G9"/>
    <mergeCell ref="E9:F9"/>
    <mergeCell ref="A3:G3"/>
    <mergeCell ref="A1:G1"/>
    <mergeCell ref="A6:A9"/>
    <mergeCell ref="F4:G4"/>
    <mergeCell ref="D8:D9"/>
    <mergeCell ref="B9:C9"/>
    <mergeCell ref="B6:D7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4" max="4" width="11.28125" style="0" customWidth="1"/>
  </cols>
  <sheetData>
    <row r="1" spans="1:7" ht="22.5" customHeight="1">
      <c r="A1" s="435" t="s">
        <v>266</v>
      </c>
      <c r="B1" s="435"/>
      <c r="C1" s="435"/>
      <c r="D1" s="435"/>
      <c r="E1" s="435"/>
      <c r="F1" s="435"/>
      <c r="G1" s="435"/>
    </row>
    <row r="3" ht="12.75">
      <c r="G3" s="1" t="s">
        <v>497</v>
      </c>
    </row>
    <row r="4" spans="6:7" ht="12.75">
      <c r="F4" s="541" t="s">
        <v>0</v>
      </c>
      <c r="G4" s="541"/>
    </row>
    <row r="6" spans="1:7" ht="17.25" customHeight="1">
      <c r="A6" s="542" t="s">
        <v>1</v>
      </c>
      <c r="B6" s="447" t="s">
        <v>455</v>
      </c>
      <c r="C6" s="448"/>
      <c r="D6" s="436"/>
      <c r="E6" s="447" t="s">
        <v>397</v>
      </c>
      <c r="F6" s="448"/>
      <c r="G6" s="436"/>
    </row>
    <row r="7" spans="1:7" ht="16.5" customHeight="1">
      <c r="A7" s="543"/>
      <c r="B7" s="449"/>
      <c r="C7" s="450"/>
      <c r="D7" s="451"/>
      <c r="E7" s="449"/>
      <c r="F7" s="450"/>
      <c r="G7" s="451"/>
    </row>
    <row r="8" spans="1:7" ht="24.75" customHeight="1">
      <c r="A8" s="544"/>
      <c r="B8" s="2" t="s">
        <v>2</v>
      </c>
      <c r="C8" s="3" t="s">
        <v>3</v>
      </c>
      <c r="D8" s="548" t="s">
        <v>4</v>
      </c>
      <c r="E8" s="2" t="s">
        <v>2</v>
      </c>
      <c r="F8" s="3" t="s">
        <v>3</v>
      </c>
      <c r="G8" s="548" t="s">
        <v>4</v>
      </c>
    </row>
    <row r="9" spans="1:7" ht="15" customHeight="1" thickBot="1">
      <c r="A9" s="545"/>
      <c r="B9" s="423" t="s">
        <v>5</v>
      </c>
      <c r="C9" s="423"/>
      <c r="D9" s="550"/>
      <c r="E9" s="423" t="s">
        <v>5</v>
      </c>
      <c r="F9" s="423"/>
      <c r="G9" s="550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v>23663</v>
      </c>
      <c r="C11" s="9">
        <v>17970</v>
      </c>
      <c r="D11" s="10">
        <v>41633</v>
      </c>
      <c r="E11" s="9">
        <f>SUM(E12:E13)</f>
        <v>23663</v>
      </c>
      <c r="F11" s="9">
        <f>SUM(F12:F13)</f>
        <v>17970</v>
      </c>
      <c r="G11" s="10">
        <f>SUM(E11:F11)</f>
        <v>41633</v>
      </c>
    </row>
    <row r="12" spans="1:7" ht="15.75" customHeight="1">
      <c r="A12" s="47" t="s">
        <v>216</v>
      </c>
      <c r="B12" s="9"/>
      <c r="C12" s="48"/>
      <c r="D12" s="10"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v>23663</v>
      </c>
      <c r="C13" s="9">
        <v>17970</v>
      </c>
      <c r="D13" s="10">
        <v>41633</v>
      </c>
      <c r="E13" s="9">
        <f>SUM(E14:E18)</f>
        <v>23663</v>
      </c>
      <c r="F13" s="9">
        <f>SUM(F14:F18)</f>
        <v>17970</v>
      </c>
      <c r="G13" s="10">
        <f>SUM(G14:G18)</f>
        <v>41633</v>
      </c>
    </row>
    <row r="14" spans="1:7" ht="12.75">
      <c r="A14" s="183" t="s">
        <v>16</v>
      </c>
      <c r="B14" s="191">
        <v>0</v>
      </c>
      <c r="C14" s="191">
        <v>12950</v>
      </c>
      <c r="D14" s="175">
        <v>12950</v>
      </c>
      <c r="E14" s="191">
        <v>0</v>
      </c>
      <c r="F14" s="191">
        <v>12950</v>
      </c>
      <c r="G14" s="175">
        <f>SUM(E14:F14)</f>
        <v>12950</v>
      </c>
    </row>
    <row r="15" spans="1:7" ht="12.75">
      <c r="A15" s="183" t="s">
        <v>17</v>
      </c>
      <c r="B15" s="191">
        <v>0</v>
      </c>
      <c r="C15" s="191">
        <v>20</v>
      </c>
      <c r="D15" s="175">
        <v>20</v>
      </c>
      <c r="E15" s="191">
        <v>0</v>
      </c>
      <c r="F15" s="191">
        <v>20</v>
      </c>
      <c r="G15" s="175">
        <f>SUM(E15:F15)</f>
        <v>20</v>
      </c>
    </row>
    <row r="16" spans="1:7" ht="12.75">
      <c r="A16" s="185" t="s">
        <v>18</v>
      </c>
      <c r="B16" s="184">
        <v>18632</v>
      </c>
      <c r="C16" s="168">
        <v>0</v>
      </c>
      <c r="D16" s="175">
        <v>18632</v>
      </c>
      <c r="E16" s="184">
        <v>18632</v>
      </c>
      <c r="F16" s="168">
        <v>0</v>
      </c>
      <c r="G16" s="175">
        <f>SUM(E16:F16)</f>
        <v>18632</v>
      </c>
    </row>
    <row r="17" spans="1:7" ht="12.75">
      <c r="A17" s="185" t="s">
        <v>19</v>
      </c>
      <c r="B17" s="184">
        <v>5031</v>
      </c>
      <c r="C17" s="168">
        <v>5000</v>
      </c>
      <c r="D17" s="175">
        <v>10031</v>
      </c>
      <c r="E17" s="184">
        <v>5031</v>
      </c>
      <c r="F17" s="168">
        <v>5000</v>
      </c>
      <c r="G17" s="175">
        <f>SUM(E17:F17)</f>
        <v>10031</v>
      </c>
    </row>
    <row r="18" spans="1:7" ht="12.75">
      <c r="A18" s="190" t="s">
        <v>111</v>
      </c>
      <c r="B18" s="188">
        <v>0</v>
      </c>
      <c r="C18" s="168">
        <v>0</v>
      </c>
      <c r="D18" s="175">
        <v>0</v>
      </c>
      <c r="E18" s="188">
        <v>0</v>
      </c>
      <c r="F18" s="168">
        <v>0</v>
      </c>
      <c r="G18" s="175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85" t="s">
        <v>21</v>
      </c>
      <c r="B20" s="205"/>
      <c r="C20" s="163"/>
      <c r="D20" s="175">
        <v>408310</v>
      </c>
      <c r="E20" s="205"/>
      <c r="F20" s="163"/>
      <c r="G20" s="175">
        <f>G39-SUM(G12,G14:G18,G21)</f>
        <v>403531</v>
      </c>
    </row>
    <row r="21" spans="1:7" ht="12.75">
      <c r="A21" s="190" t="s">
        <v>206</v>
      </c>
      <c r="B21" s="138"/>
      <c r="C21" s="13">
        <v>11523</v>
      </c>
      <c r="D21" s="14">
        <v>11523</v>
      </c>
      <c r="E21" s="138"/>
      <c r="F21" s="13">
        <v>11523</v>
      </c>
      <c r="G21" s="14">
        <f>SUM(E21:F21)</f>
        <v>11523</v>
      </c>
    </row>
    <row r="22" spans="1:7" ht="12.75">
      <c r="A22" s="61"/>
      <c r="B22" s="139"/>
      <c r="C22" s="137"/>
      <c r="D22" s="49"/>
      <c r="E22" s="139"/>
      <c r="F22" s="137"/>
      <c r="G22" s="49"/>
    </row>
    <row r="23" spans="1:7" ht="12.75">
      <c r="A23" s="19" t="s">
        <v>7</v>
      </c>
      <c r="B23" s="20">
        <v>23663</v>
      </c>
      <c r="C23" s="20">
        <v>17970</v>
      </c>
      <c r="D23" s="21">
        <v>461466</v>
      </c>
      <c r="E23" s="20">
        <f>SUM(E13)</f>
        <v>23663</v>
      </c>
      <c r="F23" s="20">
        <f>SUM(F13)</f>
        <v>17970</v>
      </c>
      <c r="G23" s="21">
        <f>SUM(G12,G13,G20,G21)</f>
        <v>456687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v>449365</v>
      </c>
      <c r="C26" s="9">
        <v>12101</v>
      </c>
      <c r="D26" s="68">
        <v>461466</v>
      </c>
      <c r="E26" s="9">
        <f>SUM(E27:E32)</f>
        <v>444586</v>
      </c>
      <c r="F26" s="9">
        <f>SUM(F27:F32)</f>
        <v>12101</v>
      </c>
      <c r="G26" s="68">
        <f>SUM(G27:G32)</f>
        <v>456687</v>
      </c>
    </row>
    <row r="27" spans="1:7" ht="12.75">
      <c r="A27" s="185" t="s">
        <v>23</v>
      </c>
      <c r="B27" s="191">
        <v>269003</v>
      </c>
      <c r="C27" s="168"/>
      <c r="D27" s="175">
        <v>269003</v>
      </c>
      <c r="E27" s="191">
        <v>265002</v>
      </c>
      <c r="F27" s="168"/>
      <c r="G27" s="175">
        <f>SUM(E27:F27)</f>
        <v>265002</v>
      </c>
    </row>
    <row r="28" spans="1:7" ht="12.75">
      <c r="A28" s="185" t="s">
        <v>24</v>
      </c>
      <c r="B28" s="191">
        <v>58644</v>
      </c>
      <c r="C28" s="168"/>
      <c r="D28" s="175">
        <v>58644</v>
      </c>
      <c r="E28" s="191">
        <v>57866</v>
      </c>
      <c r="F28" s="168"/>
      <c r="G28" s="175">
        <f>SUM(E28:F28)</f>
        <v>57866</v>
      </c>
    </row>
    <row r="29" spans="1:7" ht="12.75">
      <c r="A29" s="185" t="s">
        <v>25</v>
      </c>
      <c r="B29" s="191">
        <v>109354</v>
      </c>
      <c r="C29" s="168">
        <v>12101</v>
      </c>
      <c r="D29" s="175">
        <v>121455</v>
      </c>
      <c r="E29" s="191">
        <v>109354</v>
      </c>
      <c r="F29" s="168">
        <v>12101</v>
      </c>
      <c r="G29" s="175">
        <f>SUM(E29:F29)</f>
        <v>121455</v>
      </c>
    </row>
    <row r="30" spans="1:7" ht="12.75">
      <c r="A30" s="190" t="s">
        <v>26</v>
      </c>
      <c r="B30" s="163">
        <v>25</v>
      </c>
      <c r="C30" s="163"/>
      <c r="D30" s="175">
        <v>25</v>
      </c>
      <c r="E30" s="163">
        <v>25</v>
      </c>
      <c r="F30" s="163"/>
      <c r="G30" s="175">
        <f>SUM(E30:F30)</f>
        <v>25</v>
      </c>
    </row>
    <row r="31" spans="1:7" ht="12.75">
      <c r="A31" s="190"/>
      <c r="B31" s="188"/>
      <c r="C31" s="163"/>
      <c r="D31" s="206"/>
      <c r="E31" s="188"/>
      <c r="F31" s="163"/>
      <c r="G31" s="206"/>
    </row>
    <row r="32" spans="1:7" ht="12.75">
      <c r="A32" s="190" t="s">
        <v>27</v>
      </c>
      <c r="B32" s="168">
        <v>12339</v>
      </c>
      <c r="C32" s="168">
        <v>0</v>
      </c>
      <c r="D32" s="189">
        <v>12339</v>
      </c>
      <c r="E32" s="168">
        <f>SUM(E33:E37)</f>
        <v>12339</v>
      </c>
      <c r="F32" s="168">
        <f>SUM(F33:F36)</f>
        <v>0</v>
      </c>
      <c r="G32" s="189">
        <f>SUM(E32:F32)</f>
        <v>12339</v>
      </c>
    </row>
    <row r="33" spans="1:7" ht="12.75">
      <c r="A33" s="190" t="s">
        <v>343</v>
      </c>
      <c r="B33" s="168">
        <v>550</v>
      </c>
      <c r="C33" s="168"/>
      <c r="D33" s="189"/>
      <c r="E33" s="168">
        <v>550</v>
      </c>
      <c r="F33" s="168"/>
      <c r="G33" s="189"/>
    </row>
    <row r="34" spans="1:7" ht="12.75">
      <c r="A34" s="190" t="s">
        <v>267</v>
      </c>
      <c r="B34" s="168">
        <v>2416</v>
      </c>
      <c r="C34" s="168"/>
      <c r="D34" s="189"/>
      <c r="E34" s="168">
        <v>2416</v>
      </c>
      <c r="F34" s="168"/>
      <c r="G34" s="189"/>
    </row>
    <row r="35" spans="1:7" ht="12.75">
      <c r="A35" s="190" t="s">
        <v>344</v>
      </c>
      <c r="B35" s="168"/>
      <c r="C35" s="168"/>
      <c r="D35" s="189"/>
      <c r="E35" s="168"/>
      <c r="F35" s="168"/>
      <c r="G35" s="189"/>
    </row>
    <row r="36" spans="1:7" ht="12.75">
      <c r="A36" s="190" t="s">
        <v>355</v>
      </c>
      <c r="B36" s="168">
        <v>541</v>
      </c>
      <c r="C36" s="168"/>
      <c r="D36" s="189"/>
      <c r="E36" s="168">
        <v>541</v>
      </c>
      <c r="F36" s="168"/>
      <c r="G36" s="189"/>
    </row>
    <row r="37" spans="1:7" ht="12.75">
      <c r="A37" s="190" t="s">
        <v>440</v>
      </c>
      <c r="B37" s="168">
        <v>8832</v>
      </c>
      <c r="C37" s="168"/>
      <c r="D37" s="189"/>
      <c r="E37" s="168">
        <v>8832</v>
      </c>
      <c r="F37" s="168"/>
      <c r="G37" s="189"/>
    </row>
    <row r="38" spans="1:7" ht="12.75">
      <c r="A38" s="30"/>
      <c r="B38" s="31"/>
      <c r="C38" s="41"/>
      <c r="D38" s="14"/>
      <c r="E38" s="31"/>
      <c r="F38" s="41"/>
      <c r="G38" s="14"/>
    </row>
    <row r="39" spans="1:7" ht="12.75">
      <c r="A39" s="140" t="s">
        <v>9</v>
      </c>
      <c r="B39" s="20">
        <v>449365</v>
      </c>
      <c r="C39" s="20">
        <v>12101</v>
      </c>
      <c r="D39" s="21">
        <v>461466</v>
      </c>
      <c r="E39" s="20">
        <f>SUM(E26)</f>
        <v>444586</v>
      </c>
      <c r="F39" s="20">
        <f>SUM(F26)</f>
        <v>12101</v>
      </c>
      <c r="G39" s="21">
        <f>SUM(G26)</f>
        <v>456687</v>
      </c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7" ht="12.75">
      <c r="A42" s="33" t="s">
        <v>28</v>
      </c>
      <c r="B42" s="34"/>
      <c r="C42" s="35"/>
      <c r="D42" s="36">
        <v>408310</v>
      </c>
      <c r="E42" s="34"/>
      <c r="F42" s="35"/>
      <c r="G42" s="36">
        <f>SUM(G20)</f>
        <v>403531</v>
      </c>
    </row>
    <row r="44" spans="1:3" ht="24.75" customHeight="1">
      <c r="A44" s="328" t="s">
        <v>10</v>
      </c>
      <c r="B44" s="325" t="s">
        <v>397</v>
      </c>
      <c r="C44" s="325" t="s">
        <v>397</v>
      </c>
    </row>
    <row r="45" spans="1:3" ht="12.75">
      <c r="A45" s="143" t="s">
        <v>13</v>
      </c>
      <c r="B45" s="58">
        <v>81007</v>
      </c>
      <c r="C45" s="58">
        <v>81007</v>
      </c>
    </row>
    <row r="46" spans="1:3" ht="12.75">
      <c r="A46" s="142" t="s">
        <v>11</v>
      </c>
      <c r="B46" s="122">
        <v>12446</v>
      </c>
      <c r="C46" s="122">
        <v>12446</v>
      </c>
    </row>
    <row r="48" ht="12.75">
      <c r="A48" s="37"/>
    </row>
    <row r="49" ht="12.75">
      <c r="A49" s="32"/>
    </row>
    <row r="50" ht="12.75">
      <c r="A50" s="32"/>
    </row>
    <row r="51" ht="12.75">
      <c r="A51" s="37"/>
    </row>
  </sheetData>
  <sheetProtection/>
  <mergeCells count="9">
    <mergeCell ref="E6:G7"/>
    <mergeCell ref="G8:G9"/>
    <mergeCell ref="E9:F9"/>
    <mergeCell ref="A1:G1"/>
    <mergeCell ref="D8:D9"/>
    <mergeCell ref="B9:C9"/>
    <mergeCell ref="A6:A9"/>
    <mergeCell ref="F4:G4"/>
    <mergeCell ref="B6:D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60.28125" style="0" customWidth="1"/>
    <col min="2" max="2" width="8.7109375" style="0" customWidth="1"/>
    <col min="4" max="4" width="10.140625" style="0" customWidth="1"/>
  </cols>
  <sheetData>
    <row r="1" spans="1:7" ht="21" customHeight="1">
      <c r="A1" s="551" t="s">
        <v>104</v>
      </c>
      <c r="B1" s="551"/>
      <c r="C1" s="551"/>
      <c r="D1" s="551"/>
      <c r="E1" s="551"/>
      <c r="F1" s="551"/>
      <c r="G1" s="551"/>
    </row>
    <row r="2" spans="1:7" ht="21" customHeight="1">
      <c r="A2" s="551" t="s">
        <v>261</v>
      </c>
      <c r="B2" s="551"/>
      <c r="C2" s="551"/>
      <c r="D2" s="551"/>
      <c r="E2" s="551"/>
      <c r="F2" s="551"/>
      <c r="G2" s="551"/>
    </row>
    <row r="3" ht="21" customHeight="1">
      <c r="A3" s="50"/>
    </row>
    <row r="4" spans="1:7" ht="12.75">
      <c r="A4" s="540" t="s">
        <v>498</v>
      </c>
      <c r="B4" s="540"/>
      <c r="C4" s="540"/>
      <c r="D4" s="540"/>
      <c r="E4" s="540"/>
      <c r="F4" s="540"/>
      <c r="G4" s="540"/>
    </row>
    <row r="5" spans="2:7" ht="12.75">
      <c r="B5" s="88"/>
      <c r="F5" s="541" t="s">
        <v>0</v>
      </c>
      <c r="G5" s="541"/>
    </row>
    <row r="6" ht="9" customHeight="1"/>
    <row r="7" spans="1:7" ht="18.75" customHeight="1">
      <c r="A7" s="542" t="s">
        <v>1</v>
      </c>
      <c r="B7" s="447" t="s">
        <v>454</v>
      </c>
      <c r="C7" s="448"/>
      <c r="D7" s="436"/>
      <c r="E7" s="447" t="s">
        <v>397</v>
      </c>
      <c r="F7" s="448"/>
      <c r="G7" s="436"/>
    </row>
    <row r="8" spans="1:7" ht="17.25" customHeight="1">
      <c r="A8" s="543"/>
      <c r="B8" s="449"/>
      <c r="C8" s="450"/>
      <c r="D8" s="451"/>
      <c r="E8" s="449"/>
      <c r="F8" s="450"/>
      <c r="G8" s="451"/>
    </row>
    <row r="9" spans="1:7" ht="27" customHeight="1">
      <c r="A9" s="544"/>
      <c r="B9" s="2" t="s">
        <v>2</v>
      </c>
      <c r="C9" s="3" t="s">
        <v>3</v>
      </c>
      <c r="D9" s="548" t="s">
        <v>4</v>
      </c>
      <c r="E9" s="2" t="s">
        <v>2</v>
      </c>
      <c r="F9" s="3" t="s">
        <v>3</v>
      </c>
      <c r="G9" s="548" t="s">
        <v>4</v>
      </c>
    </row>
    <row r="10" spans="1:7" ht="13.5" customHeight="1" thickBot="1">
      <c r="A10" s="545"/>
      <c r="B10" s="423" t="s">
        <v>5</v>
      </c>
      <c r="C10" s="423"/>
      <c r="D10" s="550"/>
      <c r="E10" s="423" t="s">
        <v>5</v>
      </c>
      <c r="F10" s="423"/>
      <c r="G10" s="550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96">
        <v>0</v>
      </c>
      <c r="C12" s="296">
        <v>89862</v>
      </c>
      <c r="D12" s="297">
        <v>89862</v>
      </c>
      <c r="E12" s="296">
        <f>SUM(E13,E19)</f>
        <v>0</v>
      </c>
      <c r="F12" s="296">
        <f>SUM(F13,F19)</f>
        <v>89862</v>
      </c>
      <c r="G12" s="297">
        <f>SUM(G13,G19)</f>
        <v>89862</v>
      </c>
    </row>
    <row r="13" spans="1:7" ht="14.25" customHeight="1">
      <c r="A13" s="47" t="s">
        <v>358</v>
      </c>
      <c r="B13" s="9">
        <v>0</v>
      </c>
      <c r="C13" s="9">
        <v>86132</v>
      </c>
      <c r="D13" s="10">
        <v>86132</v>
      </c>
      <c r="E13" s="9">
        <f>SUM(E14:E18)</f>
        <v>0</v>
      </c>
      <c r="F13" s="9">
        <f>SUM(F14:F18)</f>
        <v>86132</v>
      </c>
      <c r="G13" s="10">
        <f>SUM(E13:F13)</f>
        <v>86132</v>
      </c>
    </row>
    <row r="14" spans="1:7" ht="14.25" customHeight="1">
      <c r="A14" s="291" t="s">
        <v>360</v>
      </c>
      <c r="B14" s="292"/>
      <c r="C14" s="292">
        <v>1200</v>
      </c>
      <c r="D14" s="295">
        <v>1200</v>
      </c>
      <c r="E14" s="292"/>
      <c r="F14" s="292">
        <v>1200</v>
      </c>
      <c r="G14" s="295">
        <f>SUM(E14:F14)</f>
        <v>1200</v>
      </c>
    </row>
    <row r="15" spans="1:7" ht="14.25" customHeight="1">
      <c r="A15" s="293" t="s">
        <v>361</v>
      </c>
      <c r="B15" s="560"/>
      <c r="C15" s="552">
        <v>60000</v>
      </c>
      <c r="D15" s="554">
        <v>60000</v>
      </c>
      <c r="E15" s="560"/>
      <c r="F15" s="552">
        <v>60000</v>
      </c>
      <c r="G15" s="554">
        <f>SUM(E15:F16)</f>
        <v>60000</v>
      </c>
    </row>
    <row r="16" spans="1:7" ht="14.25" customHeight="1">
      <c r="A16" s="291" t="s">
        <v>364</v>
      </c>
      <c r="B16" s="561"/>
      <c r="C16" s="553"/>
      <c r="D16" s="555"/>
      <c r="E16" s="561"/>
      <c r="F16" s="553"/>
      <c r="G16" s="555"/>
    </row>
    <row r="17" spans="1:7" ht="14.25" customHeight="1">
      <c r="A17" s="293" t="s">
        <v>362</v>
      </c>
      <c r="B17" s="560"/>
      <c r="C17" s="552">
        <v>24932</v>
      </c>
      <c r="D17" s="554">
        <v>24932</v>
      </c>
      <c r="E17" s="560"/>
      <c r="F17" s="552">
        <v>24932</v>
      </c>
      <c r="G17" s="554">
        <f>SUM(E17:F18)</f>
        <v>24932</v>
      </c>
    </row>
    <row r="18" spans="1:7" ht="14.25" customHeight="1">
      <c r="A18" s="291" t="s">
        <v>363</v>
      </c>
      <c r="B18" s="561"/>
      <c r="C18" s="553"/>
      <c r="D18" s="555"/>
      <c r="E18" s="561"/>
      <c r="F18" s="553"/>
      <c r="G18" s="555"/>
    </row>
    <row r="19" spans="1:7" ht="12.75">
      <c r="A19" s="8" t="s">
        <v>15</v>
      </c>
      <c r="B19" s="9">
        <v>0</v>
      </c>
      <c r="C19" s="9">
        <v>3730</v>
      </c>
      <c r="D19" s="29">
        <v>3730</v>
      </c>
      <c r="E19" s="9">
        <f>SUM(E20:E21)</f>
        <v>0</v>
      </c>
      <c r="F19" s="9">
        <f>SUM(F20:F21)</f>
        <v>3730</v>
      </c>
      <c r="G19" s="29">
        <f>SUM(G20:G21)</f>
        <v>3730</v>
      </c>
    </row>
    <row r="20" spans="1:7" ht="12.75">
      <c r="A20" s="183" t="s">
        <v>16</v>
      </c>
      <c r="B20" s="184"/>
      <c r="C20" s="168">
        <v>3250</v>
      </c>
      <c r="D20" s="175">
        <v>3250</v>
      </c>
      <c r="E20" s="184"/>
      <c r="F20" s="168">
        <v>3250</v>
      </c>
      <c r="G20" s="175">
        <f>SUM(E20:F20)</f>
        <v>3250</v>
      </c>
    </row>
    <row r="21" spans="1:7" ht="12.75">
      <c r="A21" s="185" t="s">
        <v>19</v>
      </c>
      <c r="B21" s="208"/>
      <c r="C21" s="187">
        <v>480</v>
      </c>
      <c r="D21" s="175">
        <v>480</v>
      </c>
      <c r="E21" s="208"/>
      <c r="F21" s="187">
        <v>480</v>
      </c>
      <c r="G21" s="175">
        <f>SUM(E21:F21)</f>
        <v>480</v>
      </c>
    </row>
    <row r="22" spans="1:7" ht="12.75">
      <c r="A22" s="43" t="s">
        <v>20</v>
      </c>
      <c r="B22" s="16"/>
      <c r="C22" s="16"/>
      <c r="D22" s="29">
        <v>94212</v>
      </c>
      <c r="E22" s="16"/>
      <c r="F22" s="16"/>
      <c r="G22" s="29">
        <f>SUM(G23:G24)</f>
        <v>94248</v>
      </c>
    </row>
    <row r="23" spans="1:7" ht="12.75">
      <c r="A23" s="190" t="s">
        <v>21</v>
      </c>
      <c r="B23" s="188"/>
      <c r="C23" s="187"/>
      <c r="D23" s="189">
        <v>90721</v>
      </c>
      <c r="E23" s="188"/>
      <c r="F23" s="187"/>
      <c r="G23" s="189">
        <f>G47-SUM(G13,G20:G21,G24)</f>
        <v>90757</v>
      </c>
    </row>
    <row r="24" spans="1:7" ht="12.75">
      <c r="A24" s="190" t="s">
        <v>206</v>
      </c>
      <c r="B24" s="16"/>
      <c r="C24" s="17">
        <v>3491</v>
      </c>
      <c r="D24" s="18">
        <v>3491</v>
      </c>
      <c r="E24" s="16"/>
      <c r="F24" s="17">
        <v>3491</v>
      </c>
      <c r="G24" s="18">
        <f>SUM(E24:F24)</f>
        <v>3491</v>
      </c>
    </row>
    <row r="25" spans="1:7" ht="12.75">
      <c r="A25" s="15"/>
      <c r="B25" s="288"/>
      <c r="C25" s="17"/>
      <c r="D25" s="18"/>
      <c r="E25" s="288"/>
      <c r="F25" s="17"/>
      <c r="G25" s="18"/>
    </row>
    <row r="26" spans="1:7" ht="12.75">
      <c r="A26" s="19" t="s">
        <v>7</v>
      </c>
      <c r="B26" s="20">
        <v>0</v>
      </c>
      <c r="C26" s="20">
        <v>93353</v>
      </c>
      <c r="D26" s="21">
        <v>184074</v>
      </c>
      <c r="E26" s="20">
        <f>SUM(E19,E23)</f>
        <v>0</v>
      </c>
      <c r="F26" s="20">
        <f>SUM(F13,F19,F24)</f>
        <v>93353</v>
      </c>
      <c r="G26" s="21">
        <f>SUM(G19,G22,G13)</f>
        <v>184110</v>
      </c>
    </row>
    <row r="27" spans="1:7" ht="12.75">
      <c r="A27" s="22"/>
      <c r="B27" s="23"/>
      <c r="C27" s="23"/>
      <c r="D27" s="24"/>
      <c r="E27" s="23"/>
      <c r="F27" s="23"/>
      <c r="G27" s="24"/>
    </row>
    <row r="28" spans="1:7" ht="12.75">
      <c r="A28" s="25" t="s">
        <v>8</v>
      </c>
      <c r="B28" s="26"/>
      <c r="C28" s="26"/>
      <c r="D28" s="27"/>
      <c r="E28" s="26"/>
      <c r="F28" s="26"/>
      <c r="G28" s="27"/>
    </row>
    <row r="29" spans="1:7" ht="12.75">
      <c r="A29" s="8" t="s">
        <v>22</v>
      </c>
      <c r="B29" s="9">
        <v>87851</v>
      </c>
      <c r="C29" s="9">
        <v>96223</v>
      </c>
      <c r="D29" s="68">
        <v>184074</v>
      </c>
      <c r="E29" s="9">
        <f>SUM(E30:E34)</f>
        <v>87887</v>
      </c>
      <c r="F29" s="9">
        <f>SUM(F30:F32,F34,F43)</f>
        <v>96223</v>
      </c>
      <c r="G29" s="68">
        <f>SUM(G30:G34,G43)</f>
        <v>184110</v>
      </c>
    </row>
    <row r="30" spans="1:7" ht="12.75">
      <c r="A30" s="185" t="s">
        <v>23</v>
      </c>
      <c r="B30" s="191">
        <v>38001</v>
      </c>
      <c r="C30" s="168">
        <v>21148</v>
      </c>
      <c r="D30" s="175">
        <v>59149</v>
      </c>
      <c r="E30" s="191">
        <v>38030</v>
      </c>
      <c r="F30" s="168">
        <v>21148</v>
      </c>
      <c r="G30" s="175">
        <f>SUM(E30:F30)</f>
        <v>59178</v>
      </c>
    </row>
    <row r="31" spans="1:7" ht="12.75">
      <c r="A31" s="185" t="s">
        <v>24</v>
      </c>
      <c r="B31" s="191">
        <v>7609</v>
      </c>
      <c r="C31" s="168">
        <v>4652</v>
      </c>
      <c r="D31" s="175">
        <v>12261</v>
      </c>
      <c r="E31" s="191">
        <v>7616</v>
      </c>
      <c r="F31" s="168">
        <v>4652</v>
      </c>
      <c r="G31" s="175">
        <f>SUM(E31:F31)</f>
        <v>12268</v>
      </c>
    </row>
    <row r="32" spans="1:7" ht="12.75">
      <c r="A32" s="185" t="s">
        <v>25</v>
      </c>
      <c r="B32" s="191">
        <v>40041</v>
      </c>
      <c r="C32" s="168">
        <v>52274</v>
      </c>
      <c r="D32" s="175">
        <v>92315</v>
      </c>
      <c r="E32" s="191">
        <v>40041</v>
      </c>
      <c r="F32" s="168">
        <v>52274</v>
      </c>
      <c r="G32" s="175">
        <f>SUM(E32:F32)</f>
        <v>92315</v>
      </c>
    </row>
    <row r="33" spans="1:7" ht="12.75">
      <c r="A33" s="190"/>
      <c r="B33" s="204"/>
      <c r="C33" s="204"/>
      <c r="D33" s="116"/>
      <c r="E33" s="204"/>
      <c r="F33" s="204"/>
      <c r="G33" s="116"/>
    </row>
    <row r="34" spans="1:7" ht="12.75">
      <c r="A34" s="190" t="s">
        <v>27</v>
      </c>
      <c r="B34" s="188">
        <v>2200</v>
      </c>
      <c r="C34" s="188">
        <v>15649</v>
      </c>
      <c r="D34" s="175">
        <v>17849</v>
      </c>
      <c r="E34" s="188">
        <f>SUM(E35:E46)</f>
        <v>2200</v>
      </c>
      <c r="F34" s="188">
        <f>SUM(F35:F42)</f>
        <v>15649</v>
      </c>
      <c r="G34" s="175">
        <f>SUM(E34:F34)</f>
        <v>17849</v>
      </c>
    </row>
    <row r="35" spans="1:8" ht="14.25" customHeight="1">
      <c r="A35" s="222" t="s">
        <v>148</v>
      </c>
      <c r="B35" s="187">
        <v>2200</v>
      </c>
      <c r="C35" s="188"/>
      <c r="D35" s="189"/>
      <c r="E35" s="187">
        <v>2200</v>
      </c>
      <c r="F35" s="188"/>
      <c r="G35" s="189"/>
      <c r="H35" s="106"/>
    </row>
    <row r="36" spans="1:7" ht="14.25" customHeight="1">
      <c r="A36" s="222" t="s">
        <v>365</v>
      </c>
      <c r="B36" s="556"/>
      <c r="C36" s="546">
        <v>1700</v>
      </c>
      <c r="D36" s="558"/>
      <c r="E36" s="556"/>
      <c r="F36" s="546">
        <v>1700</v>
      </c>
      <c r="G36" s="558"/>
    </row>
    <row r="37" spans="1:7" ht="12" customHeight="1">
      <c r="A37" s="294" t="s">
        <v>366</v>
      </c>
      <c r="B37" s="557"/>
      <c r="C37" s="547"/>
      <c r="D37" s="559"/>
      <c r="E37" s="557"/>
      <c r="F37" s="547"/>
      <c r="G37" s="559"/>
    </row>
    <row r="38" spans="1:7" ht="14.25" customHeight="1">
      <c r="A38" s="222" t="s">
        <v>262</v>
      </c>
      <c r="B38" s="187"/>
      <c r="C38" s="188">
        <v>500</v>
      </c>
      <c r="D38" s="189"/>
      <c r="E38" s="187"/>
      <c r="F38" s="188">
        <v>500</v>
      </c>
      <c r="G38" s="189"/>
    </row>
    <row r="39" spans="1:7" ht="14.25" customHeight="1">
      <c r="A39" s="222" t="s">
        <v>367</v>
      </c>
      <c r="B39" s="187"/>
      <c r="C39" s="188">
        <v>5815</v>
      </c>
      <c r="D39" s="189"/>
      <c r="E39" s="187"/>
      <c r="F39" s="188">
        <v>5815</v>
      </c>
      <c r="G39" s="189"/>
    </row>
    <row r="40" spans="1:7" ht="14.25" customHeight="1">
      <c r="A40" s="222" t="s">
        <v>368</v>
      </c>
      <c r="B40" s="187"/>
      <c r="C40" s="188">
        <v>2243</v>
      </c>
      <c r="D40" s="189"/>
      <c r="E40" s="187"/>
      <c r="F40" s="188">
        <v>2243</v>
      </c>
      <c r="G40" s="189"/>
    </row>
    <row r="41" spans="1:7" ht="14.25" customHeight="1">
      <c r="A41" s="222" t="s">
        <v>441</v>
      </c>
      <c r="B41" s="187"/>
      <c r="C41" s="188">
        <v>3491</v>
      </c>
      <c r="D41" s="189"/>
      <c r="E41" s="187"/>
      <c r="F41" s="188">
        <v>3491</v>
      </c>
      <c r="G41" s="189"/>
    </row>
    <row r="42" spans="1:7" ht="14.25" customHeight="1">
      <c r="A42" s="222" t="s">
        <v>453</v>
      </c>
      <c r="B42" s="187"/>
      <c r="C42" s="188">
        <v>1900</v>
      </c>
      <c r="D42" s="189"/>
      <c r="E42" s="187"/>
      <c r="F42" s="188">
        <v>1900</v>
      </c>
      <c r="G42" s="189"/>
    </row>
    <row r="43" spans="1:7" ht="18" customHeight="1">
      <c r="A43" s="190" t="s">
        <v>263</v>
      </c>
      <c r="B43" s="187"/>
      <c r="C43" s="188">
        <v>2500</v>
      </c>
      <c r="D43" s="189">
        <v>2500</v>
      </c>
      <c r="E43" s="187"/>
      <c r="F43" s="188">
        <f>SUM(F44:F45)</f>
        <v>2500</v>
      </c>
      <c r="G43" s="189">
        <f>SUM(E43:F43)</f>
        <v>2500</v>
      </c>
    </row>
    <row r="44" spans="1:7" ht="14.25" customHeight="1">
      <c r="A44" s="222" t="s">
        <v>264</v>
      </c>
      <c r="B44" s="187"/>
      <c r="C44" s="188">
        <v>1200</v>
      </c>
      <c r="D44" s="189"/>
      <c r="E44" s="187"/>
      <c r="F44" s="188">
        <v>1200</v>
      </c>
      <c r="G44" s="189"/>
    </row>
    <row r="45" spans="1:7" ht="14.25" customHeight="1">
      <c r="A45" s="222" t="s">
        <v>265</v>
      </c>
      <c r="B45" s="187"/>
      <c r="C45" s="188">
        <v>1300</v>
      </c>
      <c r="D45" s="189"/>
      <c r="E45" s="187"/>
      <c r="F45" s="188">
        <v>1300</v>
      </c>
      <c r="G45" s="189"/>
    </row>
    <row r="46" spans="1:7" ht="12.75">
      <c r="A46" s="74"/>
      <c r="B46" s="127"/>
      <c r="C46" s="17"/>
      <c r="D46" s="18">
        <v>0</v>
      </c>
      <c r="E46" s="127"/>
      <c r="F46" s="17"/>
      <c r="G46" s="18">
        <f>SUM(F46)</f>
        <v>0</v>
      </c>
    </row>
    <row r="47" spans="1:7" ht="12.75">
      <c r="A47" s="19" t="s">
        <v>9</v>
      </c>
      <c r="B47" s="21">
        <v>87851</v>
      </c>
      <c r="C47" s="21">
        <v>96223</v>
      </c>
      <c r="D47" s="21">
        <v>184074</v>
      </c>
      <c r="E47" s="21">
        <f>SUM(E30:E34)</f>
        <v>87887</v>
      </c>
      <c r="F47" s="21">
        <f>SUM(F30:F34,F43)</f>
        <v>96223</v>
      </c>
      <c r="G47" s="21">
        <f>SUM(G30:G34,G43)</f>
        <v>184110</v>
      </c>
    </row>
    <row r="48" spans="1:7" ht="12.75">
      <c r="A48" s="32"/>
      <c r="B48" s="23"/>
      <c r="C48" s="23"/>
      <c r="D48" s="24"/>
      <c r="E48" s="23"/>
      <c r="F48" s="23"/>
      <c r="G48" s="24"/>
    </row>
    <row r="49" spans="1:7" ht="12.75">
      <c r="A49" s="33" t="s">
        <v>28</v>
      </c>
      <c r="B49" s="34"/>
      <c r="C49" s="35"/>
      <c r="D49" s="36">
        <v>90721</v>
      </c>
      <c r="E49" s="34"/>
      <c r="F49" s="35"/>
      <c r="G49" s="36">
        <f>SUM(G23)</f>
        <v>90757</v>
      </c>
    </row>
    <row r="51" spans="1:3" ht="23.25" customHeight="1">
      <c r="A51" s="327" t="s">
        <v>10</v>
      </c>
      <c r="B51" s="325" t="s">
        <v>397</v>
      </c>
      <c r="C51" s="325" t="s">
        <v>397</v>
      </c>
    </row>
    <row r="52" spans="1:3" ht="15.75" customHeight="1">
      <c r="A52" s="259" t="s">
        <v>11</v>
      </c>
      <c r="B52" s="169">
        <v>7000</v>
      </c>
      <c r="C52" s="169">
        <v>7000</v>
      </c>
    </row>
    <row r="54" ht="12.75">
      <c r="A54" s="37"/>
    </row>
    <row r="55" ht="12.75">
      <c r="A55" s="37"/>
    </row>
    <row r="56" ht="12.75">
      <c r="A56" s="38"/>
    </row>
  </sheetData>
  <sheetProtection/>
  <mergeCells count="29">
    <mergeCell ref="E36:E37"/>
    <mergeCell ref="F36:F37"/>
    <mergeCell ref="G36:G37"/>
    <mergeCell ref="E7:G8"/>
    <mergeCell ref="G9:G10"/>
    <mergeCell ref="E10:F10"/>
    <mergeCell ref="E17:E18"/>
    <mergeCell ref="F17:F18"/>
    <mergeCell ref="G17:G18"/>
    <mergeCell ref="E15:E16"/>
    <mergeCell ref="B36:B37"/>
    <mergeCell ref="C36:C37"/>
    <mergeCell ref="D36:D37"/>
    <mergeCell ref="B15:B16"/>
    <mergeCell ref="B17:B18"/>
    <mergeCell ref="C15:C16"/>
    <mergeCell ref="C17:C18"/>
    <mergeCell ref="D17:D18"/>
    <mergeCell ref="D15:D16"/>
    <mergeCell ref="A4:G4"/>
    <mergeCell ref="A1:G1"/>
    <mergeCell ref="A2:G2"/>
    <mergeCell ref="A7:A10"/>
    <mergeCell ref="F15:F16"/>
    <mergeCell ref="G15:G16"/>
    <mergeCell ref="B7:D8"/>
    <mergeCell ref="D9:D10"/>
    <mergeCell ref="B10:C10"/>
    <mergeCell ref="F5:G5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7109375" style="141" customWidth="1"/>
    <col min="2" max="2" width="13.7109375" style="141" customWidth="1"/>
    <col min="3" max="4" width="14.57421875" style="141" customWidth="1"/>
    <col min="5" max="5" width="15.7109375" style="141" customWidth="1"/>
    <col min="6" max="16384" width="9.140625" style="141" customWidth="1"/>
  </cols>
  <sheetData>
    <row r="1" spans="1:5" ht="32.25" customHeight="1">
      <c r="A1" s="562" t="s">
        <v>352</v>
      </c>
      <c r="B1" s="562"/>
      <c r="C1" s="562"/>
      <c r="D1" s="562"/>
      <c r="E1" s="562"/>
    </row>
    <row r="2" spans="1:5" ht="15.75">
      <c r="A2" s="216"/>
      <c r="B2" s="216"/>
      <c r="C2" s="216"/>
      <c r="D2" s="216"/>
      <c r="E2" s="216"/>
    </row>
    <row r="3" spans="1:8" ht="15.75">
      <c r="A3" s="216"/>
      <c r="B3" s="216"/>
      <c r="C3" s="216"/>
      <c r="D3" s="216"/>
      <c r="E3" s="289" t="s">
        <v>499</v>
      </c>
      <c r="F3" s="290"/>
      <c r="G3" s="290"/>
      <c r="H3" s="290"/>
    </row>
    <row r="4" ht="12.75">
      <c r="E4" s="211" t="s">
        <v>179</v>
      </c>
    </row>
    <row r="5" ht="12.75">
      <c r="E5" s="211"/>
    </row>
    <row r="6" spans="1:5" ht="15.75" customHeight="1">
      <c r="A6" s="563" t="s">
        <v>180</v>
      </c>
      <c r="B6" s="563" t="s">
        <v>181</v>
      </c>
      <c r="C6" s="563"/>
      <c r="D6" s="563"/>
      <c r="E6" s="563"/>
    </row>
    <row r="7" spans="1:5" ht="18.75" customHeight="1" thickBot="1">
      <c r="A7" s="564"/>
      <c r="B7" s="217" t="s">
        <v>182</v>
      </c>
      <c r="C7" s="217" t="s">
        <v>183</v>
      </c>
      <c r="D7" s="217" t="s">
        <v>185</v>
      </c>
      <c r="E7" s="217" t="s">
        <v>4</v>
      </c>
    </row>
    <row r="8" spans="1:5" ht="16.5" customHeight="1" thickTop="1">
      <c r="A8" s="213" t="s">
        <v>345</v>
      </c>
      <c r="B8" s="213">
        <v>30</v>
      </c>
      <c r="C8" s="213">
        <v>58</v>
      </c>
      <c r="D8" s="213">
        <v>0</v>
      </c>
      <c r="E8" s="213">
        <f aca="true" t="shared" si="0" ref="E8:E13">SUM(B8:C8)</f>
        <v>88</v>
      </c>
    </row>
    <row r="9" spans="1:5" ht="16.5" customHeight="1">
      <c r="A9" s="213" t="s">
        <v>356</v>
      </c>
      <c r="B9" s="220">
        <v>0</v>
      </c>
      <c r="C9" s="213">
        <v>13.25</v>
      </c>
      <c r="D9" s="213">
        <v>0</v>
      </c>
      <c r="E9" s="213">
        <f t="shared" si="0"/>
        <v>13.25</v>
      </c>
    </row>
    <row r="10" spans="1:5" ht="16.5" customHeight="1">
      <c r="A10" s="213" t="s">
        <v>188</v>
      </c>
      <c r="B10" s="220">
        <v>0</v>
      </c>
      <c r="C10" s="213">
        <v>58</v>
      </c>
      <c r="D10" s="213">
        <v>40</v>
      </c>
      <c r="E10" s="213">
        <f>SUM(B10:D10)</f>
        <v>98</v>
      </c>
    </row>
    <row r="11" spans="1:5" ht="16.5" customHeight="1">
      <c r="A11" s="218" t="s">
        <v>184</v>
      </c>
      <c r="B11" s="220">
        <v>0</v>
      </c>
      <c r="C11" s="213">
        <f>SUM(C12:C13)</f>
        <v>66.25</v>
      </c>
      <c r="D11" s="213">
        <v>0</v>
      </c>
      <c r="E11" s="213">
        <f>SUM(E12:E13)</f>
        <v>66.25</v>
      </c>
    </row>
    <row r="12" spans="1:5" ht="16.5" customHeight="1">
      <c r="A12" s="219" t="s">
        <v>186</v>
      </c>
      <c r="B12" s="220">
        <v>0</v>
      </c>
      <c r="C12" s="220">
        <v>50.25</v>
      </c>
      <c r="D12" s="220">
        <v>0</v>
      </c>
      <c r="E12" s="213">
        <f t="shared" si="0"/>
        <v>50.25</v>
      </c>
    </row>
    <row r="13" spans="1:5" ht="16.5" customHeight="1">
      <c r="A13" s="219" t="s">
        <v>187</v>
      </c>
      <c r="B13" s="220">
        <v>0</v>
      </c>
      <c r="C13" s="213">
        <v>16</v>
      </c>
      <c r="D13" s="213">
        <v>0</v>
      </c>
      <c r="E13" s="213">
        <f t="shared" si="0"/>
        <v>16</v>
      </c>
    </row>
    <row r="14" spans="1:5" ht="16.5" customHeight="1">
      <c r="A14" s="213" t="s">
        <v>189</v>
      </c>
      <c r="B14" s="220">
        <v>0</v>
      </c>
      <c r="C14" s="213">
        <v>35</v>
      </c>
      <c r="D14" s="213">
        <v>0</v>
      </c>
      <c r="E14" s="213">
        <f>SUM(B14:C14)</f>
        <v>35</v>
      </c>
    </row>
    <row r="15" spans="1:5" ht="16.5" customHeight="1">
      <c r="A15" s="221" t="s">
        <v>4</v>
      </c>
      <c r="B15" s="221">
        <f>SUM(B8:B14)</f>
        <v>30</v>
      </c>
      <c r="C15" s="221">
        <f>SUM(C8:C14)</f>
        <v>296.75</v>
      </c>
      <c r="D15" s="221">
        <f>SUM(D8:D14)</f>
        <v>40</v>
      </c>
      <c r="E15" s="221">
        <f>SUM(E8:E11,E14)</f>
        <v>300.5</v>
      </c>
    </row>
    <row r="17" ht="12.75">
      <c r="A17" s="234" t="s">
        <v>357</v>
      </c>
    </row>
    <row r="18" spans="1:5" ht="12.75">
      <c r="A18" s="212"/>
      <c r="B18" s="212"/>
      <c r="C18" s="212"/>
      <c r="D18" s="212"/>
      <c r="E18" s="212"/>
    </row>
    <row r="19" spans="1:5" ht="12.75">
      <c r="A19" s="212"/>
      <c r="B19" s="212"/>
      <c r="C19" s="212"/>
      <c r="D19" s="212"/>
      <c r="E19" s="212"/>
    </row>
    <row r="20" spans="1:5" ht="12.75">
      <c r="A20" s="212"/>
      <c r="B20" s="212"/>
      <c r="C20" s="212"/>
      <c r="D20" s="212"/>
      <c r="E20" s="212"/>
    </row>
    <row r="21" spans="1:5" ht="12.75">
      <c r="A21" s="212"/>
      <c r="B21" s="212"/>
      <c r="C21" s="212"/>
      <c r="D21" s="212"/>
      <c r="E21" s="212"/>
    </row>
    <row r="22" spans="1:5" ht="12.75">
      <c r="A22" s="212"/>
      <c r="B22" s="212"/>
      <c r="C22" s="212"/>
      <c r="D22" s="212"/>
      <c r="E22" s="212"/>
    </row>
    <row r="23" spans="1:5" ht="12.75">
      <c r="A23" s="212"/>
      <c r="B23" s="212"/>
      <c r="C23" s="212"/>
      <c r="D23" s="212"/>
      <c r="E23" s="212"/>
    </row>
    <row r="24" spans="1:5" ht="12.75">
      <c r="A24" s="212"/>
      <c r="B24" s="212"/>
      <c r="C24" s="212"/>
      <c r="D24" s="212"/>
      <c r="E24" s="212"/>
    </row>
    <row r="25" spans="1:5" ht="12.75">
      <c r="A25" s="212"/>
      <c r="B25" s="212"/>
      <c r="C25" s="212"/>
      <c r="D25" s="212"/>
      <c r="E25" s="212"/>
    </row>
    <row r="26" spans="1:5" ht="12.75">
      <c r="A26" s="212"/>
      <c r="B26" s="212"/>
      <c r="C26" s="212"/>
      <c r="D26" s="212"/>
      <c r="E26" s="212"/>
    </row>
    <row r="27" spans="1:5" ht="12.75">
      <c r="A27" s="565"/>
      <c r="B27" s="565"/>
      <c r="C27" s="565"/>
      <c r="D27" s="565"/>
      <c r="E27" s="565"/>
    </row>
    <row r="28" spans="1:5" ht="12.75">
      <c r="A28" s="565"/>
      <c r="B28" s="565"/>
      <c r="C28" s="565"/>
      <c r="D28" s="565"/>
      <c r="E28" s="565"/>
    </row>
    <row r="29" spans="1:5" ht="12.75">
      <c r="A29" s="212"/>
      <c r="B29" s="212"/>
      <c r="C29" s="212"/>
      <c r="D29" s="212"/>
      <c r="E29" s="212"/>
    </row>
    <row r="30" spans="1:5" ht="12.75">
      <c r="A30" s="212"/>
      <c r="B30" s="212"/>
      <c r="C30" s="212"/>
      <c r="D30" s="212"/>
      <c r="E30" s="212"/>
    </row>
    <row r="31" spans="1:5" ht="12.75">
      <c r="A31" s="212"/>
      <c r="B31" s="212"/>
      <c r="C31" s="212"/>
      <c r="D31" s="212"/>
      <c r="E31" s="212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5.7109375" style="141" customWidth="1"/>
    <col min="2" max="2" width="13.7109375" style="141" customWidth="1"/>
    <col min="3" max="4" width="14.57421875" style="141" customWidth="1"/>
    <col min="5" max="5" width="15.7109375" style="141" customWidth="1"/>
    <col min="6" max="16384" width="9.140625" style="141" customWidth="1"/>
  </cols>
  <sheetData>
    <row r="1" spans="1:5" ht="32.25" customHeight="1">
      <c r="A1" s="562" t="s">
        <v>352</v>
      </c>
      <c r="B1" s="562"/>
      <c r="C1" s="562"/>
      <c r="D1" s="562"/>
      <c r="E1" s="562"/>
    </row>
    <row r="2" spans="1:5" ht="15.75">
      <c r="A2" s="216"/>
      <c r="B2" s="216"/>
      <c r="C2" s="216"/>
      <c r="D2" s="216"/>
      <c r="E2" s="216"/>
    </row>
    <row r="3" spans="1:8" ht="15.75">
      <c r="A3" s="216"/>
      <c r="B3" s="216"/>
      <c r="C3" s="216"/>
      <c r="D3" s="216"/>
      <c r="E3" s="289" t="s">
        <v>193</v>
      </c>
      <c r="F3" s="290"/>
      <c r="G3" s="290"/>
      <c r="H3" s="290"/>
    </row>
    <row r="4" ht="12.75">
      <c r="E4" s="211" t="s">
        <v>179</v>
      </c>
    </row>
    <row r="5" ht="12.75">
      <c r="E5" s="211"/>
    </row>
    <row r="6" spans="1:5" ht="15.75" customHeight="1">
      <c r="A6" s="563" t="s">
        <v>180</v>
      </c>
      <c r="B6" s="563" t="s">
        <v>181</v>
      </c>
      <c r="C6" s="563"/>
      <c r="D6" s="563"/>
      <c r="E6" s="563"/>
    </row>
    <row r="7" spans="1:5" ht="18.75" customHeight="1" thickBot="1">
      <c r="A7" s="564"/>
      <c r="B7" s="217" t="s">
        <v>182</v>
      </c>
      <c r="C7" s="217" t="s">
        <v>183</v>
      </c>
      <c r="D7" s="217" t="s">
        <v>185</v>
      </c>
      <c r="E7" s="217" t="s">
        <v>4</v>
      </c>
    </row>
    <row r="8" spans="1:5" ht="16.5" customHeight="1" thickTop="1">
      <c r="A8" s="213" t="s">
        <v>345</v>
      </c>
      <c r="B8" s="213">
        <v>31</v>
      </c>
      <c r="C8" s="213">
        <v>58</v>
      </c>
      <c r="D8" s="213">
        <v>0</v>
      </c>
      <c r="E8" s="213">
        <f aca="true" t="shared" si="0" ref="E8:E13">SUM(B8:C8)</f>
        <v>89</v>
      </c>
    </row>
    <row r="9" spans="1:5" ht="16.5" customHeight="1">
      <c r="A9" s="213" t="s">
        <v>356</v>
      </c>
      <c r="B9" s="220">
        <v>0</v>
      </c>
      <c r="C9" s="213">
        <v>13.25</v>
      </c>
      <c r="D9" s="213">
        <v>0</v>
      </c>
      <c r="E9" s="213">
        <f t="shared" si="0"/>
        <v>13.25</v>
      </c>
    </row>
    <row r="10" spans="1:5" ht="16.5" customHeight="1">
      <c r="A10" s="213" t="s">
        <v>188</v>
      </c>
      <c r="B10" s="220">
        <v>0</v>
      </c>
      <c r="C10" s="213">
        <v>58</v>
      </c>
      <c r="D10" s="213">
        <v>40</v>
      </c>
      <c r="E10" s="213">
        <f>SUM(B10:D10)</f>
        <v>98</v>
      </c>
    </row>
    <row r="11" spans="1:5" ht="16.5" customHeight="1">
      <c r="A11" s="218" t="s">
        <v>184</v>
      </c>
      <c r="B11" s="220">
        <v>0</v>
      </c>
      <c r="C11" s="213">
        <f>SUM(C12:C13)</f>
        <v>66</v>
      </c>
      <c r="D11" s="213">
        <v>0</v>
      </c>
      <c r="E11" s="213">
        <f>SUM(E12:E13)</f>
        <v>66</v>
      </c>
    </row>
    <row r="12" spans="1:5" ht="16.5" customHeight="1">
      <c r="A12" s="219" t="s">
        <v>186</v>
      </c>
      <c r="B12" s="220">
        <v>0</v>
      </c>
      <c r="C12" s="220">
        <v>50</v>
      </c>
      <c r="D12" s="220">
        <v>0</v>
      </c>
      <c r="E12" s="213">
        <f t="shared" si="0"/>
        <v>50</v>
      </c>
    </row>
    <row r="13" spans="1:5" ht="16.5" customHeight="1">
      <c r="A13" s="219" t="s">
        <v>187</v>
      </c>
      <c r="B13" s="220">
        <v>0</v>
      </c>
      <c r="C13" s="213">
        <v>16</v>
      </c>
      <c r="D13" s="213">
        <v>0</v>
      </c>
      <c r="E13" s="213">
        <f t="shared" si="0"/>
        <v>16</v>
      </c>
    </row>
    <row r="14" spans="1:5" ht="16.5" customHeight="1">
      <c r="A14" s="213" t="s">
        <v>189</v>
      </c>
      <c r="B14" s="220">
        <v>0</v>
      </c>
      <c r="C14" s="213">
        <v>35</v>
      </c>
      <c r="D14" s="213">
        <v>0</v>
      </c>
      <c r="E14" s="213">
        <f>SUM(B14:C14)</f>
        <v>35</v>
      </c>
    </row>
    <row r="15" spans="1:5" ht="16.5" customHeight="1">
      <c r="A15" s="221" t="s">
        <v>4</v>
      </c>
      <c r="B15" s="221">
        <f>SUM(B8:B14)</f>
        <v>31</v>
      </c>
      <c r="C15" s="221">
        <f>SUM(C8:C14)</f>
        <v>296.25</v>
      </c>
      <c r="D15" s="221">
        <f>SUM(D8:D14)</f>
        <v>40</v>
      </c>
      <c r="E15" s="221">
        <f>SUM(E8:E11,E14)</f>
        <v>301.25</v>
      </c>
    </row>
    <row r="17" ht="12.75">
      <c r="A17" s="234" t="s">
        <v>357</v>
      </c>
    </row>
    <row r="18" spans="1:5" ht="12.75">
      <c r="A18" s="212"/>
      <c r="B18" s="212"/>
      <c r="C18" s="212"/>
      <c r="D18" s="212"/>
      <c r="E18" s="212"/>
    </row>
    <row r="19" spans="1:5" ht="12.75">
      <c r="A19" s="212"/>
      <c r="B19" s="212"/>
      <c r="C19" s="212"/>
      <c r="D19" s="212"/>
      <c r="E19" s="212"/>
    </row>
    <row r="20" spans="1:5" ht="12.75">
      <c r="A20" s="212"/>
      <c r="B20" s="212"/>
      <c r="C20" s="212"/>
      <c r="D20" s="212"/>
      <c r="E20" s="212"/>
    </row>
    <row r="21" spans="1:5" ht="12.75">
      <c r="A21" s="212"/>
      <c r="B21" s="212"/>
      <c r="C21" s="212"/>
      <c r="D21" s="212"/>
      <c r="E21" s="212"/>
    </row>
    <row r="22" spans="1:5" ht="12.75">
      <c r="A22" s="212"/>
      <c r="B22" s="212"/>
      <c r="C22" s="212"/>
      <c r="D22" s="212"/>
      <c r="E22" s="212"/>
    </row>
    <row r="23" spans="1:5" ht="12.75">
      <c r="A23" s="212"/>
      <c r="B23" s="212"/>
      <c r="C23" s="212"/>
      <c r="D23" s="212"/>
      <c r="E23" s="212"/>
    </row>
    <row r="24" spans="1:5" ht="12.75">
      <c r="A24" s="212"/>
      <c r="B24" s="212"/>
      <c r="C24" s="212"/>
      <c r="D24" s="212"/>
      <c r="E24" s="212"/>
    </row>
    <row r="25" spans="1:5" ht="12.75">
      <c r="A25" s="212"/>
      <c r="B25" s="212"/>
      <c r="C25" s="212"/>
      <c r="D25" s="212"/>
      <c r="E25" s="212"/>
    </row>
    <row r="26" spans="1:5" ht="12.75">
      <c r="A26" s="212"/>
      <c r="B26" s="212"/>
      <c r="C26" s="212"/>
      <c r="D26" s="212"/>
      <c r="E26" s="212"/>
    </row>
    <row r="27" spans="1:5" ht="12.75">
      <c r="A27" s="565"/>
      <c r="B27" s="565"/>
      <c r="C27" s="565"/>
      <c r="D27" s="565"/>
      <c r="E27" s="565"/>
    </row>
    <row r="28" spans="1:5" ht="12.75">
      <c r="A28" s="565"/>
      <c r="B28" s="565"/>
      <c r="C28" s="565"/>
      <c r="D28" s="565"/>
      <c r="E28" s="565"/>
    </row>
    <row r="29" spans="1:5" ht="12.75">
      <c r="A29" s="212"/>
      <c r="B29" s="212"/>
      <c r="C29" s="212"/>
      <c r="D29" s="212"/>
      <c r="E29" s="212"/>
    </row>
    <row r="30" spans="1:5" ht="12.75">
      <c r="A30" s="212"/>
      <c r="B30" s="212"/>
      <c r="C30" s="212"/>
      <c r="D30" s="212"/>
      <c r="E30" s="212"/>
    </row>
    <row r="31" spans="1:5" ht="12.75">
      <c r="A31" s="212"/>
      <c r="B31" s="212"/>
      <c r="C31" s="212"/>
      <c r="D31" s="212"/>
      <c r="E31" s="212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pane ySplit="6" topLeftCell="A7" activePane="bottomLeft" state="frozen"/>
      <selection pane="topLeft" activeCell="D29" sqref="D29"/>
      <selection pane="bottomLeft" activeCell="B27" sqref="B27"/>
    </sheetView>
  </sheetViews>
  <sheetFormatPr defaultColWidth="9.140625" defaultRowHeight="12.75"/>
  <cols>
    <col min="1" max="1" width="27.421875" style="141" customWidth="1"/>
    <col min="2" max="2" width="13.57421875" style="141" customWidth="1"/>
    <col min="3" max="3" width="11.8515625" style="141" customWidth="1"/>
    <col min="4" max="4" width="9.28125" style="141" customWidth="1"/>
    <col min="5" max="5" width="11.28125" style="141" customWidth="1"/>
    <col min="6" max="6" width="12.140625" style="141" customWidth="1"/>
    <col min="7" max="7" width="11.140625" style="141" customWidth="1"/>
    <col min="8" max="8" width="12.00390625" style="141" customWidth="1"/>
    <col min="9" max="9" width="16.140625" style="141" customWidth="1"/>
    <col min="10" max="10" width="10.28125" style="141" customWidth="1"/>
    <col min="11" max="11" width="13.421875" style="141" customWidth="1"/>
    <col min="12" max="12" width="10.57421875" style="141" customWidth="1"/>
    <col min="13" max="13" width="10.7109375" style="141" customWidth="1"/>
    <col min="14" max="14" width="9.7109375" style="141" customWidth="1"/>
    <col min="15" max="15" width="11.28125" style="141" customWidth="1"/>
    <col min="16" max="16" width="13.28125" style="141" customWidth="1"/>
    <col min="17" max="17" width="11.8515625" style="141" customWidth="1"/>
    <col min="18" max="16384" width="9.140625" style="141" customWidth="1"/>
  </cols>
  <sheetData>
    <row r="1" spans="1:17" ht="12.75">
      <c r="A1" s="412" t="s">
        <v>411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17" ht="12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17" ht="15">
      <c r="A3" s="403" t="s">
        <v>460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spans="1:18" ht="1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M4" s="349"/>
      <c r="N4" s="349"/>
      <c r="O4" s="349"/>
      <c r="P4" s="349"/>
      <c r="Q4" s="332" t="s">
        <v>0</v>
      </c>
      <c r="R4" s="349"/>
    </row>
    <row r="5" spans="1:17" ht="52.5" customHeight="1" thickBot="1">
      <c r="A5" s="350"/>
      <c r="B5" s="351" t="s">
        <v>412</v>
      </c>
      <c r="C5" s="351" t="s">
        <v>413</v>
      </c>
      <c r="D5" s="351" t="s">
        <v>414</v>
      </c>
      <c r="E5" s="351" t="s">
        <v>401</v>
      </c>
      <c r="F5" s="351" t="s">
        <v>415</v>
      </c>
      <c r="G5" s="351" t="s">
        <v>416</v>
      </c>
      <c r="H5" s="352" t="s">
        <v>349</v>
      </c>
      <c r="I5" s="352" t="s">
        <v>417</v>
      </c>
      <c r="J5" s="352" t="s">
        <v>350</v>
      </c>
      <c r="K5" s="352" t="s">
        <v>351</v>
      </c>
      <c r="L5" s="352" t="s">
        <v>418</v>
      </c>
      <c r="M5" s="352" t="s">
        <v>419</v>
      </c>
      <c r="N5" s="353" t="s">
        <v>372</v>
      </c>
      <c r="O5" s="354" t="s">
        <v>420</v>
      </c>
      <c r="P5" s="355" t="s">
        <v>421</v>
      </c>
      <c r="Q5" s="356" t="s">
        <v>422</v>
      </c>
    </row>
    <row r="6" spans="1:19" ht="19.5" customHeight="1" thickTop="1">
      <c r="A6" s="336" t="s">
        <v>459</v>
      </c>
      <c r="B6" s="357">
        <v>1964878</v>
      </c>
      <c r="C6" s="358">
        <v>1500866</v>
      </c>
      <c r="D6" s="359">
        <v>25000</v>
      </c>
      <c r="E6" s="359">
        <v>0</v>
      </c>
      <c r="F6" s="357">
        <v>35533</v>
      </c>
      <c r="G6" s="357">
        <v>24805</v>
      </c>
      <c r="H6" s="357">
        <v>3106707</v>
      </c>
      <c r="I6" s="357">
        <v>147191</v>
      </c>
      <c r="J6" s="357">
        <v>113981</v>
      </c>
      <c r="K6" s="357">
        <v>302147</v>
      </c>
      <c r="L6" s="360">
        <v>9255</v>
      </c>
      <c r="M6" s="360">
        <v>7230363</v>
      </c>
      <c r="N6" s="357">
        <v>1613255</v>
      </c>
      <c r="O6" s="357">
        <v>859324</v>
      </c>
      <c r="P6" s="357">
        <v>14968</v>
      </c>
      <c r="Q6" s="357">
        <v>764867</v>
      </c>
      <c r="S6" s="242"/>
    </row>
    <row r="7" spans="1:19" ht="43.5" customHeight="1">
      <c r="A7" s="363" t="s">
        <v>461</v>
      </c>
      <c r="B7" s="391"/>
      <c r="C7" s="392"/>
      <c r="D7" s="392"/>
      <c r="E7" s="392"/>
      <c r="F7" s="391"/>
      <c r="G7" s="391"/>
      <c r="H7" s="391"/>
      <c r="I7" s="391"/>
      <c r="J7" s="391"/>
      <c r="K7" s="391"/>
      <c r="L7" s="393"/>
      <c r="M7" s="361">
        <f>SUM(B7:L7)</f>
        <v>0</v>
      </c>
      <c r="N7" s="391">
        <v>2811</v>
      </c>
      <c r="O7" s="391"/>
      <c r="P7" s="391"/>
      <c r="Q7" s="391">
        <v>2811</v>
      </c>
      <c r="S7" s="242"/>
    </row>
    <row r="8" spans="1:19" ht="17.25" customHeight="1">
      <c r="A8" s="340" t="s">
        <v>462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61"/>
      <c r="M8" s="362">
        <f aca="true" t="shared" si="0" ref="M8:M23">SUM(B8:L8)</f>
        <v>0</v>
      </c>
      <c r="N8" s="343">
        <v>275</v>
      </c>
      <c r="O8" s="343"/>
      <c r="P8" s="343"/>
      <c r="Q8" s="343">
        <v>275</v>
      </c>
      <c r="S8" s="242"/>
    </row>
    <row r="9" spans="1:17" ht="18.75" customHeight="1">
      <c r="A9" s="340" t="s">
        <v>463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61"/>
      <c r="M9" s="362">
        <f t="shared" si="0"/>
        <v>0</v>
      </c>
      <c r="N9" s="343">
        <v>3039</v>
      </c>
      <c r="O9" s="343"/>
      <c r="P9" s="343"/>
      <c r="Q9" s="343">
        <v>3039</v>
      </c>
    </row>
    <row r="10" spans="1:17" ht="18" customHeight="1">
      <c r="A10" s="340" t="s">
        <v>438</v>
      </c>
      <c r="B10" s="343"/>
      <c r="C10" s="343">
        <v>400</v>
      </c>
      <c r="D10" s="343"/>
      <c r="E10" s="343"/>
      <c r="F10" s="343"/>
      <c r="G10" s="343"/>
      <c r="H10" s="343"/>
      <c r="I10" s="343"/>
      <c r="J10" s="343"/>
      <c r="K10" s="343"/>
      <c r="L10" s="361"/>
      <c r="M10" s="362">
        <f t="shared" si="0"/>
        <v>400</v>
      </c>
      <c r="N10" s="343"/>
      <c r="O10" s="343"/>
      <c r="P10" s="343"/>
      <c r="Q10" s="343">
        <v>400</v>
      </c>
    </row>
    <row r="11" spans="1:17" ht="30" customHeight="1">
      <c r="A11" s="340" t="s">
        <v>464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61"/>
      <c r="M11" s="362">
        <f t="shared" si="0"/>
        <v>0</v>
      </c>
      <c r="N11" s="343">
        <v>5409</v>
      </c>
      <c r="O11" s="343"/>
      <c r="P11" s="343"/>
      <c r="Q11" s="343">
        <v>5409</v>
      </c>
    </row>
    <row r="12" spans="1:17" ht="29.25" customHeight="1">
      <c r="A12" s="340" t="s">
        <v>465</v>
      </c>
      <c r="B12" s="343"/>
      <c r="C12" s="343"/>
      <c r="D12" s="343"/>
      <c r="E12" s="343"/>
      <c r="F12" s="343"/>
      <c r="G12" s="343"/>
      <c r="H12" s="343">
        <v>19360</v>
      </c>
      <c r="I12" s="343"/>
      <c r="J12" s="343"/>
      <c r="K12" s="343"/>
      <c r="L12" s="361"/>
      <c r="M12" s="362">
        <f t="shared" si="0"/>
        <v>19360</v>
      </c>
      <c r="N12" s="343">
        <v>-19360</v>
      </c>
      <c r="O12" s="343"/>
      <c r="P12" s="343"/>
      <c r="Q12" s="343"/>
    </row>
    <row r="13" spans="1:17" ht="39.75" customHeight="1">
      <c r="A13" s="340" t="s">
        <v>466</v>
      </c>
      <c r="B13" s="343"/>
      <c r="C13" s="343"/>
      <c r="D13" s="343"/>
      <c r="E13" s="343"/>
      <c r="F13" s="343"/>
      <c r="G13" s="343">
        <v>3000</v>
      </c>
      <c r="H13" s="343"/>
      <c r="I13" s="343"/>
      <c r="J13" s="343"/>
      <c r="K13" s="343"/>
      <c r="L13" s="361"/>
      <c r="M13" s="362">
        <f t="shared" si="0"/>
        <v>3000</v>
      </c>
      <c r="N13" s="343">
        <v>-3000</v>
      </c>
      <c r="O13" s="343"/>
      <c r="P13" s="343"/>
      <c r="Q13" s="343"/>
    </row>
    <row r="14" spans="1:17" ht="25.5" customHeight="1">
      <c r="A14" s="340" t="s">
        <v>467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>
        <v>584</v>
      </c>
      <c r="L14" s="361"/>
      <c r="M14" s="362">
        <f t="shared" si="0"/>
        <v>584</v>
      </c>
      <c r="N14" s="343">
        <v>-584</v>
      </c>
      <c r="O14" s="343"/>
      <c r="P14" s="343"/>
      <c r="Q14" s="343"/>
    </row>
    <row r="15" spans="1:17" ht="22.5" customHeight="1">
      <c r="A15" s="340" t="s">
        <v>468</v>
      </c>
      <c r="B15" s="343">
        <v>1660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61"/>
      <c r="M15" s="362">
        <f t="shared" si="0"/>
        <v>1660</v>
      </c>
      <c r="N15" s="343">
        <v>-1660</v>
      </c>
      <c r="O15" s="343"/>
      <c r="P15" s="343"/>
      <c r="Q15" s="343"/>
    </row>
    <row r="16" spans="1:17" ht="25.5" customHeight="1">
      <c r="A16" s="340" t="s">
        <v>469</v>
      </c>
      <c r="B16" s="343"/>
      <c r="C16" s="343"/>
      <c r="D16" s="343"/>
      <c r="E16" s="343"/>
      <c r="F16" s="343"/>
      <c r="G16" s="343"/>
      <c r="H16" s="343">
        <v>259</v>
      </c>
      <c r="I16" s="343"/>
      <c r="J16" s="343"/>
      <c r="K16" s="343"/>
      <c r="L16" s="361"/>
      <c r="M16" s="362">
        <f t="shared" si="0"/>
        <v>259</v>
      </c>
      <c r="N16" s="343">
        <v>-259</v>
      </c>
      <c r="O16" s="343"/>
      <c r="P16" s="343"/>
      <c r="Q16" s="343"/>
    </row>
    <row r="17" spans="1:17" ht="25.5" customHeight="1">
      <c r="A17" s="340" t="s">
        <v>470</v>
      </c>
      <c r="B17" s="343">
        <v>500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61"/>
      <c r="M17" s="362">
        <f t="shared" si="0"/>
        <v>500</v>
      </c>
      <c r="N17" s="343">
        <v>-500</v>
      </c>
      <c r="O17" s="343"/>
      <c r="P17" s="343"/>
      <c r="Q17" s="343"/>
    </row>
    <row r="18" spans="1:17" ht="25.5" customHeight="1">
      <c r="A18" s="340" t="s">
        <v>471</v>
      </c>
      <c r="B18" s="343"/>
      <c r="C18" s="343"/>
      <c r="D18" s="343"/>
      <c r="E18" s="343"/>
      <c r="F18" s="343"/>
      <c r="G18" s="343">
        <v>100</v>
      </c>
      <c r="H18" s="343"/>
      <c r="I18" s="343"/>
      <c r="J18" s="343"/>
      <c r="K18" s="343"/>
      <c r="L18" s="361"/>
      <c r="M18" s="362">
        <f t="shared" si="0"/>
        <v>100</v>
      </c>
      <c r="N18" s="343">
        <v>-100</v>
      </c>
      <c r="O18" s="343"/>
      <c r="P18" s="343"/>
      <c r="Q18" s="343"/>
    </row>
    <row r="19" spans="1:17" ht="30.75" customHeight="1">
      <c r="A19" s="340" t="s">
        <v>474</v>
      </c>
      <c r="B19" s="343"/>
      <c r="C19" s="343">
        <v>1499</v>
      </c>
      <c r="D19" s="343"/>
      <c r="E19" s="343"/>
      <c r="F19" s="343"/>
      <c r="G19" s="343"/>
      <c r="H19" s="343"/>
      <c r="I19" s="343"/>
      <c r="J19" s="343"/>
      <c r="K19" s="343"/>
      <c r="L19" s="361"/>
      <c r="M19" s="362">
        <f t="shared" si="0"/>
        <v>1499</v>
      </c>
      <c r="N19" s="343">
        <v>-1086</v>
      </c>
      <c r="O19" s="343"/>
      <c r="P19" s="343"/>
      <c r="Q19" s="343"/>
    </row>
    <row r="20" spans="1:17" ht="27" customHeight="1">
      <c r="A20" s="340" t="s">
        <v>475</v>
      </c>
      <c r="B20" s="343"/>
      <c r="C20" s="343">
        <v>-4803</v>
      </c>
      <c r="D20" s="343"/>
      <c r="E20" s="343"/>
      <c r="F20" s="343"/>
      <c r="G20" s="343"/>
      <c r="H20" s="343"/>
      <c r="I20" s="343"/>
      <c r="J20" s="343"/>
      <c r="K20" s="343"/>
      <c r="L20" s="361"/>
      <c r="M20" s="362">
        <f>SUM(B20:L20)</f>
        <v>-4803</v>
      </c>
      <c r="N20" s="343">
        <v>4803</v>
      </c>
      <c r="O20" s="343"/>
      <c r="P20" s="343"/>
      <c r="Q20" s="343"/>
    </row>
    <row r="21" spans="1:17" ht="14.25" customHeight="1">
      <c r="A21" s="340" t="s">
        <v>472</v>
      </c>
      <c r="B21" s="343">
        <v>770</v>
      </c>
      <c r="C21" s="343"/>
      <c r="D21" s="343"/>
      <c r="E21" s="343"/>
      <c r="F21" s="343"/>
      <c r="G21" s="343"/>
      <c r="H21" s="343">
        <v>-770</v>
      </c>
      <c r="I21" s="343"/>
      <c r="J21" s="343"/>
      <c r="K21" s="343"/>
      <c r="L21" s="361"/>
      <c r="M21" s="362">
        <f t="shared" si="0"/>
        <v>0</v>
      </c>
      <c r="N21" s="343"/>
      <c r="O21" s="343"/>
      <c r="P21" s="343"/>
      <c r="Q21" s="343"/>
    </row>
    <row r="22" spans="1:17" ht="24" customHeight="1">
      <c r="A22" s="340" t="s">
        <v>482</v>
      </c>
      <c r="B22" s="343">
        <v>-2207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61"/>
      <c r="M22" s="362">
        <f t="shared" si="0"/>
        <v>-2207</v>
      </c>
      <c r="N22" s="343"/>
      <c r="O22" s="343"/>
      <c r="P22" s="343"/>
      <c r="Q22" s="343">
        <v>2157</v>
      </c>
    </row>
    <row r="23" spans="1:17" ht="15.75" customHeight="1">
      <c r="A23" s="340"/>
      <c r="B23" s="398"/>
      <c r="C23" s="343"/>
      <c r="D23" s="343"/>
      <c r="E23" s="343"/>
      <c r="F23" s="343"/>
      <c r="G23" s="343"/>
      <c r="H23" s="343"/>
      <c r="I23" s="343"/>
      <c r="J23" s="343"/>
      <c r="K23" s="343"/>
      <c r="L23" s="361"/>
      <c r="M23" s="362">
        <f t="shared" si="0"/>
        <v>0</v>
      </c>
      <c r="N23" s="343"/>
      <c r="O23" s="343"/>
      <c r="P23" s="343"/>
      <c r="Q23" s="343"/>
    </row>
    <row r="24" spans="1:17" ht="12.75">
      <c r="A24" s="364" t="s">
        <v>43</v>
      </c>
      <c r="B24" s="348">
        <f aca="true" t="shared" si="1" ref="B24:Q24">SUM(B6:B23)</f>
        <v>1965601</v>
      </c>
      <c r="C24" s="348">
        <f t="shared" si="1"/>
        <v>1497962</v>
      </c>
      <c r="D24" s="348">
        <f t="shared" si="1"/>
        <v>25000</v>
      </c>
      <c r="E24" s="348">
        <f t="shared" si="1"/>
        <v>0</v>
      </c>
      <c r="F24" s="348">
        <f t="shared" si="1"/>
        <v>35533</v>
      </c>
      <c r="G24" s="348">
        <f t="shared" si="1"/>
        <v>27905</v>
      </c>
      <c r="H24" s="348">
        <f t="shared" si="1"/>
        <v>3125556</v>
      </c>
      <c r="I24" s="348">
        <f t="shared" si="1"/>
        <v>147191</v>
      </c>
      <c r="J24" s="348">
        <f t="shared" si="1"/>
        <v>113981</v>
      </c>
      <c r="K24" s="348">
        <f t="shared" si="1"/>
        <v>302731</v>
      </c>
      <c r="L24" s="348">
        <f t="shared" si="1"/>
        <v>9255</v>
      </c>
      <c r="M24" s="348">
        <f t="shared" si="1"/>
        <v>7250715</v>
      </c>
      <c r="N24" s="348">
        <f t="shared" si="1"/>
        <v>1603043</v>
      </c>
      <c r="O24" s="348">
        <f t="shared" si="1"/>
        <v>859324</v>
      </c>
      <c r="P24" s="348">
        <f t="shared" si="1"/>
        <v>14968</v>
      </c>
      <c r="Q24" s="348">
        <f t="shared" si="1"/>
        <v>778958</v>
      </c>
    </row>
    <row r="25" spans="1:17" ht="12.75">
      <c r="A25" s="234"/>
      <c r="B25" s="234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</row>
    <row r="26" ht="12" customHeight="1">
      <c r="M26" s="242">
        <f>SUM(M24:P24)</f>
        <v>9728050</v>
      </c>
    </row>
    <row r="27" ht="12.75">
      <c r="B27" s="253"/>
    </row>
    <row r="28" spans="9:13" ht="12.75">
      <c r="I28" s="242"/>
      <c r="J28" s="242"/>
      <c r="M28" s="242"/>
    </row>
    <row r="29" spans="4:13" ht="12.75">
      <c r="D29" s="242"/>
      <c r="E29" s="242"/>
      <c r="M29" s="242"/>
    </row>
    <row r="30" ht="12.75">
      <c r="I30" s="242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8.140625" style="141" customWidth="1"/>
    <col min="2" max="2" width="11.7109375" style="141" customWidth="1"/>
    <col min="3" max="3" width="11.140625" style="141" customWidth="1"/>
    <col min="4" max="5" width="10.28125" style="141" customWidth="1"/>
    <col min="6" max="6" width="9.140625" style="141" customWidth="1"/>
    <col min="7" max="7" width="9.8515625" style="141" customWidth="1"/>
    <col min="8" max="16384" width="9.140625" style="141" customWidth="1"/>
  </cols>
  <sheetData>
    <row r="1" spans="1:7" ht="15">
      <c r="A1" s="414" t="s">
        <v>436</v>
      </c>
      <c r="B1" s="414"/>
      <c r="C1" s="414"/>
      <c r="D1" s="414"/>
      <c r="E1" s="414"/>
      <c r="F1" s="414"/>
      <c r="G1" s="414"/>
    </row>
    <row r="2" spans="1:7" ht="8.25" customHeight="1">
      <c r="A2" s="366"/>
      <c r="B2" s="366"/>
      <c r="C2" s="366"/>
      <c r="D2" s="366"/>
      <c r="E2" s="366"/>
      <c r="F2" s="366"/>
      <c r="G2" s="366"/>
    </row>
    <row r="3" spans="1:7" ht="12.75">
      <c r="A3" s="367"/>
      <c r="B3" s="367"/>
      <c r="C3" s="367"/>
      <c r="D3" s="367"/>
      <c r="E3" s="367"/>
      <c r="F3" s="415" t="s">
        <v>0</v>
      </c>
      <c r="G3" s="415"/>
    </row>
    <row r="4" spans="1:7" ht="36.75" thickBot="1">
      <c r="A4" s="368" t="s">
        <v>423</v>
      </c>
      <c r="B4" s="368" t="s">
        <v>346</v>
      </c>
      <c r="C4" s="368" t="s">
        <v>424</v>
      </c>
      <c r="D4" s="368" t="s">
        <v>425</v>
      </c>
      <c r="E4" s="368" t="s">
        <v>426</v>
      </c>
      <c r="F4" s="368" t="s">
        <v>427</v>
      </c>
      <c r="G4" s="368" t="s">
        <v>428</v>
      </c>
    </row>
    <row r="5" spans="1:7" ht="13.5" thickTop="1">
      <c r="A5" s="369"/>
      <c r="B5" s="369"/>
      <c r="C5" s="369"/>
      <c r="D5" s="369"/>
      <c r="E5" s="369"/>
      <c r="F5" s="369"/>
      <c r="G5" s="369"/>
    </row>
    <row r="6" spans="1:7" ht="12.75">
      <c r="A6" s="370" t="s">
        <v>29</v>
      </c>
      <c r="B6" s="371"/>
      <c r="C6" s="371"/>
      <c r="D6" s="371"/>
      <c r="E6" s="371"/>
      <c r="F6" s="371"/>
      <c r="G6" s="371"/>
    </row>
    <row r="7" spans="1:7" ht="17.25" customHeight="1">
      <c r="A7" s="336" t="s">
        <v>459</v>
      </c>
      <c r="B7" s="372">
        <v>143999</v>
      </c>
      <c r="C7" s="372">
        <v>46080</v>
      </c>
      <c r="D7" s="372">
        <v>10506</v>
      </c>
      <c r="E7" s="372">
        <v>87413</v>
      </c>
      <c r="F7" s="372">
        <v>0</v>
      </c>
      <c r="G7" s="372">
        <v>142581</v>
      </c>
    </row>
    <row r="8" spans="1:7" ht="12.75" customHeight="1">
      <c r="A8" s="373" t="s">
        <v>438</v>
      </c>
      <c r="B8" s="374">
        <f>SUM(C8:F8)</f>
        <v>164</v>
      </c>
      <c r="C8" s="374">
        <v>138</v>
      </c>
      <c r="D8" s="374">
        <v>26</v>
      </c>
      <c r="E8" s="374"/>
      <c r="F8" s="374"/>
      <c r="G8" s="374">
        <v>164</v>
      </c>
    </row>
    <row r="9" spans="1:7" ht="12.75" customHeight="1">
      <c r="A9" s="373" t="s">
        <v>481</v>
      </c>
      <c r="B9" s="374">
        <f>SUM(C9:F9)</f>
        <v>0</v>
      </c>
      <c r="C9" s="374"/>
      <c r="D9" s="374"/>
      <c r="E9" s="374"/>
      <c r="F9" s="374"/>
      <c r="G9" s="374">
        <v>259</v>
      </c>
    </row>
    <row r="10" spans="1:7" ht="12.75" customHeight="1">
      <c r="A10" s="373"/>
      <c r="B10" s="374">
        <f>SUM(C10:F10)</f>
        <v>0</v>
      </c>
      <c r="C10" s="374"/>
      <c r="D10" s="374"/>
      <c r="E10" s="374"/>
      <c r="F10" s="374"/>
      <c r="G10" s="374"/>
    </row>
    <row r="11" spans="1:7" ht="12.75">
      <c r="A11" s="370" t="s">
        <v>4</v>
      </c>
      <c r="B11" s="372">
        <f>SUM(C11:F11)</f>
        <v>144163</v>
      </c>
      <c r="C11" s="372">
        <f>SUM(C7:C10)</f>
        <v>46218</v>
      </c>
      <c r="D11" s="372">
        <f>SUM(D7:D10)</f>
        <v>10532</v>
      </c>
      <c r="E11" s="372">
        <f>SUM(E7:E10)</f>
        <v>87413</v>
      </c>
      <c r="F11" s="372">
        <f>SUM(F7:F10)</f>
        <v>0</v>
      </c>
      <c r="G11" s="372">
        <f>SUM(G7:G10)</f>
        <v>143004</v>
      </c>
    </row>
    <row r="12" spans="1:7" ht="6.75" customHeight="1">
      <c r="A12" s="371"/>
      <c r="B12" s="372"/>
      <c r="C12" s="375"/>
      <c r="D12" s="375"/>
      <c r="E12" s="375"/>
      <c r="F12" s="375"/>
      <c r="G12" s="375"/>
    </row>
    <row r="13" spans="1:7" ht="12.75">
      <c r="A13" s="370" t="s">
        <v>30</v>
      </c>
      <c r="B13" s="372"/>
      <c r="C13" s="375"/>
      <c r="D13" s="375"/>
      <c r="E13" s="375"/>
      <c r="F13" s="375"/>
      <c r="G13" s="375"/>
    </row>
    <row r="14" spans="1:7" ht="12.75">
      <c r="A14" s="336" t="s">
        <v>459</v>
      </c>
      <c r="B14" s="372">
        <v>230744</v>
      </c>
      <c r="C14" s="372">
        <v>150240</v>
      </c>
      <c r="D14" s="372">
        <v>32532</v>
      </c>
      <c r="E14" s="372">
        <v>47972</v>
      </c>
      <c r="F14" s="372">
        <v>0</v>
      </c>
      <c r="G14" s="372">
        <v>185789</v>
      </c>
    </row>
    <row r="15" spans="1:10" ht="12.75">
      <c r="A15" s="373" t="s">
        <v>438</v>
      </c>
      <c r="B15" s="374">
        <f>SUM(C15:F15)</f>
        <v>87</v>
      </c>
      <c r="C15" s="374">
        <v>73</v>
      </c>
      <c r="D15" s="374">
        <v>14</v>
      </c>
      <c r="E15" s="374"/>
      <c r="F15" s="374"/>
      <c r="G15" s="374">
        <v>87</v>
      </c>
      <c r="J15" s="242"/>
    </row>
    <row r="16" spans="1:10" ht="12.75">
      <c r="A16" s="373" t="s">
        <v>476</v>
      </c>
      <c r="B16" s="374">
        <f>SUM(C16:F16)</f>
        <v>1086</v>
      </c>
      <c r="C16" s="374">
        <v>909</v>
      </c>
      <c r="D16" s="374">
        <v>177</v>
      </c>
      <c r="E16" s="374"/>
      <c r="F16" s="374"/>
      <c r="G16" s="374">
        <v>1086</v>
      </c>
      <c r="J16" s="242"/>
    </row>
    <row r="17" spans="1:10" ht="14.25" customHeight="1">
      <c r="A17" s="340" t="s">
        <v>477</v>
      </c>
      <c r="B17" s="374">
        <f>SUM(C17:F17)</f>
        <v>412</v>
      </c>
      <c r="C17" s="374">
        <v>345</v>
      </c>
      <c r="D17" s="374">
        <v>67</v>
      </c>
      <c r="E17" s="374"/>
      <c r="F17" s="374"/>
      <c r="G17" s="374">
        <v>851</v>
      </c>
      <c r="J17" s="242"/>
    </row>
    <row r="18" spans="1:10" ht="12.75">
      <c r="A18" s="370" t="s">
        <v>4</v>
      </c>
      <c r="B18" s="372">
        <f>SUM(C18:F18)</f>
        <v>232329</v>
      </c>
      <c r="C18" s="376">
        <f>SUM(C14:C17)</f>
        <v>151567</v>
      </c>
      <c r="D18" s="376">
        <f>SUM(D14:D17)</f>
        <v>32790</v>
      </c>
      <c r="E18" s="376">
        <f>SUM(E14:E17)</f>
        <v>47972</v>
      </c>
      <c r="F18" s="376">
        <f>SUM(F14:F17)</f>
        <v>0</v>
      </c>
      <c r="G18" s="376">
        <f>SUM(G14:G17)</f>
        <v>187813</v>
      </c>
      <c r="J18" s="242"/>
    </row>
    <row r="19" spans="1:7" ht="9" customHeight="1">
      <c r="A19" s="370"/>
      <c r="B19" s="372"/>
      <c r="C19" s="375"/>
      <c r="D19" s="375"/>
      <c r="E19" s="375"/>
      <c r="F19" s="375"/>
      <c r="G19" s="375"/>
    </row>
    <row r="20" spans="1:7" ht="12.75">
      <c r="A20" s="370" t="s">
        <v>429</v>
      </c>
      <c r="B20" s="372"/>
      <c r="C20" s="377"/>
      <c r="D20" s="377"/>
      <c r="E20" s="377"/>
      <c r="F20" s="377"/>
      <c r="G20" s="377"/>
    </row>
    <row r="21" spans="1:7" ht="12.75">
      <c r="A21" s="336" t="s">
        <v>459</v>
      </c>
      <c r="B21" s="372">
        <v>306858</v>
      </c>
      <c r="C21" s="372">
        <v>147500</v>
      </c>
      <c r="D21" s="372">
        <v>31855</v>
      </c>
      <c r="E21" s="372">
        <v>127503</v>
      </c>
      <c r="F21" s="372">
        <v>0</v>
      </c>
      <c r="G21" s="372">
        <v>282000</v>
      </c>
    </row>
    <row r="22" spans="1:7" ht="12.75">
      <c r="A22" s="373" t="s">
        <v>438</v>
      </c>
      <c r="B22" s="374">
        <f>SUM(C22:F22)</f>
        <v>54</v>
      </c>
      <c r="C22" s="374">
        <v>44</v>
      </c>
      <c r="D22" s="374">
        <v>10</v>
      </c>
      <c r="E22" s="374"/>
      <c r="F22" s="372"/>
      <c r="G22" s="374">
        <v>54</v>
      </c>
    </row>
    <row r="23" spans="1:7" ht="12.75">
      <c r="A23" s="373"/>
      <c r="B23" s="374">
        <f>SUM(C23:F23)</f>
        <v>0</v>
      </c>
      <c r="C23" s="374"/>
      <c r="D23" s="374"/>
      <c r="E23" s="374"/>
      <c r="F23" s="372"/>
      <c r="G23" s="374"/>
    </row>
    <row r="24" spans="1:7" ht="12.75">
      <c r="A24" s="370" t="s">
        <v>4</v>
      </c>
      <c r="B24" s="372">
        <f>SUM(C24:F24)</f>
        <v>306912</v>
      </c>
      <c r="C24" s="376">
        <f>SUM(C21:C23)</f>
        <v>147544</v>
      </c>
      <c r="D24" s="376">
        <f>SUM(D21:D23)</f>
        <v>31865</v>
      </c>
      <c r="E24" s="376">
        <f>SUM(E21:E23)</f>
        <v>127503</v>
      </c>
      <c r="F24" s="376">
        <f>SUM(F21:F23)</f>
        <v>0</v>
      </c>
      <c r="G24" s="376">
        <f>SUM(G21:G23)</f>
        <v>282054</v>
      </c>
    </row>
    <row r="25" spans="1:7" ht="6.75" customHeight="1">
      <c r="A25" s="370"/>
      <c r="B25" s="372"/>
      <c r="C25" s="376"/>
      <c r="D25" s="376"/>
      <c r="E25" s="376"/>
      <c r="F25" s="376"/>
      <c r="G25" s="376"/>
    </row>
    <row r="26" spans="1:13" ht="12.75">
      <c r="A26" s="370" t="s">
        <v>430</v>
      </c>
      <c r="B26" s="372"/>
      <c r="C26" s="377"/>
      <c r="D26" s="377"/>
      <c r="E26" s="377"/>
      <c r="F26" s="377"/>
      <c r="G26" s="377"/>
      <c r="L26" s="242"/>
      <c r="M26" s="242"/>
    </row>
    <row r="27" spans="1:7" ht="12.75">
      <c r="A27" s="336" t="s">
        <v>459</v>
      </c>
      <c r="B27" s="372">
        <v>163725</v>
      </c>
      <c r="C27" s="372">
        <v>59149</v>
      </c>
      <c r="D27" s="372">
        <v>12261</v>
      </c>
      <c r="E27" s="372">
        <v>92315</v>
      </c>
      <c r="F27" s="372">
        <v>0</v>
      </c>
      <c r="G27" s="372">
        <v>90721</v>
      </c>
    </row>
    <row r="28" spans="1:7" ht="12.75">
      <c r="A28" s="373" t="s">
        <v>438</v>
      </c>
      <c r="B28" s="374">
        <f>SUM(C28:F28)</f>
        <v>36</v>
      </c>
      <c r="C28" s="374">
        <v>29</v>
      </c>
      <c r="D28" s="374">
        <v>7</v>
      </c>
      <c r="E28" s="374"/>
      <c r="F28" s="374"/>
      <c r="G28" s="374">
        <v>36</v>
      </c>
    </row>
    <row r="29" spans="1:7" ht="12.75">
      <c r="A29" s="373"/>
      <c r="B29" s="374">
        <f>SUM(C29:F29)</f>
        <v>0</v>
      </c>
      <c r="C29" s="374"/>
      <c r="D29" s="374"/>
      <c r="E29" s="374"/>
      <c r="F29" s="374"/>
      <c r="G29" s="374"/>
    </row>
    <row r="30" spans="1:7" ht="12.75">
      <c r="A30" s="378" t="s">
        <v>4</v>
      </c>
      <c r="B30" s="372">
        <f>SUM(C30:F30)</f>
        <v>163761</v>
      </c>
      <c r="C30" s="376">
        <f>SUM(C27:C29)</f>
        <v>59178</v>
      </c>
      <c r="D30" s="376">
        <f>SUM(D27:D29)</f>
        <v>12268</v>
      </c>
      <c r="E30" s="376">
        <f>SUM(E27:E29)</f>
        <v>92315</v>
      </c>
      <c r="F30" s="376">
        <f>SUM(F27:F29)</f>
        <v>0</v>
      </c>
      <c r="G30" s="376">
        <f>SUM(G27:G29)</f>
        <v>90757</v>
      </c>
    </row>
    <row r="31" spans="1:11" ht="8.25" customHeight="1">
      <c r="A31" s="378"/>
      <c r="B31" s="372"/>
      <c r="C31" s="376"/>
      <c r="D31" s="376"/>
      <c r="E31" s="376"/>
      <c r="F31" s="376"/>
      <c r="G31" s="376"/>
      <c r="K31" s="242"/>
    </row>
    <row r="32" spans="1:7" ht="12.75">
      <c r="A32" s="370" t="s">
        <v>345</v>
      </c>
      <c r="B32" s="372"/>
      <c r="C32" s="377"/>
      <c r="D32" s="377"/>
      <c r="E32" s="377"/>
      <c r="F32" s="377"/>
      <c r="G32" s="377"/>
    </row>
    <row r="33" spans="1:7" ht="12.75">
      <c r="A33" s="336" t="s">
        <v>459</v>
      </c>
      <c r="B33" s="372">
        <v>449127</v>
      </c>
      <c r="C33" s="372">
        <v>269003</v>
      </c>
      <c r="D33" s="372">
        <v>58644</v>
      </c>
      <c r="E33" s="372">
        <v>121455</v>
      </c>
      <c r="F33" s="372">
        <v>25</v>
      </c>
      <c r="G33" s="372">
        <v>408310</v>
      </c>
    </row>
    <row r="34" spans="1:10" ht="12.75">
      <c r="A34" s="373" t="s">
        <v>438</v>
      </c>
      <c r="B34" s="374">
        <f>SUM(C34:F34)</f>
        <v>24</v>
      </c>
      <c r="C34" s="374">
        <v>18</v>
      </c>
      <c r="D34" s="374">
        <v>6</v>
      </c>
      <c r="E34" s="374"/>
      <c r="F34" s="372"/>
      <c r="G34" s="374">
        <v>24</v>
      </c>
      <c r="J34" s="242"/>
    </row>
    <row r="35" spans="1:10" ht="12.75">
      <c r="A35" s="373" t="s">
        <v>478</v>
      </c>
      <c r="B35" s="374">
        <f>SUM(C35:F35)</f>
        <v>-4803</v>
      </c>
      <c r="C35" s="374">
        <v>-4019</v>
      </c>
      <c r="D35" s="374">
        <v>-784</v>
      </c>
      <c r="E35" s="374"/>
      <c r="F35" s="372"/>
      <c r="G35" s="374">
        <v>-4803</v>
      </c>
      <c r="I35" s="242"/>
      <c r="J35" s="242"/>
    </row>
    <row r="36" spans="1:7" ht="12.75">
      <c r="A36" s="363"/>
      <c r="B36" s="374">
        <f>SUM(C36:F36)</f>
        <v>0</v>
      </c>
      <c r="C36" s="374"/>
      <c r="D36" s="374"/>
      <c r="E36" s="374"/>
      <c r="F36" s="372"/>
      <c r="G36" s="374"/>
    </row>
    <row r="37" spans="1:9" ht="12.75">
      <c r="A37" s="370" t="s">
        <v>4</v>
      </c>
      <c r="B37" s="372">
        <f>SUM(C37:F37)</f>
        <v>444348</v>
      </c>
      <c r="C37" s="376">
        <f>SUM(C33:C36)</f>
        <v>265002</v>
      </c>
      <c r="D37" s="376">
        <f>SUM(D33:D36)</f>
        <v>57866</v>
      </c>
      <c r="E37" s="376">
        <f>SUM(E33:E36)</f>
        <v>121455</v>
      </c>
      <c r="F37" s="376">
        <f>SUM(F33:F36)</f>
        <v>25</v>
      </c>
      <c r="G37" s="376">
        <f>SUM(G33:G36)</f>
        <v>403531</v>
      </c>
      <c r="I37" s="242"/>
    </row>
    <row r="38" spans="1:7" ht="10.5" customHeight="1">
      <c r="A38" s="370"/>
      <c r="B38" s="372"/>
      <c r="C38" s="376"/>
      <c r="D38" s="376"/>
      <c r="E38" s="376"/>
      <c r="F38" s="376"/>
      <c r="G38" s="376"/>
    </row>
    <row r="39" spans="1:12" ht="12.75">
      <c r="A39" s="370" t="s">
        <v>431</v>
      </c>
      <c r="B39" s="372"/>
      <c r="C39" s="377"/>
      <c r="D39" s="377"/>
      <c r="E39" s="377"/>
      <c r="F39" s="377"/>
      <c r="G39" s="377"/>
      <c r="L39" s="242"/>
    </row>
    <row r="40" spans="1:7" ht="12.75">
      <c r="A40" s="336" t="s">
        <v>459</v>
      </c>
      <c r="B40" s="372">
        <v>206413</v>
      </c>
      <c r="C40" s="372">
        <v>141545</v>
      </c>
      <c r="D40" s="372">
        <v>29721</v>
      </c>
      <c r="E40" s="372">
        <v>35147</v>
      </c>
      <c r="F40" s="375">
        <v>0</v>
      </c>
      <c r="G40" s="372">
        <v>218428</v>
      </c>
    </row>
    <row r="41" spans="1:9" ht="12.75">
      <c r="A41" s="373" t="s">
        <v>438</v>
      </c>
      <c r="B41" s="374">
        <f>SUM(C41:F41)</f>
        <v>35</v>
      </c>
      <c r="C41" s="374">
        <v>27</v>
      </c>
      <c r="D41" s="374">
        <v>8</v>
      </c>
      <c r="E41" s="374"/>
      <c r="F41" s="374"/>
      <c r="G41" s="374">
        <v>35</v>
      </c>
      <c r="I41" s="242"/>
    </row>
    <row r="42" spans="1:9" ht="12.75">
      <c r="A42" s="373"/>
      <c r="B42" s="374">
        <f>SUM(C42:F42)</f>
        <v>0</v>
      </c>
      <c r="C42" s="374"/>
      <c r="D42" s="374"/>
      <c r="E42" s="374"/>
      <c r="F42" s="374"/>
      <c r="G42" s="374"/>
      <c r="I42" s="242"/>
    </row>
    <row r="43" spans="1:7" ht="12.75">
      <c r="A43" s="373"/>
      <c r="B43" s="374">
        <f>SUM(C43:F43)</f>
        <v>0</v>
      </c>
      <c r="C43" s="374"/>
      <c r="D43" s="374"/>
      <c r="E43" s="374"/>
      <c r="F43" s="374"/>
      <c r="G43" s="374"/>
    </row>
    <row r="44" spans="1:10" ht="12.75">
      <c r="A44" s="378" t="s">
        <v>4</v>
      </c>
      <c r="B44" s="372">
        <f>SUM(C44:F44)</f>
        <v>206448</v>
      </c>
      <c r="C44" s="372">
        <f>SUM(C40:C43)</f>
        <v>141572</v>
      </c>
      <c r="D44" s="372">
        <f>SUM(D40:D43)</f>
        <v>29729</v>
      </c>
      <c r="E44" s="372">
        <f>SUM(E40:E43)</f>
        <v>35147</v>
      </c>
      <c r="F44" s="372">
        <f>SUM(F40:F43)</f>
        <v>0</v>
      </c>
      <c r="G44" s="372">
        <f>SUM(G40:G43)</f>
        <v>218463</v>
      </c>
      <c r="J44" s="242"/>
    </row>
    <row r="45" spans="1:9" ht="7.5" customHeight="1">
      <c r="A45" s="378"/>
      <c r="B45" s="372"/>
      <c r="C45" s="372"/>
      <c r="D45" s="372"/>
      <c r="E45" s="372"/>
      <c r="F45" s="372"/>
      <c r="G45" s="372"/>
      <c r="I45" s="242"/>
    </row>
    <row r="46" spans="1:9" ht="12.75">
      <c r="A46" s="379" t="s">
        <v>432</v>
      </c>
      <c r="B46" s="372">
        <f aca="true" t="shared" si="0" ref="B46:G46">SUM(B11,B18,B24,B30,B37,B44)</f>
        <v>1497961</v>
      </c>
      <c r="C46" s="372">
        <f t="shared" si="0"/>
        <v>811081</v>
      </c>
      <c r="D46" s="372">
        <f t="shared" si="0"/>
        <v>175050</v>
      </c>
      <c r="E46" s="372">
        <f t="shared" si="0"/>
        <v>511805</v>
      </c>
      <c r="F46" s="372">
        <f t="shared" si="0"/>
        <v>25</v>
      </c>
      <c r="G46" s="372">
        <f t="shared" si="0"/>
        <v>1325622</v>
      </c>
      <c r="H46" s="242">
        <f>SUM(G8:G10,G15:G17,G22:G23,G28:G28,G34:G36,G41:G43,)</f>
        <v>-2207</v>
      </c>
      <c r="I46" s="242"/>
    </row>
    <row r="47" spans="1:10" ht="9" customHeight="1">
      <c r="A47" s="364"/>
      <c r="B47" s="372"/>
      <c r="C47" s="375"/>
      <c r="D47" s="375"/>
      <c r="E47" s="375"/>
      <c r="F47" s="375"/>
      <c r="G47" s="375"/>
      <c r="I47" s="242"/>
      <c r="J47" s="242"/>
    </row>
    <row r="48" spans="1:7" ht="12.75">
      <c r="A48" s="380" t="s">
        <v>433</v>
      </c>
      <c r="B48" s="372"/>
      <c r="C48" s="375"/>
      <c r="D48" s="375"/>
      <c r="E48" s="375"/>
      <c r="F48" s="375"/>
      <c r="G48" s="375"/>
    </row>
    <row r="49" spans="1:7" ht="12.75">
      <c r="A49" s="336" t="s">
        <v>459</v>
      </c>
      <c r="B49" s="372">
        <v>637049</v>
      </c>
      <c r="C49" s="372">
        <v>76361</v>
      </c>
      <c r="D49" s="372">
        <v>11280</v>
      </c>
      <c r="E49" s="372">
        <v>549408</v>
      </c>
      <c r="F49" s="372">
        <v>0</v>
      </c>
      <c r="G49" s="381">
        <v>0</v>
      </c>
    </row>
    <row r="50" spans="1:9" ht="16.5" customHeight="1">
      <c r="A50" s="373" t="s">
        <v>472</v>
      </c>
      <c r="B50" s="374">
        <f>SUM(C50:F50)</f>
        <v>0</v>
      </c>
      <c r="C50" s="374"/>
      <c r="D50" s="374"/>
      <c r="E50" s="374"/>
      <c r="F50" s="372"/>
      <c r="G50" s="381"/>
      <c r="I50" s="242"/>
    </row>
    <row r="51" spans="1:9" ht="16.5" customHeight="1">
      <c r="A51" s="373" t="s">
        <v>479</v>
      </c>
      <c r="B51" s="374">
        <f>SUM(C51:F51)</f>
        <v>1660</v>
      </c>
      <c r="C51" s="374"/>
      <c r="D51" s="374"/>
      <c r="E51" s="374">
        <v>1660</v>
      </c>
      <c r="F51" s="372"/>
      <c r="G51" s="381"/>
      <c r="I51" s="242"/>
    </row>
    <row r="52" spans="1:9" ht="16.5" customHeight="1">
      <c r="A52" s="373" t="s">
        <v>480</v>
      </c>
      <c r="B52" s="374">
        <f>SUM(C52:F52)</f>
        <v>500</v>
      </c>
      <c r="C52" s="374"/>
      <c r="D52" s="374"/>
      <c r="E52" s="374">
        <v>500</v>
      </c>
      <c r="F52" s="372"/>
      <c r="G52" s="381"/>
      <c r="I52" s="242"/>
    </row>
    <row r="53" spans="1:7" ht="13.5" customHeight="1">
      <c r="A53" s="340" t="s">
        <v>472</v>
      </c>
      <c r="B53" s="374">
        <f>SUM(C53:F53)</f>
        <v>770</v>
      </c>
      <c r="C53" s="374">
        <v>644</v>
      </c>
      <c r="D53" s="374">
        <v>126</v>
      </c>
      <c r="E53" s="374"/>
      <c r="F53" s="372"/>
      <c r="G53" s="381"/>
    </row>
    <row r="54" spans="1:7" ht="12.75">
      <c r="A54" s="378" t="s">
        <v>4</v>
      </c>
      <c r="B54" s="372">
        <f>SUM(C54:F54)</f>
        <v>639979</v>
      </c>
      <c r="C54" s="372">
        <f>SUM(C49:C53)</f>
        <v>77005</v>
      </c>
      <c r="D54" s="372">
        <f>SUM(D49:D53)</f>
        <v>11406</v>
      </c>
      <c r="E54" s="372">
        <f>SUM(E49:E53)</f>
        <v>551568</v>
      </c>
      <c r="F54" s="372">
        <f>SUM(F49:F53)</f>
        <v>0</v>
      </c>
      <c r="G54" s="372">
        <v>0</v>
      </c>
    </row>
    <row r="55" spans="1:7" ht="6" customHeight="1">
      <c r="A55" s="382"/>
      <c r="B55" s="372"/>
      <c r="C55" s="375"/>
      <c r="D55" s="375"/>
      <c r="E55" s="375"/>
      <c r="F55" s="375"/>
      <c r="G55" s="375"/>
    </row>
    <row r="56" spans="1:7" ht="12.75">
      <c r="A56" s="380" t="s">
        <v>43</v>
      </c>
      <c r="B56" s="372">
        <f aca="true" t="shared" si="1" ref="B56:G56">SUM(B46,B54)</f>
        <v>2137940</v>
      </c>
      <c r="C56" s="372">
        <f t="shared" si="1"/>
        <v>888086</v>
      </c>
      <c r="D56" s="372">
        <f t="shared" si="1"/>
        <v>186456</v>
      </c>
      <c r="E56" s="372">
        <f t="shared" si="1"/>
        <v>1063373</v>
      </c>
      <c r="F56" s="372">
        <f t="shared" si="1"/>
        <v>25</v>
      </c>
      <c r="G56" s="372">
        <f t="shared" si="1"/>
        <v>1325622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9.8515625" style="141" customWidth="1"/>
    <col min="2" max="2" width="12.140625" style="141" customWidth="1"/>
    <col min="3" max="3" width="11.8515625" style="141" customWidth="1"/>
    <col min="4" max="4" width="9.7109375" style="141" customWidth="1"/>
    <col min="5" max="16384" width="9.140625" style="141" customWidth="1"/>
  </cols>
  <sheetData>
    <row r="1" spans="1:4" ht="15">
      <c r="A1" s="414" t="s">
        <v>434</v>
      </c>
      <c r="B1" s="414"/>
      <c r="C1" s="414"/>
      <c r="D1" s="414"/>
    </row>
    <row r="2" spans="1:4" ht="15">
      <c r="A2" s="403" t="s">
        <v>460</v>
      </c>
      <c r="B2" s="403"/>
      <c r="C2" s="403"/>
      <c r="D2" s="403"/>
    </row>
    <row r="3" spans="1:4" ht="15">
      <c r="A3" s="329"/>
      <c r="B3" s="329"/>
      <c r="C3" s="329"/>
      <c r="D3" s="329"/>
    </row>
    <row r="4" ht="12.75">
      <c r="D4" s="211" t="s">
        <v>0</v>
      </c>
    </row>
    <row r="5" spans="1:4" ht="27" customHeight="1" thickBot="1">
      <c r="A5" s="383" t="s">
        <v>1</v>
      </c>
      <c r="B5" s="383" t="s">
        <v>277</v>
      </c>
      <c r="C5" s="384" t="s">
        <v>435</v>
      </c>
      <c r="D5" s="385" t="s">
        <v>4</v>
      </c>
    </row>
    <row r="6" spans="1:4" ht="13.5" thickTop="1">
      <c r="A6" s="336" t="s">
        <v>459</v>
      </c>
      <c r="B6" s="386">
        <v>1523037</v>
      </c>
      <c r="C6" s="386">
        <v>90218</v>
      </c>
      <c r="D6" s="387">
        <f>SUM(B6:C6)</f>
        <v>1613255</v>
      </c>
    </row>
    <row r="7" spans="1:4" ht="24">
      <c r="A7" s="363" t="s">
        <v>461</v>
      </c>
      <c r="B7" s="386"/>
      <c r="C7" s="391">
        <v>2811</v>
      </c>
      <c r="D7" s="388">
        <f aca="true" t="shared" si="0" ref="D7:D20">SUM(B7:C7)</f>
        <v>2811</v>
      </c>
    </row>
    <row r="8" spans="1:4" ht="12.75">
      <c r="A8" s="340" t="s">
        <v>462</v>
      </c>
      <c r="B8" s="386"/>
      <c r="C8" s="343">
        <v>275</v>
      </c>
      <c r="D8" s="388">
        <f t="shared" si="0"/>
        <v>275</v>
      </c>
    </row>
    <row r="9" spans="1:4" ht="12.75">
      <c r="A9" s="340" t="s">
        <v>463</v>
      </c>
      <c r="B9" s="386"/>
      <c r="C9" s="343">
        <v>3039</v>
      </c>
      <c r="D9" s="388">
        <f t="shared" si="0"/>
        <v>3039</v>
      </c>
    </row>
    <row r="10" spans="1:4" ht="12.75">
      <c r="A10" s="340" t="s">
        <v>464</v>
      </c>
      <c r="B10" s="386"/>
      <c r="C10" s="343">
        <v>5409</v>
      </c>
      <c r="D10" s="388">
        <f t="shared" si="0"/>
        <v>5409</v>
      </c>
    </row>
    <row r="11" spans="1:4" ht="12.75">
      <c r="A11" s="340" t="s">
        <v>465</v>
      </c>
      <c r="B11" s="386"/>
      <c r="C11" s="343">
        <v>-19360</v>
      </c>
      <c r="D11" s="388">
        <f t="shared" si="0"/>
        <v>-19360</v>
      </c>
    </row>
    <row r="12" spans="1:4" ht="24">
      <c r="A12" s="340" t="s">
        <v>466</v>
      </c>
      <c r="B12" s="386"/>
      <c r="C12" s="343">
        <v>-3000</v>
      </c>
      <c r="D12" s="388">
        <f t="shared" si="0"/>
        <v>-3000</v>
      </c>
    </row>
    <row r="13" spans="1:4" ht="12.75">
      <c r="A13" s="340" t="s">
        <v>467</v>
      </c>
      <c r="B13" s="386"/>
      <c r="C13" s="343">
        <v>-584</v>
      </c>
      <c r="D13" s="388">
        <f t="shared" si="0"/>
        <v>-584</v>
      </c>
    </row>
    <row r="14" spans="1:4" ht="12.75">
      <c r="A14" s="340" t="s">
        <v>468</v>
      </c>
      <c r="B14" s="386"/>
      <c r="C14" s="343">
        <v>-1660</v>
      </c>
      <c r="D14" s="388">
        <f t="shared" si="0"/>
        <v>-1660</v>
      </c>
    </row>
    <row r="15" spans="1:4" ht="12.75">
      <c r="A15" s="340" t="s">
        <v>469</v>
      </c>
      <c r="B15" s="386"/>
      <c r="C15" s="343">
        <v>-259</v>
      </c>
      <c r="D15" s="388">
        <f t="shared" si="0"/>
        <v>-259</v>
      </c>
    </row>
    <row r="16" spans="1:4" ht="12.75">
      <c r="A16" s="340" t="s">
        <v>470</v>
      </c>
      <c r="B16" s="386"/>
      <c r="C16" s="343">
        <v>-500</v>
      </c>
      <c r="D16" s="388">
        <f t="shared" si="0"/>
        <v>-500</v>
      </c>
    </row>
    <row r="17" spans="1:4" ht="12.75">
      <c r="A17" s="340" t="s">
        <v>471</v>
      </c>
      <c r="B17" s="386"/>
      <c r="C17" s="343">
        <v>-100</v>
      </c>
      <c r="D17" s="388">
        <f t="shared" si="0"/>
        <v>-100</v>
      </c>
    </row>
    <row r="18" spans="1:4" ht="12.75">
      <c r="A18" s="340" t="s">
        <v>474</v>
      </c>
      <c r="B18" s="386"/>
      <c r="C18" s="343">
        <v>-1086</v>
      </c>
      <c r="D18" s="388">
        <f t="shared" si="0"/>
        <v>-1086</v>
      </c>
    </row>
    <row r="19" spans="1:4" ht="12.75" customHeight="1">
      <c r="A19" s="340" t="s">
        <v>475</v>
      </c>
      <c r="B19" s="386"/>
      <c r="C19" s="343">
        <v>4803</v>
      </c>
      <c r="D19" s="388">
        <f t="shared" si="0"/>
        <v>4803</v>
      </c>
    </row>
    <row r="20" spans="1:4" ht="12.75" customHeight="1">
      <c r="A20" s="340"/>
      <c r="B20" s="386"/>
      <c r="C20" s="343"/>
      <c r="D20" s="388">
        <f t="shared" si="0"/>
        <v>0</v>
      </c>
    </row>
    <row r="21" spans="1:4" ht="12.75">
      <c r="A21" s="389" t="s">
        <v>4</v>
      </c>
      <c r="B21" s="348">
        <f>SUM(B6:B20)</f>
        <v>1523037</v>
      </c>
      <c r="C21" s="348">
        <f>SUM(C6:C20)</f>
        <v>80006</v>
      </c>
      <c r="D21" s="348">
        <f>SUM(D6:D20)</f>
        <v>1603043</v>
      </c>
    </row>
    <row r="22" ht="12.75">
      <c r="A22" s="390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435" t="s">
        <v>252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8" ht="15" customHeight="1">
      <c r="A2" s="97"/>
      <c r="B2" s="97"/>
      <c r="C2" s="97"/>
      <c r="D2" s="97"/>
      <c r="E2" s="97"/>
      <c r="F2" s="97"/>
      <c r="G2" s="97"/>
      <c r="H2" s="97"/>
    </row>
    <row r="3" spans="1:12" ht="15" customHeight="1">
      <c r="A3" s="97"/>
      <c r="B3" s="97"/>
      <c r="C3" s="97"/>
      <c r="D3" s="452" t="s">
        <v>489</v>
      </c>
      <c r="E3" s="452"/>
      <c r="F3" s="452"/>
      <c r="G3" s="452"/>
      <c r="H3" s="452"/>
      <c r="I3" s="452"/>
      <c r="J3" s="452"/>
      <c r="K3" s="452"/>
      <c r="L3" s="452"/>
    </row>
    <row r="4" spans="11:12" ht="12.75">
      <c r="K4" s="419" t="s">
        <v>0</v>
      </c>
      <c r="L4" s="419"/>
    </row>
    <row r="5" spans="1:12" ht="15.75" customHeight="1">
      <c r="A5" s="438" t="s">
        <v>1</v>
      </c>
      <c r="B5" s="439"/>
      <c r="C5" s="439"/>
      <c r="D5" s="440"/>
      <c r="E5" s="447" t="s">
        <v>458</v>
      </c>
      <c r="F5" s="448"/>
      <c r="G5" s="448"/>
      <c r="H5" s="436"/>
      <c r="I5" s="447" t="s">
        <v>396</v>
      </c>
      <c r="J5" s="448"/>
      <c r="K5" s="448"/>
      <c r="L5" s="436"/>
    </row>
    <row r="6" spans="1:12" ht="13.5" customHeight="1">
      <c r="A6" s="441"/>
      <c r="B6" s="442"/>
      <c r="C6" s="442"/>
      <c r="D6" s="443"/>
      <c r="E6" s="449" t="s">
        <v>459</v>
      </c>
      <c r="F6" s="450"/>
      <c r="G6" s="450"/>
      <c r="H6" s="451"/>
      <c r="I6" s="449"/>
      <c r="J6" s="450"/>
      <c r="K6" s="450"/>
      <c r="L6" s="451"/>
    </row>
    <row r="7" spans="1:12" ht="25.5">
      <c r="A7" s="441"/>
      <c r="B7" s="442"/>
      <c r="C7" s="442"/>
      <c r="D7" s="443"/>
      <c r="E7" s="2" t="s">
        <v>2</v>
      </c>
      <c r="F7" s="2" t="s">
        <v>3</v>
      </c>
      <c r="G7" s="2" t="s">
        <v>38</v>
      </c>
      <c r="H7" s="436" t="s">
        <v>4</v>
      </c>
      <c r="I7" s="2" t="s">
        <v>2</v>
      </c>
      <c r="J7" s="2" t="s">
        <v>3</v>
      </c>
      <c r="K7" s="2" t="s">
        <v>38</v>
      </c>
      <c r="L7" s="436" t="s">
        <v>4</v>
      </c>
    </row>
    <row r="8" spans="1:12" ht="13.5" customHeight="1" thickBot="1">
      <c r="A8" s="444"/>
      <c r="B8" s="445"/>
      <c r="C8" s="445"/>
      <c r="D8" s="446"/>
      <c r="E8" s="423" t="s">
        <v>5</v>
      </c>
      <c r="F8" s="423"/>
      <c r="G8" s="423"/>
      <c r="H8" s="437"/>
      <c r="I8" s="423" t="s">
        <v>5</v>
      </c>
      <c r="J8" s="423"/>
      <c r="K8" s="423"/>
      <c r="L8" s="437"/>
    </row>
    <row r="9" spans="1:12" ht="13.5" thickTop="1">
      <c r="A9" s="417" t="s">
        <v>164</v>
      </c>
      <c r="B9" s="418"/>
      <c r="C9" s="418"/>
      <c r="D9" s="418"/>
      <c r="E9" s="109">
        <f>SUM(E10,E17:E18)</f>
        <v>556699</v>
      </c>
      <c r="F9" s="109">
        <f>SUM(F10,F17:F18)</f>
        <v>67649</v>
      </c>
      <c r="G9" s="109">
        <f>SUM(G10,G17:G18)</f>
        <v>46950</v>
      </c>
      <c r="H9" s="116">
        <f>SUM(E9:G9)</f>
        <v>671298</v>
      </c>
      <c r="I9" s="109">
        <f>SUM(I10,I17:I18)</f>
        <v>568633</v>
      </c>
      <c r="J9" s="109">
        <f>SUM(J10,J17:J18)</f>
        <v>67649</v>
      </c>
      <c r="K9" s="109">
        <f>SUM(K10,K17:K18)</f>
        <v>46950</v>
      </c>
      <c r="L9" s="116">
        <f>SUM(I9:K9)</f>
        <v>683232</v>
      </c>
    </row>
    <row r="10" spans="1:12" ht="12.75">
      <c r="A10" s="117"/>
      <c r="B10" s="416" t="s">
        <v>48</v>
      </c>
      <c r="C10" s="416"/>
      <c r="D10" s="416"/>
      <c r="E10" s="112">
        <f>SUM(E11:E16)</f>
        <v>499680</v>
      </c>
      <c r="F10" s="112">
        <f>SUM(F11:F16)</f>
        <v>0</v>
      </c>
      <c r="G10" s="112">
        <f>SUM(G11:G16)</f>
        <v>0</v>
      </c>
      <c r="H10" s="118">
        <f>SUM(E10:G10)</f>
        <v>499680</v>
      </c>
      <c r="I10" s="112">
        <f>SUM(I11:I16)</f>
        <v>511614</v>
      </c>
      <c r="J10" s="112">
        <f>SUM(J11:J16)</f>
        <v>0</v>
      </c>
      <c r="K10" s="112">
        <f>SUM(K11:K16)</f>
        <v>0</v>
      </c>
      <c r="L10" s="118">
        <f>SUM(I10:K10)</f>
        <v>511614</v>
      </c>
    </row>
    <row r="11" spans="1:12" ht="12.75">
      <c r="A11" s="117"/>
      <c r="B11" s="111"/>
      <c r="C11" s="416" t="s">
        <v>49</v>
      </c>
      <c r="D11" s="416"/>
      <c r="E11" s="108">
        <v>107078</v>
      </c>
      <c r="F11" s="108"/>
      <c r="G11" s="108"/>
      <c r="H11" s="118">
        <f>SUM(E11:G11)</f>
        <v>107078</v>
      </c>
      <c r="I11" s="108">
        <v>107078</v>
      </c>
      <c r="J11" s="108"/>
      <c r="K11" s="108"/>
      <c r="L11" s="118">
        <f>SUM(I11:K11)</f>
        <v>107078</v>
      </c>
    </row>
    <row r="12" spans="1:12" ht="12.75">
      <c r="A12" s="117"/>
      <c r="B12" s="111"/>
      <c r="C12" s="416" t="s">
        <v>50</v>
      </c>
      <c r="D12" s="416"/>
      <c r="E12" s="108">
        <v>216929</v>
      </c>
      <c r="F12" s="108"/>
      <c r="G12" s="108"/>
      <c r="H12" s="118">
        <f aca="true" t="shared" si="0" ref="H12:H51">SUM(E12:G12)</f>
        <v>216929</v>
      </c>
      <c r="I12" s="108">
        <v>219740</v>
      </c>
      <c r="J12" s="108"/>
      <c r="K12" s="108"/>
      <c r="L12" s="118">
        <f aca="true" t="shared" si="1" ref="L12:L51">SUM(I12:K12)</f>
        <v>219740</v>
      </c>
    </row>
    <row r="13" spans="1:12" ht="12.75">
      <c r="A13" s="117"/>
      <c r="B13" s="111"/>
      <c r="C13" s="420" t="s">
        <v>117</v>
      </c>
      <c r="D13" s="416"/>
      <c r="E13" s="108">
        <v>152234</v>
      </c>
      <c r="F13" s="108"/>
      <c r="G13" s="108"/>
      <c r="H13" s="118">
        <f t="shared" si="0"/>
        <v>152234</v>
      </c>
      <c r="I13" s="108">
        <v>155273</v>
      </c>
      <c r="J13" s="108"/>
      <c r="K13" s="108"/>
      <c r="L13" s="118">
        <f t="shared" si="1"/>
        <v>155273</v>
      </c>
    </row>
    <row r="14" spans="1:12" ht="12.75">
      <c r="A14" s="117"/>
      <c r="B14" s="111"/>
      <c r="C14" s="416" t="s">
        <v>51</v>
      </c>
      <c r="D14" s="416"/>
      <c r="E14" s="108">
        <v>13865</v>
      </c>
      <c r="F14" s="108"/>
      <c r="G14" s="108"/>
      <c r="H14" s="118">
        <f t="shared" si="0"/>
        <v>13865</v>
      </c>
      <c r="I14" s="108">
        <v>14140</v>
      </c>
      <c r="J14" s="108"/>
      <c r="K14" s="108"/>
      <c r="L14" s="118">
        <f t="shared" si="1"/>
        <v>14140</v>
      </c>
    </row>
    <row r="15" spans="1:12" ht="12.75">
      <c r="A15" s="117"/>
      <c r="B15" s="111"/>
      <c r="C15" s="420" t="s">
        <v>118</v>
      </c>
      <c r="D15" s="416"/>
      <c r="E15" s="108">
        <v>9574</v>
      </c>
      <c r="F15" s="108"/>
      <c r="G15" s="108"/>
      <c r="H15" s="118">
        <f t="shared" si="0"/>
        <v>9574</v>
      </c>
      <c r="I15" s="108">
        <v>9974</v>
      </c>
      <c r="J15" s="108"/>
      <c r="K15" s="108"/>
      <c r="L15" s="118">
        <f t="shared" si="1"/>
        <v>9974</v>
      </c>
    </row>
    <row r="16" spans="1:12" ht="12.75">
      <c r="A16" s="117"/>
      <c r="B16" s="111"/>
      <c r="C16" s="420" t="s">
        <v>119</v>
      </c>
      <c r="D16" s="416"/>
      <c r="E16" s="108">
        <v>0</v>
      </c>
      <c r="F16" s="108"/>
      <c r="G16" s="108"/>
      <c r="H16" s="118">
        <f t="shared" si="0"/>
        <v>0</v>
      </c>
      <c r="I16" s="108">
        <v>5409</v>
      </c>
      <c r="J16" s="108"/>
      <c r="K16" s="108"/>
      <c r="L16" s="118">
        <f t="shared" si="1"/>
        <v>5409</v>
      </c>
    </row>
    <row r="17" spans="1:12" ht="12.75">
      <c r="A17" s="117"/>
      <c r="B17" s="153" t="s">
        <v>207</v>
      </c>
      <c r="C17" s="153"/>
      <c r="D17" s="111"/>
      <c r="E17" s="108">
        <v>9255</v>
      </c>
      <c r="F17" s="108"/>
      <c r="G17" s="108"/>
      <c r="H17" s="118">
        <f t="shared" si="0"/>
        <v>9255</v>
      </c>
      <c r="I17" s="108">
        <v>9255</v>
      </c>
      <c r="J17" s="108"/>
      <c r="K17" s="108"/>
      <c r="L17" s="118">
        <f t="shared" si="1"/>
        <v>9255</v>
      </c>
    </row>
    <row r="18" spans="1:12" ht="12.75">
      <c r="A18" s="117"/>
      <c r="B18" s="420" t="s">
        <v>52</v>
      </c>
      <c r="C18" s="416"/>
      <c r="D18" s="416"/>
      <c r="E18" s="112">
        <f>SUM(E19:E24)</f>
        <v>47764</v>
      </c>
      <c r="F18" s="112">
        <f>SUM(F19:F24)</f>
        <v>67649</v>
      </c>
      <c r="G18" s="112">
        <f>SUM(G19:G24)</f>
        <v>46950</v>
      </c>
      <c r="H18" s="119">
        <f t="shared" si="0"/>
        <v>162363</v>
      </c>
      <c r="I18" s="112">
        <f>SUM(I19:I24)</f>
        <v>47764</v>
      </c>
      <c r="J18" s="112">
        <f>SUM(J19:J24)</f>
        <v>67649</v>
      </c>
      <c r="K18" s="112">
        <f>SUM(K19:K24)</f>
        <v>46950</v>
      </c>
      <c r="L18" s="119">
        <f t="shared" si="1"/>
        <v>162363</v>
      </c>
    </row>
    <row r="19" spans="1:12" ht="12.75">
      <c r="A19" s="117"/>
      <c r="B19" s="111"/>
      <c r="C19" s="453" t="s">
        <v>53</v>
      </c>
      <c r="D19" s="422"/>
      <c r="E19" s="108"/>
      <c r="F19" s="108">
        <v>1730</v>
      </c>
      <c r="G19" s="108"/>
      <c r="H19" s="118">
        <f t="shared" si="0"/>
        <v>1730</v>
      </c>
      <c r="I19" s="108"/>
      <c r="J19" s="108">
        <v>1730</v>
      </c>
      <c r="K19" s="108"/>
      <c r="L19" s="118">
        <f t="shared" si="1"/>
        <v>1730</v>
      </c>
    </row>
    <row r="20" spans="1:12" ht="12.75">
      <c r="A20" s="117"/>
      <c r="B20" s="111"/>
      <c r="C20" s="421" t="s">
        <v>333</v>
      </c>
      <c r="D20" s="422"/>
      <c r="E20" s="108">
        <v>31247</v>
      </c>
      <c r="F20" s="108">
        <v>65919</v>
      </c>
      <c r="G20" s="108"/>
      <c r="H20" s="118">
        <f t="shared" si="0"/>
        <v>97166</v>
      </c>
      <c r="I20" s="108">
        <v>31247</v>
      </c>
      <c r="J20" s="108">
        <v>65919</v>
      </c>
      <c r="K20" s="108"/>
      <c r="L20" s="118">
        <f t="shared" si="1"/>
        <v>97166</v>
      </c>
    </row>
    <row r="21" spans="1:12" ht="12.75">
      <c r="A21" s="117"/>
      <c r="B21" s="111"/>
      <c r="C21" s="421" t="s">
        <v>192</v>
      </c>
      <c r="D21" s="422"/>
      <c r="E21" s="108"/>
      <c r="F21" s="108"/>
      <c r="G21" s="108">
        <v>42950</v>
      </c>
      <c r="H21" s="118">
        <f t="shared" si="0"/>
        <v>42950</v>
      </c>
      <c r="I21" s="108"/>
      <c r="J21" s="108"/>
      <c r="K21" s="108">
        <v>42950</v>
      </c>
      <c r="L21" s="118">
        <f t="shared" si="1"/>
        <v>42950</v>
      </c>
    </row>
    <row r="22" spans="1:12" ht="12.75">
      <c r="A22" s="117"/>
      <c r="B22" s="111"/>
      <c r="C22" s="174" t="s">
        <v>144</v>
      </c>
      <c r="D22" s="133"/>
      <c r="E22" s="108">
        <v>14317</v>
      </c>
      <c r="F22" s="108"/>
      <c r="G22" s="108"/>
      <c r="H22" s="118">
        <f t="shared" si="0"/>
        <v>14317</v>
      </c>
      <c r="I22" s="108">
        <v>14317</v>
      </c>
      <c r="J22" s="108"/>
      <c r="K22" s="108"/>
      <c r="L22" s="118">
        <f t="shared" si="1"/>
        <v>14317</v>
      </c>
    </row>
    <row r="23" spans="1:12" ht="12.75">
      <c r="A23" s="117"/>
      <c r="B23" s="111"/>
      <c r="C23" s="453" t="s">
        <v>54</v>
      </c>
      <c r="D23" s="422"/>
      <c r="E23" s="108"/>
      <c r="F23" s="123"/>
      <c r="G23" s="108">
        <v>4000</v>
      </c>
      <c r="H23" s="118">
        <f t="shared" si="0"/>
        <v>4000</v>
      </c>
      <c r="I23" s="108"/>
      <c r="J23" s="123"/>
      <c r="K23" s="108">
        <v>4000</v>
      </c>
      <c r="L23" s="118">
        <f t="shared" si="1"/>
        <v>4000</v>
      </c>
    </row>
    <row r="24" spans="1:12" ht="13.5" customHeight="1">
      <c r="A24" s="117"/>
      <c r="B24" s="111"/>
      <c r="C24" s="181" t="s">
        <v>161</v>
      </c>
      <c r="D24" s="133"/>
      <c r="E24" s="108">
        <v>2200</v>
      </c>
      <c r="F24" s="123"/>
      <c r="G24" s="108"/>
      <c r="H24" s="118">
        <f t="shared" si="0"/>
        <v>2200</v>
      </c>
      <c r="I24" s="108">
        <v>2200</v>
      </c>
      <c r="J24" s="123"/>
      <c r="K24" s="108"/>
      <c r="L24" s="118">
        <f t="shared" si="1"/>
        <v>2200</v>
      </c>
    </row>
    <row r="25" spans="1:12" ht="12.75">
      <c r="A25" s="417" t="s">
        <v>55</v>
      </c>
      <c r="B25" s="418"/>
      <c r="C25" s="418"/>
      <c r="D25" s="418"/>
      <c r="E25" s="109">
        <f>SUM(E26:E27)</f>
        <v>0</v>
      </c>
      <c r="F25" s="109">
        <f>SUM(F26:F27)</f>
        <v>3025305</v>
      </c>
      <c r="G25" s="109">
        <f>SUM(G26:G27)</f>
        <v>0</v>
      </c>
      <c r="H25" s="116">
        <f t="shared" si="0"/>
        <v>3025305</v>
      </c>
      <c r="I25" s="109">
        <f>SUM(I26:I27)</f>
        <v>0</v>
      </c>
      <c r="J25" s="109">
        <f>SUM(J26:J27)</f>
        <v>3025305</v>
      </c>
      <c r="K25" s="109">
        <f>SUM(K26:K27)</f>
        <v>0</v>
      </c>
      <c r="L25" s="116">
        <f t="shared" si="1"/>
        <v>3025305</v>
      </c>
    </row>
    <row r="26" spans="1:12" ht="12.75">
      <c r="A26" s="134"/>
      <c r="B26" s="111" t="s">
        <v>108</v>
      </c>
      <c r="C26" s="153" t="s">
        <v>109</v>
      </c>
      <c r="D26" s="135"/>
      <c r="E26" s="109"/>
      <c r="F26" s="108">
        <f>'Felhalm. bevétel'!E9</f>
        <v>0</v>
      </c>
      <c r="G26" s="109"/>
      <c r="H26" s="118">
        <f t="shared" si="0"/>
        <v>0</v>
      </c>
      <c r="I26" s="109"/>
      <c r="J26" s="108">
        <f>'Felhalm. bevétel'!I9</f>
        <v>0</v>
      </c>
      <c r="K26" s="109"/>
      <c r="L26" s="118">
        <f t="shared" si="1"/>
        <v>0</v>
      </c>
    </row>
    <row r="27" spans="1:12" ht="12.75">
      <c r="A27" s="117"/>
      <c r="B27" s="153" t="s">
        <v>120</v>
      </c>
      <c r="C27" s="153" t="s">
        <v>121</v>
      </c>
      <c r="D27" s="135"/>
      <c r="E27" s="108"/>
      <c r="F27" s="108">
        <v>3025305</v>
      </c>
      <c r="G27" s="108"/>
      <c r="H27" s="118">
        <f t="shared" si="0"/>
        <v>3025305</v>
      </c>
      <c r="I27" s="108"/>
      <c r="J27" s="108">
        <f>'Felhalm. bevétel'!F10</f>
        <v>3025305</v>
      </c>
      <c r="K27" s="108"/>
      <c r="L27" s="118">
        <f t="shared" si="1"/>
        <v>3025305</v>
      </c>
    </row>
    <row r="28" spans="1:12" ht="12.75">
      <c r="A28" s="417" t="s">
        <v>56</v>
      </c>
      <c r="B28" s="418"/>
      <c r="C28" s="418"/>
      <c r="D28" s="418"/>
      <c r="E28" s="109">
        <f>SUM(E29:E30,E36)</f>
        <v>1083000</v>
      </c>
      <c r="F28" s="109">
        <f>SUM(F29:F30,F36)</f>
        <v>0</v>
      </c>
      <c r="G28" s="109">
        <f>SUM(G29:G30,G36)</f>
        <v>400</v>
      </c>
      <c r="H28" s="116">
        <f t="shared" si="0"/>
        <v>1083400</v>
      </c>
      <c r="I28" s="109">
        <f>SUM(I29:I30,I36)</f>
        <v>1083000</v>
      </c>
      <c r="J28" s="109">
        <f>SUM(J29:J30,J36)</f>
        <v>0</v>
      </c>
      <c r="K28" s="109">
        <f>SUM(K29:K30,K36)</f>
        <v>400</v>
      </c>
      <c r="L28" s="116">
        <f t="shared" si="1"/>
        <v>1083400</v>
      </c>
    </row>
    <row r="29" spans="1:12" ht="12.75">
      <c r="A29" s="117"/>
      <c r="B29" s="420" t="s">
        <v>271</v>
      </c>
      <c r="C29" s="416"/>
      <c r="D29" s="416">
        <v>0</v>
      </c>
      <c r="E29" s="112">
        <v>113000</v>
      </c>
      <c r="F29" s="112"/>
      <c r="G29" s="112"/>
      <c r="H29" s="119">
        <f t="shared" si="0"/>
        <v>113000</v>
      </c>
      <c r="I29" s="112">
        <v>113000</v>
      </c>
      <c r="J29" s="112"/>
      <c r="K29" s="112"/>
      <c r="L29" s="119">
        <f t="shared" si="1"/>
        <v>113000</v>
      </c>
    </row>
    <row r="30" spans="1:12" ht="12.75">
      <c r="A30" s="117"/>
      <c r="B30" s="416" t="s">
        <v>57</v>
      </c>
      <c r="C30" s="416"/>
      <c r="D30" s="416"/>
      <c r="E30" s="109">
        <f>SUM(E31:E35)</f>
        <v>967000</v>
      </c>
      <c r="F30" s="109">
        <f>SUM(F31:F35)</f>
        <v>0</v>
      </c>
      <c r="G30" s="109">
        <f>SUM(G31:G35)</f>
        <v>0</v>
      </c>
      <c r="H30" s="116">
        <f t="shared" si="0"/>
        <v>967000</v>
      </c>
      <c r="I30" s="109">
        <f>SUM(I31:I35)</f>
        <v>967000</v>
      </c>
      <c r="J30" s="109">
        <f>SUM(J31:J35)</f>
        <v>0</v>
      </c>
      <c r="K30" s="109">
        <f>SUM(K31:K35)</f>
        <v>0</v>
      </c>
      <c r="L30" s="116">
        <f t="shared" si="1"/>
        <v>967000</v>
      </c>
    </row>
    <row r="31" spans="1:12" ht="12.75">
      <c r="A31" s="117"/>
      <c r="B31" s="110"/>
      <c r="C31" s="416" t="s">
        <v>105</v>
      </c>
      <c r="D31" s="416"/>
      <c r="E31" s="108">
        <v>900000</v>
      </c>
      <c r="F31" s="108"/>
      <c r="G31" s="108"/>
      <c r="H31" s="118">
        <f t="shared" si="0"/>
        <v>900000</v>
      </c>
      <c r="I31" s="108">
        <v>900000</v>
      </c>
      <c r="J31" s="108"/>
      <c r="K31" s="108"/>
      <c r="L31" s="118">
        <f t="shared" si="1"/>
        <v>900000</v>
      </c>
    </row>
    <row r="32" spans="1:12" ht="12.75">
      <c r="A32" s="117"/>
      <c r="B32" s="110"/>
      <c r="C32" s="420" t="s">
        <v>58</v>
      </c>
      <c r="D32" s="420"/>
      <c r="E32" s="108">
        <v>0</v>
      </c>
      <c r="F32" s="108"/>
      <c r="G32" s="108"/>
      <c r="H32" s="118">
        <f t="shared" si="0"/>
        <v>0</v>
      </c>
      <c r="I32" s="108">
        <v>0</v>
      </c>
      <c r="J32" s="108"/>
      <c r="K32" s="108"/>
      <c r="L32" s="118">
        <f t="shared" si="1"/>
        <v>0</v>
      </c>
    </row>
    <row r="33" spans="1:12" ht="12.75">
      <c r="A33" s="117"/>
      <c r="B33" s="110"/>
      <c r="C33" s="420" t="s">
        <v>59</v>
      </c>
      <c r="D33" s="420"/>
      <c r="E33" s="108">
        <v>0</v>
      </c>
      <c r="F33" s="108"/>
      <c r="G33" s="108"/>
      <c r="H33" s="118">
        <f t="shared" si="0"/>
        <v>0</v>
      </c>
      <c r="I33" s="108">
        <v>0</v>
      </c>
      <c r="J33" s="108"/>
      <c r="K33" s="108"/>
      <c r="L33" s="118">
        <f t="shared" si="1"/>
        <v>0</v>
      </c>
    </row>
    <row r="34" spans="1:12" ht="12.75">
      <c r="A34" s="117"/>
      <c r="B34" s="110"/>
      <c r="C34" s="416" t="s">
        <v>60</v>
      </c>
      <c r="D34" s="416"/>
      <c r="E34" s="108">
        <v>45000</v>
      </c>
      <c r="F34" s="108"/>
      <c r="G34" s="108"/>
      <c r="H34" s="118">
        <f t="shared" si="0"/>
        <v>45000</v>
      </c>
      <c r="I34" s="108">
        <v>45000</v>
      </c>
      <c r="J34" s="108"/>
      <c r="K34" s="108"/>
      <c r="L34" s="118">
        <f t="shared" si="1"/>
        <v>45000</v>
      </c>
    </row>
    <row r="35" spans="1:12" ht="12.75">
      <c r="A35" s="117"/>
      <c r="B35" s="110"/>
      <c r="C35" s="420" t="s">
        <v>194</v>
      </c>
      <c r="D35" s="416"/>
      <c r="E35" s="108">
        <v>22000</v>
      </c>
      <c r="F35" s="108"/>
      <c r="G35" s="108"/>
      <c r="H35" s="118">
        <f t="shared" si="0"/>
        <v>22000</v>
      </c>
      <c r="I35" s="108">
        <v>22000</v>
      </c>
      <c r="J35" s="108"/>
      <c r="K35" s="108"/>
      <c r="L35" s="118">
        <f t="shared" si="1"/>
        <v>22000</v>
      </c>
    </row>
    <row r="36" spans="1:12" ht="12.75">
      <c r="A36" s="117"/>
      <c r="B36" s="420" t="s">
        <v>272</v>
      </c>
      <c r="C36" s="416"/>
      <c r="D36" s="416"/>
      <c r="E36" s="168">
        <v>3000</v>
      </c>
      <c r="F36" s="168"/>
      <c r="G36" s="168">
        <v>400</v>
      </c>
      <c r="H36" s="118">
        <f t="shared" si="0"/>
        <v>3400</v>
      </c>
      <c r="I36" s="168">
        <v>3000</v>
      </c>
      <c r="J36" s="168"/>
      <c r="K36" s="168">
        <v>400</v>
      </c>
      <c r="L36" s="118">
        <f t="shared" si="1"/>
        <v>3400</v>
      </c>
    </row>
    <row r="37" spans="1:12" ht="12.75">
      <c r="A37" s="417" t="s">
        <v>15</v>
      </c>
      <c r="B37" s="418"/>
      <c r="C37" s="418"/>
      <c r="D37" s="418"/>
      <c r="E37" s="109">
        <f>SUM(E38:E43)</f>
        <v>25527</v>
      </c>
      <c r="F37" s="109">
        <f>SUM(F38:F43)</f>
        <v>52554</v>
      </c>
      <c r="G37" s="109">
        <f>SUM(G38:G43)</f>
        <v>0</v>
      </c>
      <c r="H37" s="116">
        <f t="shared" si="0"/>
        <v>78081</v>
      </c>
      <c r="I37" s="109">
        <f>SUM(I38:I43)</f>
        <v>25527</v>
      </c>
      <c r="J37" s="109">
        <f>SUM(J38:J43)</f>
        <v>52554</v>
      </c>
      <c r="K37" s="109">
        <f>SUM(K38:K43)</f>
        <v>0</v>
      </c>
      <c r="L37" s="116">
        <f t="shared" si="1"/>
        <v>78081</v>
      </c>
    </row>
    <row r="38" spans="1:12" ht="12.75">
      <c r="A38" s="117"/>
      <c r="B38" s="420" t="s">
        <v>122</v>
      </c>
      <c r="C38" s="416"/>
      <c r="D38" s="416"/>
      <c r="E38" s="108"/>
      <c r="F38" s="108">
        <v>0</v>
      </c>
      <c r="G38" s="108"/>
      <c r="H38" s="118">
        <f t="shared" si="0"/>
        <v>0</v>
      </c>
      <c r="I38" s="108"/>
      <c r="J38" s="108">
        <v>0</v>
      </c>
      <c r="K38" s="108"/>
      <c r="L38" s="118">
        <f t="shared" si="1"/>
        <v>0</v>
      </c>
    </row>
    <row r="39" spans="1:12" ht="12.75">
      <c r="A39" s="117"/>
      <c r="B39" s="416" t="s">
        <v>106</v>
      </c>
      <c r="C39" s="416"/>
      <c r="D39" s="416"/>
      <c r="E39" s="108"/>
      <c r="F39" s="108">
        <v>20300</v>
      </c>
      <c r="G39" s="108"/>
      <c r="H39" s="118">
        <f t="shared" si="0"/>
        <v>20300</v>
      </c>
      <c r="I39" s="108"/>
      <c r="J39" s="108">
        <v>20300</v>
      </c>
      <c r="K39" s="108"/>
      <c r="L39" s="118">
        <f t="shared" si="1"/>
        <v>20300</v>
      </c>
    </row>
    <row r="40" spans="1:12" ht="12.75">
      <c r="A40" s="117"/>
      <c r="B40" s="416" t="s">
        <v>61</v>
      </c>
      <c r="C40" s="416"/>
      <c r="D40" s="416"/>
      <c r="E40" s="108"/>
      <c r="F40" s="108">
        <v>2390</v>
      </c>
      <c r="G40" s="108"/>
      <c r="H40" s="118">
        <f t="shared" si="0"/>
        <v>2390</v>
      </c>
      <c r="I40" s="108"/>
      <c r="J40" s="108">
        <v>2390</v>
      </c>
      <c r="K40" s="108"/>
      <c r="L40" s="118">
        <f t="shared" si="1"/>
        <v>2390</v>
      </c>
    </row>
    <row r="41" spans="1:12" ht="12.75">
      <c r="A41" s="117"/>
      <c r="B41" s="416" t="s">
        <v>107</v>
      </c>
      <c r="C41" s="416"/>
      <c r="D41" s="416"/>
      <c r="E41" s="108">
        <v>20100</v>
      </c>
      <c r="F41" s="108">
        <v>19031</v>
      </c>
      <c r="G41" s="108"/>
      <c r="H41" s="118">
        <f t="shared" si="0"/>
        <v>39131</v>
      </c>
      <c r="I41" s="108">
        <v>20100</v>
      </c>
      <c r="J41" s="108">
        <v>19031</v>
      </c>
      <c r="K41" s="108"/>
      <c r="L41" s="118">
        <f t="shared" si="1"/>
        <v>39131</v>
      </c>
    </row>
    <row r="42" spans="1:12" ht="12.75">
      <c r="A42" s="117"/>
      <c r="B42" s="416" t="s">
        <v>62</v>
      </c>
      <c r="C42" s="416"/>
      <c r="D42" s="416"/>
      <c r="E42" s="108"/>
      <c r="F42" s="108">
        <v>0</v>
      </c>
      <c r="G42" s="108"/>
      <c r="H42" s="118">
        <f t="shared" si="0"/>
        <v>0</v>
      </c>
      <c r="I42" s="108"/>
      <c r="J42" s="108">
        <v>0</v>
      </c>
      <c r="K42" s="108"/>
      <c r="L42" s="118">
        <f t="shared" si="1"/>
        <v>0</v>
      </c>
    </row>
    <row r="43" spans="1:12" ht="12.75">
      <c r="A43" s="117"/>
      <c r="B43" s="416" t="s">
        <v>63</v>
      </c>
      <c r="C43" s="416"/>
      <c r="D43" s="416"/>
      <c r="E43" s="168">
        <v>5427</v>
      </c>
      <c r="F43" s="168">
        <v>10833</v>
      </c>
      <c r="G43" s="168"/>
      <c r="H43" s="118">
        <f t="shared" si="0"/>
        <v>16260</v>
      </c>
      <c r="I43" s="168">
        <v>5427</v>
      </c>
      <c r="J43" s="168">
        <v>10833</v>
      </c>
      <c r="K43" s="168"/>
      <c r="L43" s="118">
        <f t="shared" si="1"/>
        <v>16260</v>
      </c>
    </row>
    <row r="44" spans="1:12" ht="12.75">
      <c r="A44" s="417" t="s">
        <v>64</v>
      </c>
      <c r="B44" s="418"/>
      <c r="C44" s="418"/>
      <c r="D44" s="418"/>
      <c r="E44" s="109">
        <f>SUM(E45:E46)</f>
        <v>0</v>
      </c>
      <c r="F44" s="109">
        <f>SUM(F45:F46)</f>
        <v>3000</v>
      </c>
      <c r="G44" s="109">
        <f>SUM(G45:G46)</f>
        <v>0</v>
      </c>
      <c r="H44" s="116">
        <f t="shared" si="0"/>
        <v>3000</v>
      </c>
      <c r="I44" s="109">
        <f>SUM(I45:I46)</f>
        <v>0</v>
      </c>
      <c r="J44" s="109">
        <f>SUM(J45:J46)</f>
        <v>3000</v>
      </c>
      <c r="K44" s="109">
        <f>SUM(K45:K46)</f>
        <v>0</v>
      </c>
      <c r="L44" s="116">
        <f t="shared" si="1"/>
        <v>3000</v>
      </c>
    </row>
    <row r="45" spans="1:12" ht="12.75">
      <c r="A45" s="117"/>
      <c r="B45" s="420" t="s">
        <v>65</v>
      </c>
      <c r="C45" s="416"/>
      <c r="D45" s="416"/>
      <c r="E45" s="108"/>
      <c r="F45" s="108">
        <v>3000</v>
      </c>
      <c r="G45" s="108"/>
      <c r="H45" s="118">
        <f t="shared" si="0"/>
        <v>3000</v>
      </c>
      <c r="I45" s="108"/>
      <c r="J45" s="108">
        <v>3000</v>
      </c>
      <c r="K45" s="108"/>
      <c r="L45" s="118">
        <f t="shared" si="1"/>
        <v>3000</v>
      </c>
    </row>
    <row r="46" spans="1:12" ht="12.75">
      <c r="A46" s="117"/>
      <c r="B46" s="420" t="s">
        <v>66</v>
      </c>
      <c r="C46" s="416"/>
      <c r="D46" s="416"/>
      <c r="E46" s="108"/>
      <c r="F46" s="108">
        <v>0</v>
      </c>
      <c r="G46" s="108"/>
      <c r="H46" s="118">
        <f t="shared" si="0"/>
        <v>0</v>
      </c>
      <c r="I46" s="108"/>
      <c r="J46" s="108">
        <v>0</v>
      </c>
      <c r="K46" s="108"/>
      <c r="L46" s="118">
        <f t="shared" si="1"/>
        <v>0</v>
      </c>
    </row>
    <row r="47" spans="1:12" ht="12.75">
      <c r="A47" s="417" t="s">
        <v>110</v>
      </c>
      <c r="B47" s="418"/>
      <c r="C47" s="418"/>
      <c r="D47" s="418"/>
      <c r="E47" s="109">
        <f>SUM(E48)</f>
        <v>0</v>
      </c>
      <c r="F47" s="109">
        <f>SUM(F48)</f>
        <v>0</v>
      </c>
      <c r="G47" s="109">
        <f>SUM(G48)</f>
        <v>0</v>
      </c>
      <c r="H47" s="116">
        <f t="shared" si="0"/>
        <v>0</v>
      </c>
      <c r="I47" s="109">
        <f>SUM(I48)</f>
        <v>0</v>
      </c>
      <c r="J47" s="109">
        <f>SUM(J48)</f>
        <v>0</v>
      </c>
      <c r="K47" s="109">
        <f>SUM(K48)</f>
        <v>0</v>
      </c>
      <c r="L47" s="116">
        <f t="shared" si="1"/>
        <v>0</v>
      </c>
    </row>
    <row r="48" spans="1:12" ht="12.75">
      <c r="A48" s="117"/>
      <c r="B48" s="420" t="s">
        <v>165</v>
      </c>
      <c r="C48" s="420"/>
      <c r="D48" s="420"/>
      <c r="E48" s="108"/>
      <c r="F48" s="108">
        <v>0</v>
      </c>
      <c r="G48" s="108"/>
      <c r="H48" s="118">
        <f t="shared" si="0"/>
        <v>0</v>
      </c>
      <c r="I48" s="108"/>
      <c r="J48" s="108">
        <v>0</v>
      </c>
      <c r="K48" s="108"/>
      <c r="L48" s="118">
        <f t="shared" si="1"/>
        <v>0</v>
      </c>
    </row>
    <row r="49" spans="1:12" ht="12.75">
      <c r="A49" s="417" t="s">
        <v>67</v>
      </c>
      <c r="B49" s="418"/>
      <c r="C49" s="418"/>
      <c r="D49" s="418"/>
      <c r="E49" s="109">
        <f>SUM(E50:E51)</f>
        <v>0</v>
      </c>
      <c r="F49" s="109">
        <f>SUM(F50:F51)</f>
        <v>22544</v>
      </c>
      <c r="G49" s="109">
        <f>SUM(G50:G51)</f>
        <v>0</v>
      </c>
      <c r="H49" s="116">
        <f t="shared" si="0"/>
        <v>22544</v>
      </c>
      <c r="I49" s="109">
        <f>SUM(I50:I51)</f>
        <v>0</v>
      </c>
      <c r="J49" s="109">
        <f>SUM(J50:J51)</f>
        <v>22544</v>
      </c>
      <c r="K49" s="109">
        <f>SUM(K50:K51)</f>
        <v>0</v>
      </c>
      <c r="L49" s="116">
        <f t="shared" si="1"/>
        <v>22544</v>
      </c>
    </row>
    <row r="50" spans="1:12" ht="12.75">
      <c r="A50" s="117"/>
      <c r="B50" s="420" t="s">
        <v>341</v>
      </c>
      <c r="C50" s="416"/>
      <c r="D50" s="416"/>
      <c r="E50" s="108"/>
      <c r="F50" s="108">
        <v>10180</v>
      </c>
      <c r="G50" s="108"/>
      <c r="H50" s="118">
        <f t="shared" si="0"/>
        <v>10180</v>
      </c>
      <c r="I50" s="108"/>
      <c r="J50" s="108">
        <v>10180</v>
      </c>
      <c r="K50" s="108"/>
      <c r="L50" s="118">
        <f t="shared" si="1"/>
        <v>10180</v>
      </c>
    </row>
    <row r="51" spans="1:12" ht="12.75">
      <c r="A51" s="117"/>
      <c r="B51" s="420" t="s">
        <v>123</v>
      </c>
      <c r="C51" s="416"/>
      <c r="D51" s="416"/>
      <c r="E51" s="108"/>
      <c r="F51" s="168">
        <v>12364</v>
      </c>
      <c r="G51" s="108"/>
      <c r="H51" s="118">
        <f t="shared" si="0"/>
        <v>12364</v>
      </c>
      <c r="I51" s="108"/>
      <c r="J51" s="168">
        <v>12364</v>
      </c>
      <c r="K51" s="108"/>
      <c r="L51" s="118">
        <f t="shared" si="1"/>
        <v>12364</v>
      </c>
    </row>
    <row r="52" spans="1:12" ht="12.75">
      <c r="A52" s="316"/>
      <c r="H52" s="162"/>
      <c r="L52" s="162"/>
    </row>
    <row r="53" spans="1:12" ht="12.75">
      <c r="A53" s="128" t="s">
        <v>124</v>
      </c>
      <c r="B53" s="424" t="s">
        <v>125</v>
      </c>
      <c r="C53" s="425"/>
      <c r="D53" s="426"/>
      <c r="E53" s="124">
        <f>SUM(E9,E28,E37,E47)</f>
        <v>1665226</v>
      </c>
      <c r="F53" s="124">
        <f>SUM(F9,F28,F37,F47)</f>
        <v>120203</v>
      </c>
      <c r="G53" s="124">
        <f>SUM(G9,G28,G37,G47)</f>
        <v>47350</v>
      </c>
      <c r="H53" s="131">
        <f>SUM(E53:G53)</f>
        <v>1832779</v>
      </c>
      <c r="I53" s="124">
        <f>SUM(I9,I28,I37,I47)</f>
        <v>1677160</v>
      </c>
      <c r="J53" s="124">
        <f>SUM(J9,J28,J37,J47)</f>
        <v>120203</v>
      </c>
      <c r="K53" s="124">
        <f>SUM(K9,K28,K37,K47)</f>
        <v>47350</v>
      </c>
      <c r="L53" s="131">
        <f>SUM(I53:K53)</f>
        <v>1844713</v>
      </c>
    </row>
    <row r="54" spans="1:12" ht="12.75">
      <c r="A54" s="128" t="s">
        <v>42</v>
      </c>
      <c r="B54" s="424" t="s">
        <v>126</v>
      </c>
      <c r="C54" s="425"/>
      <c r="D54" s="426"/>
      <c r="E54" s="124">
        <f>SUM(E25,E44,E49)</f>
        <v>0</v>
      </c>
      <c r="F54" s="124">
        <f>SUM(F25,F44,F49)</f>
        <v>3050849</v>
      </c>
      <c r="G54" s="124">
        <f>SUM(G25,G44,G49)</f>
        <v>0</v>
      </c>
      <c r="H54" s="131">
        <f>SUM(E54:G54)</f>
        <v>3050849</v>
      </c>
      <c r="I54" s="124">
        <f>SUM(I25,I44,I49)</f>
        <v>0</v>
      </c>
      <c r="J54" s="124">
        <f>SUM(J25,J44,J49)</f>
        <v>3050849</v>
      </c>
      <c r="K54" s="124">
        <f>SUM(K25,K44,K49)</f>
        <v>0</v>
      </c>
      <c r="L54" s="131">
        <f>SUM(I54:K54)</f>
        <v>3050849</v>
      </c>
    </row>
    <row r="55" spans="1:12" ht="12.75">
      <c r="A55" s="427" t="s">
        <v>127</v>
      </c>
      <c r="B55" s="428"/>
      <c r="C55" s="428"/>
      <c r="D55" s="428"/>
      <c r="E55" s="177">
        <f>SUM(E53:E54)</f>
        <v>1665226</v>
      </c>
      <c r="F55" s="177">
        <f>SUM(F53:F54)</f>
        <v>3171052</v>
      </c>
      <c r="G55" s="177">
        <f>SUM(G53:G54)</f>
        <v>47350</v>
      </c>
      <c r="H55" s="178">
        <f>SUM(E55:G55)</f>
        <v>4883628</v>
      </c>
      <c r="I55" s="177">
        <f>SUM(I53:I54)</f>
        <v>1677160</v>
      </c>
      <c r="J55" s="177">
        <f>SUM(J53:J54)</f>
        <v>3171052</v>
      </c>
      <c r="K55" s="177">
        <f>SUM(K53:K54)</f>
        <v>47350</v>
      </c>
      <c r="L55" s="178">
        <f>SUM(I55:K55)</f>
        <v>4895562</v>
      </c>
    </row>
    <row r="56" spans="1:12" ht="12.75">
      <c r="A56" s="117"/>
      <c r="B56" s="111"/>
      <c r="C56" s="111"/>
      <c r="D56" s="111"/>
      <c r="E56" s="108"/>
      <c r="F56" s="108"/>
      <c r="G56" s="108"/>
      <c r="H56" s="118"/>
      <c r="I56" s="108"/>
      <c r="J56" s="108"/>
      <c r="K56" s="108"/>
      <c r="L56" s="118"/>
    </row>
    <row r="57" spans="1:12" ht="12.75">
      <c r="A57" s="417" t="s">
        <v>20</v>
      </c>
      <c r="B57" s="418"/>
      <c r="C57" s="418"/>
      <c r="D57" s="418"/>
      <c r="H57" s="161"/>
      <c r="L57" s="161"/>
    </row>
    <row r="58" spans="1:12" ht="12.75">
      <c r="A58" s="117"/>
      <c r="B58" s="420" t="s">
        <v>166</v>
      </c>
      <c r="C58" s="416"/>
      <c r="D58" s="416"/>
      <c r="E58" s="108"/>
      <c r="F58" s="110"/>
      <c r="G58" s="110"/>
      <c r="H58" s="118">
        <v>0</v>
      </c>
      <c r="I58" s="108"/>
      <c r="J58" s="110"/>
      <c r="K58" s="110"/>
      <c r="L58" s="118">
        <v>0</v>
      </c>
    </row>
    <row r="59" spans="1:12" ht="12.75">
      <c r="A59" s="117"/>
      <c r="B59" s="110"/>
      <c r="C59" s="420" t="s">
        <v>68</v>
      </c>
      <c r="D59" s="416"/>
      <c r="E59" s="112">
        <f>SUM(E60)</f>
        <v>0</v>
      </c>
      <c r="F59" s="112">
        <f>SUM(F60)</f>
        <v>1102337</v>
      </c>
      <c r="G59" s="112">
        <f>SUM(G60)</f>
        <v>0</v>
      </c>
      <c r="H59" s="118">
        <f aca="true" t="shared" si="2" ref="H59:H65">SUM(E59:G59)</f>
        <v>1102337</v>
      </c>
      <c r="I59" s="112">
        <f>SUM(I60)</f>
        <v>0</v>
      </c>
      <c r="J59" s="112">
        <f>SUM(J60)</f>
        <v>1102337</v>
      </c>
      <c r="K59" s="112">
        <f>SUM(K60)</f>
        <v>0</v>
      </c>
      <c r="L59" s="118">
        <f aca="true" t="shared" si="3" ref="L59:L65">SUM(I59:K59)</f>
        <v>1102337</v>
      </c>
    </row>
    <row r="60" spans="1:12" ht="12.75">
      <c r="A60" s="117"/>
      <c r="B60" s="110"/>
      <c r="C60" s="110"/>
      <c r="D60" s="110" t="s">
        <v>69</v>
      </c>
      <c r="E60" s="108"/>
      <c r="F60" s="168">
        <v>1102337</v>
      </c>
      <c r="G60" s="108"/>
      <c r="H60" s="118">
        <f t="shared" si="2"/>
        <v>1102337</v>
      </c>
      <c r="I60" s="108"/>
      <c r="J60" s="168">
        <v>1102337</v>
      </c>
      <c r="K60" s="108"/>
      <c r="L60" s="118">
        <f t="shared" si="3"/>
        <v>1102337</v>
      </c>
    </row>
    <row r="61" spans="1:12" ht="12.75">
      <c r="A61" s="117"/>
      <c r="B61" s="110"/>
      <c r="C61" s="416" t="s">
        <v>70</v>
      </c>
      <c r="D61" s="416"/>
      <c r="E61" s="112">
        <f>SUM(E62)</f>
        <v>0</v>
      </c>
      <c r="F61" s="112">
        <f>SUM(F62)</f>
        <v>2138623</v>
      </c>
      <c r="G61" s="112">
        <f>SUM(G62)</f>
        <v>0</v>
      </c>
      <c r="H61" s="118">
        <f t="shared" si="2"/>
        <v>2138623</v>
      </c>
      <c r="I61" s="112">
        <f>SUM(I62)</f>
        <v>0</v>
      </c>
      <c r="J61" s="112">
        <f>SUM(J62)</f>
        <v>2138623</v>
      </c>
      <c r="K61" s="112">
        <f>SUM(K62)</f>
        <v>0</v>
      </c>
      <c r="L61" s="118">
        <f t="shared" si="3"/>
        <v>2138623</v>
      </c>
    </row>
    <row r="62" spans="1:12" ht="12.75">
      <c r="A62" s="117"/>
      <c r="B62" s="110"/>
      <c r="C62" s="110"/>
      <c r="D62" s="163" t="s">
        <v>71</v>
      </c>
      <c r="E62" s="108"/>
      <c r="F62" s="168">
        <v>2138623</v>
      </c>
      <c r="G62" s="108"/>
      <c r="H62" s="118">
        <f t="shared" si="2"/>
        <v>2138623</v>
      </c>
      <c r="I62" s="108"/>
      <c r="J62" s="168">
        <v>2138623</v>
      </c>
      <c r="K62" s="108"/>
      <c r="L62" s="118">
        <f t="shared" si="3"/>
        <v>2138623</v>
      </c>
    </row>
    <row r="63" spans="1:12" ht="12.75">
      <c r="A63" s="157" t="s">
        <v>129</v>
      </c>
      <c r="B63" s="158" t="s">
        <v>133</v>
      </c>
      <c r="C63" s="158"/>
      <c r="D63" s="158"/>
      <c r="E63" s="109">
        <v>0</v>
      </c>
      <c r="F63" s="109">
        <f>SUM(F59,F61)</f>
        <v>3240960</v>
      </c>
      <c r="G63" s="109">
        <v>0</v>
      </c>
      <c r="H63" s="116">
        <f t="shared" si="2"/>
        <v>3240960</v>
      </c>
      <c r="I63" s="109">
        <v>0</v>
      </c>
      <c r="J63" s="109">
        <f>SUM(J59,J61)</f>
        <v>3240960</v>
      </c>
      <c r="K63" s="109">
        <v>0</v>
      </c>
      <c r="L63" s="116">
        <f t="shared" si="3"/>
        <v>3240960</v>
      </c>
    </row>
    <row r="64" spans="1:12" ht="12.75">
      <c r="A64" s="157" t="s">
        <v>130</v>
      </c>
      <c r="B64" s="158" t="s">
        <v>131</v>
      </c>
      <c r="C64" s="158"/>
      <c r="D64" s="158"/>
      <c r="E64" s="159">
        <v>0</v>
      </c>
      <c r="F64" s="159">
        <v>0</v>
      </c>
      <c r="G64" s="159">
        <v>0</v>
      </c>
      <c r="H64" s="116">
        <f t="shared" si="2"/>
        <v>0</v>
      </c>
      <c r="I64" s="159">
        <v>0</v>
      </c>
      <c r="J64" s="159">
        <v>0</v>
      </c>
      <c r="K64" s="159">
        <v>0</v>
      </c>
      <c r="L64" s="116">
        <f t="shared" si="3"/>
        <v>0</v>
      </c>
    </row>
    <row r="65" spans="1:12" ht="12.75">
      <c r="A65" s="433" t="s">
        <v>132</v>
      </c>
      <c r="B65" s="434"/>
      <c r="C65" s="434"/>
      <c r="D65" s="434"/>
      <c r="E65" s="179">
        <v>0</v>
      </c>
      <c r="F65" s="179">
        <f>SUM(F63:F64)</f>
        <v>3240960</v>
      </c>
      <c r="G65" s="179">
        <v>0</v>
      </c>
      <c r="H65" s="116">
        <f t="shared" si="2"/>
        <v>3240960</v>
      </c>
      <c r="I65" s="179">
        <v>0</v>
      </c>
      <c r="J65" s="179">
        <f>SUM(J63:J64)</f>
        <v>3240960</v>
      </c>
      <c r="K65" s="179">
        <v>0</v>
      </c>
      <c r="L65" s="116">
        <f t="shared" si="3"/>
        <v>3240960</v>
      </c>
    </row>
    <row r="66" spans="1:12" ht="20.25" customHeight="1">
      <c r="A66" s="430" t="s">
        <v>128</v>
      </c>
      <c r="B66" s="431"/>
      <c r="C66" s="431"/>
      <c r="D66" s="431"/>
      <c r="E66" s="171">
        <f aca="true" t="shared" si="4" ref="E66:L66">SUM(E55,E65)</f>
        <v>1665226</v>
      </c>
      <c r="F66" s="171">
        <f t="shared" si="4"/>
        <v>6412012</v>
      </c>
      <c r="G66" s="171">
        <f t="shared" si="4"/>
        <v>47350</v>
      </c>
      <c r="H66" s="171">
        <f t="shared" si="4"/>
        <v>8124588</v>
      </c>
      <c r="I66" s="171">
        <f t="shared" si="4"/>
        <v>1677160</v>
      </c>
      <c r="J66" s="171">
        <f t="shared" si="4"/>
        <v>6412012</v>
      </c>
      <c r="K66" s="171">
        <f t="shared" si="4"/>
        <v>47350</v>
      </c>
      <c r="L66" s="171">
        <f t="shared" si="4"/>
        <v>8136522</v>
      </c>
    </row>
    <row r="68" spans="5:12" ht="12.75" hidden="1">
      <c r="E68" s="106"/>
      <c r="H68" s="106"/>
      <c r="I68" s="106"/>
      <c r="L68" s="106">
        <f>KIADÁS!K67</f>
        <v>8136522</v>
      </c>
    </row>
    <row r="69" spans="1:12" s="155" customFormat="1" ht="12.75" hidden="1">
      <c r="A69" s="432"/>
      <c r="B69" s="432"/>
      <c r="C69" s="432"/>
      <c r="D69" s="432"/>
      <c r="E69" s="154"/>
      <c r="F69" s="154"/>
      <c r="G69" s="154"/>
      <c r="H69" s="308"/>
      <c r="I69" s="154"/>
      <c r="J69" s="154"/>
      <c r="K69" s="154"/>
      <c r="L69" s="308">
        <f>L66-L68</f>
        <v>0</v>
      </c>
    </row>
    <row r="70" spans="1:9" s="155" customFormat="1" ht="8.25" customHeight="1">
      <c r="A70" s="429"/>
      <c r="B70" s="429"/>
      <c r="C70" s="429"/>
      <c r="D70" s="429"/>
      <c r="E70" s="154"/>
      <c r="F70" s="154"/>
      <c r="G70" s="154"/>
      <c r="H70" s="156"/>
      <c r="I70" s="309"/>
    </row>
    <row r="71" spans="1:12" s="155" customFormat="1" ht="12.75">
      <c r="A71"/>
      <c r="B71"/>
      <c r="C71"/>
      <c r="D71"/>
      <c r="E71"/>
      <c r="F71"/>
      <c r="G71"/>
      <c r="H71" s="106"/>
      <c r="I71" s="309"/>
      <c r="L71" s="309"/>
    </row>
    <row r="72" spans="8:12" ht="12.75">
      <c r="H72" s="106"/>
      <c r="I72" s="106"/>
      <c r="L72" s="106"/>
    </row>
  </sheetData>
  <sheetProtection/>
  <mergeCells count="60">
    <mergeCell ref="E6:H6"/>
    <mergeCell ref="A28:D28"/>
    <mergeCell ref="I5:L6"/>
    <mergeCell ref="L7:L8"/>
    <mergeCell ref="I8:K8"/>
    <mergeCell ref="D3:L3"/>
    <mergeCell ref="C23:D23"/>
    <mergeCell ref="C19:D19"/>
    <mergeCell ref="A25:D25"/>
    <mergeCell ref="C11:D11"/>
    <mergeCell ref="A1:L1"/>
    <mergeCell ref="B10:D10"/>
    <mergeCell ref="H7:H8"/>
    <mergeCell ref="A5:D8"/>
    <mergeCell ref="E5:H5"/>
    <mergeCell ref="B48:D48"/>
    <mergeCell ref="A44:D44"/>
    <mergeCell ref="B46:D46"/>
    <mergeCell ref="A47:D47"/>
    <mergeCell ref="C35:D35"/>
    <mergeCell ref="A70:D70"/>
    <mergeCell ref="A66:D66"/>
    <mergeCell ref="A69:D69"/>
    <mergeCell ref="B58:D58"/>
    <mergeCell ref="A57:D57"/>
    <mergeCell ref="A65:D65"/>
    <mergeCell ref="A49:D49"/>
    <mergeCell ref="B50:D50"/>
    <mergeCell ref="C61:D61"/>
    <mergeCell ref="B51:D51"/>
    <mergeCell ref="B54:D54"/>
    <mergeCell ref="B53:D53"/>
    <mergeCell ref="A55:D55"/>
    <mergeCell ref="C59:D59"/>
    <mergeCell ref="C33:D33"/>
    <mergeCell ref="B39:D39"/>
    <mergeCell ref="B40:D40"/>
    <mergeCell ref="B38:D38"/>
    <mergeCell ref="C32:D32"/>
    <mergeCell ref="B45:D45"/>
    <mergeCell ref="B43:D43"/>
    <mergeCell ref="B41:D41"/>
    <mergeCell ref="B42:D42"/>
    <mergeCell ref="B36:D36"/>
    <mergeCell ref="C16:D16"/>
    <mergeCell ref="C14:D14"/>
    <mergeCell ref="E8:G8"/>
    <mergeCell ref="B18:D18"/>
    <mergeCell ref="C13:D13"/>
    <mergeCell ref="C15:D15"/>
    <mergeCell ref="C31:D31"/>
    <mergeCell ref="A37:D37"/>
    <mergeCell ref="K4:L4"/>
    <mergeCell ref="C34:D34"/>
    <mergeCell ref="B29:D29"/>
    <mergeCell ref="B30:D30"/>
    <mergeCell ref="C21:D21"/>
    <mergeCell ref="A9:D9"/>
    <mergeCell ref="C20:D20"/>
    <mergeCell ref="C12:D12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2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458" t="s">
        <v>330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7" ht="15.75">
      <c r="A2" s="107"/>
      <c r="B2" s="107"/>
      <c r="C2" s="107"/>
      <c r="D2" s="107"/>
      <c r="E2" s="107"/>
      <c r="F2" s="107"/>
      <c r="G2" s="107"/>
    </row>
    <row r="3" spans="1:11" ht="15.75">
      <c r="A3" s="107"/>
      <c r="B3" s="107"/>
      <c r="C3" s="452" t="s">
        <v>490</v>
      </c>
      <c r="D3" s="452"/>
      <c r="E3" s="452"/>
      <c r="F3" s="452"/>
      <c r="G3" s="452"/>
      <c r="H3" s="452"/>
      <c r="I3" s="452"/>
      <c r="J3" s="452"/>
      <c r="K3" s="452"/>
    </row>
    <row r="4" spans="10:11" ht="12.75">
      <c r="J4" s="419" t="s">
        <v>0</v>
      </c>
      <c r="K4" s="419"/>
    </row>
    <row r="5" spans="1:11" ht="17.25" customHeight="1">
      <c r="A5" s="438" t="s">
        <v>1</v>
      </c>
      <c r="B5" s="439"/>
      <c r="C5" s="440"/>
      <c r="D5" s="447" t="s">
        <v>458</v>
      </c>
      <c r="E5" s="448"/>
      <c r="F5" s="448"/>
      <c r="G5" s="436"/>
      <c r="H5" s="447" t="s">
        <v>396</v>
      </c>
      <c r="I5" s="448"/>
      <c r="J5" s="448"/>
      <c r="K5" s="436"/>
    </row>
    <row r="6" spans="1:11" ht="15.75" customHeight="1">
      <c r="A6" s="441"/>
      <c r="B6" s="442"/>
      <c r="C6" s="443"/>
      <c r="D6" s="449" t="s">
        <v>459</v>
      </c>
      <c r="E6" s="450"/>
      <c r="F6" s="450"/>
      <c r="G6" s="451"/>
      <c r="H6" s="449"/>
      <c r="I6" s="450"/>
      <c r="J6" s="450"/>
      <c r="K6" s="451"/>
    </row>
    <row r="7" spans="1:11" ht="25.5">
      <c r="A7" s="441"/>
      <c r="B7" s="442"/>
      <c r="C7" s="443"/>
      <c r="D7" s="2" t="s">
        <v>2</v>
      </c>
      <c r="E7" s="2" t="s">
        <v>3</v>
      </c>
      <c r="F7" s="2" t="s">
        <v>38</v>
      </c>
      <c r="G7" s="436" t="s">
        <v>4</v>
      </c>
      <c r="H7" s="2" t="s">
        <v>2</v>
      </c>
      <c r="I7" s="2" t="s">
        <v>3</v>
      </c>
      <c r="J7" s="2" t="s">
        <v>38</v>
      </c>
      <c r="K7" s="436" t="s">
        <v>4</v>
      </c>
    </row>
    <row r="8" spans="1:11" ht="13.5" thickBot="1">
      <c r="A8" s="444"/>
      <c r="B8" s="445"/>
      <c r="C8" s="446"/>
      <c r="D8" s="423" t="s">
        <v>5</v>
      </c>
      <c r="E8" s="423"/>
      <c r="F8" s="423"/>
      <c r="G8" s="437"/>
      <c r="H8" s="423" t="s">
        <v>5</v>
      </c>
      <c r="I8" s="423"/>
      <c r="J8" s="423"/>
      <c r="K8" s="437"/>
    </row>
    <row r="9" spans="1:13" ht="13.5" thickTop="1">
      <c r="A9" s="120" t="s">
        <v>72</v>
      </c>
      <c r="B9" s="110"/>
      <c r="C9" s="110"/>
      <c r="D9" s="109">
        <v>21379</v>
      </c>
      <c r="E9" s="109">
        <v>54982</v>
      </c>
      <c r="F9" s="109">
        <v>0</v>
      </c>
      <c r="G9" s="116">
        <f>SUM(D9:F9)</f>
        <v>76361</v>
      </c>
      <c r="H9" s="109">
        <v>21379</v>
      </c>
      <c r="I9" s="109">
        <v>55626</v>
      </c>
      <c r="J9" s="109">
        <v>0</v>
      </c>
      <c r="K9" s="116">
        <f>SUM(H9:J9)</f>
        <v>77005</v>
      </c>
      <c r="M9" s="106"/>
    </row>
    <row r="10" spans="1:11" ht="12.75">
      <c r="A10" s="120"/>
      <c r="B10" s="453" t="s">
        <v>73</v>
      </c>
      <c r="C10" s="422"/>
      <c r="D10" s="108"/>
      <c r="E10" s="108">
        <v>40094</v>
      </c>
      <c r="F10" s="108"/>
      <c r="G10" s="118">
        <f>SUM(E10:F10)</f>
        <v>40094</v>
      </c>
      <c r="H10" s="108"/>
      <c r="I10" s="108">
        <v>40094</v>
      </c>
      <c r="J10" s="108"/>
      <c r="K10" s="118">
        <f>SUM(I10:J10)</f>
        <v>40094</v>
      </c>
    </row>
    <row r="11" spans="1:13" ht="12.75">
      <c r="A11" s="120" t="s">
        <v>74</v>
      </c>
      <c r="B11" s="110"/>
      <c r="C11" s="110"/>
      <c r="D11" s="109">
        <v>4191</v>
      </c>
      <c r="E11" s="109">
        <v>7089</v>
      </c>
      <c r="F11" s="109">
        <v>0</v>
      </c>
      <c r="G11" s="116">
        <f>SUM(D11:F11)</f>
        <v>11280</v>
      </c>
      <c r="H11" s="109">
        <v>4191</v>
      </c>
      <c r="I11" s="109">
        <v>7215</v>
      </c>
      <c r="J11" s="109">
        <v>0</v>
      </c>
      <c r="K11" s="116">
        <f>SUM(H11:J11)</f>
        <v>11406</v>
      </c>
      <c r="M11" s="106"/>
    </row>
    <row r="12" spans="1:11" ht="12.75">
      <c r="A12" s="120"/>
      <c r="B12" s="453" t="s">
        <v>73</v>
      </c>
      <c r="C12" s="422"/>
      <c r="D12" s="108"/>
      <c r="E12" s="108">
        <v>3909</v>
      </c>
      <c r="F12" s="108"/>
      <c r="G12" s="118">
        <f>SUM(D12:F12)</f>
        <v>3909</v>
      </c>
      <c r="H12" s="108"/>
      <c r="I12" s="108">
        <v>3909</v>
      </c>
      <c r="J12" s="108"/>
      <c r="K12" s="118">
        <f>SUM(H12:J12)</f>
        <v>3909</v>
      </c>
    </row>
    <row r="13" spans="1:13" ht="12.75">
      <c r="A13" s="120" t="s">
        <v>75</v>
      </c>
      <c r="B13" s="110"/>
      <c r="C13" s="110"/>
      <c r="D13" s="109">
        <v>189660</v>
      </c>
      <c r="E13" s="109">
        <v>359748</v>
      </c>
      <c r="F13" s="109">
        <v>0</v>
      </c>
      <c r="G13" s="116">
        <f>SUM(D13:F13)</f>
        <v>549408</v>
      </c>
      <c r="H13" s="109">
        <v>189660</v>
      </c>
      <c r="I13" s="109">
        <v>361908</v>
      </c>
      <c r="J13" s="109">
        <v>0</v>
      </c>
      <c r="K13" s="116">
        <f>SUM(H13:J13)</f>
        <v>551568</v>
      </c>
      <c r="M13" s="106"/>
    </row>
    <row r="14" spans="1:11" ht="12.75">
      <c r="A14" s="120" t="s">
        <v>76</v>
      </c>
      <c r="B14" s="110"/>
      <c r="C14" s="110"/>
      <c r="D14" s="109">
        <f>SUM(D15)</f>
        <v>0</v>
      </c>
      <c r="E14" s="109">
        <f>SUM(E15)</f>
        <v>21000</v>
      </c>
      <c r="F14" s="109">
        <f>SUM(F15)</f>
        <v>0</v>
      </c>
      <c r="G14" s="116">
        <f>SUM(D14:F14)</f>
        <v>21000</v>
      </c>
      <c r="H14" s="109">
        <f>SUM(H15)</f>
        <v>0</v>
      </c>
      <c r="I14" s="109">
        <f>SUM(I15)</f>
        <v>21000</v>
      </c>
      <c r="J14" s="109">
        <f>SUM(J15)</f>
        <v>0</v>
      </c>
      <c r="K14" s="116">
        <f>SUM(H14:J14)</f>
        <v>21000</v>
      </c>
    </row>
    <row r="15" spans="1:11" ht="12.75">
      <c r="A15" s="120"/>
      <c r="B15" s="421" t="s">
        <v>195</v>
      </c>
      <c r="C15" s="422"/>
      <c r="D15" s="112"/>
      <c r="E15" s="112">
        <f>SUM(E16:E19)</f>
        <v>21000</v>
      </c>
      <c r="F15" s="258"/>
      <c r="G15" s="119">
        <v>22000</v>
      </c>
      <c r="H15" s="112"/>
      <c r="I15" s="112">
        <f>SUM(I16:I19)</f>
        <v>21000</v>
      </c>
      <c r="J15" s="258"/>
      <c r="K15" s="119">
        <v>22000</v>
      </c>
    </row>
    <row r="16" spans="1:11" ht="12.75">
      <c r="A16" s="120"/>
      <c r="B16" s="421" t="s">
        <v>170</v>
      </c>
      <c r="C16" s="457"/>
      <c r="D16" s="168"/>
      <c r="E16" s="168">
        <v>7000</v>
      </c>
      <c r="F16" s="262"/>
      <c r="G16" s="175">
        <f aca="true" t="shared" si="0" ref="G16:G35">SUM(D16:F16)</f>
        <v>7000</v>
      </c>
      <c r="H16" s="168"/>
      <c r="I16" s="168">
        <v>7000</v>
      </c>
      <c r="J16" s="262"/>
      <c r="K16" s="175">
        <f aca="true" t="shared" si="1" ref="K16:K21">SUM(H16:J16)</f>
        <v>7000</v>
      </c>
    </row>
    <row r="17" spans="1:11" ht="12.75">
      <c r="A17" s="120"/>
      <c r="B17" s="421" t="s">
        <v>167</v>
      </c>
      <c r="C17" s="422"/>
      <c r="D17" s="168"/>
      <c r="E17" s="168">
        <v>12000</v>
      </c>
      <c r="F17" s="262"/>
      <c r="G17" s="175">
        <f t="shared" si="0"/>
        <v>12000</v>
      </c>
      <c r="H17" s="168"/>
      <c r="I17" s="168">
        <v>12000</v>
      </c>
      <c r="J17" s="262"/>
      <c r="K17" s="175">
        <f t="shared" si="1"/>
        <v>12000</v>
      </c>
    </row>
    <row r="18" spans="1:11" ht="12.75">
      <c r="A18" s="120"/>
      <c r="B18" s="421" t="s">
        <v>168</v>
      </c>
      <c r="C18" s="422"/>
      <c r="D18" s="168"/>
      <c r="E18" s="168">
        <v>1000</v>
      </c>
      <c r="F18" s="262"/>
      <c r="G18" s="175">
        <f t="shared" si="0"/>
        <v>1000</v>
      </c>
      <c r="H18" s="168"/>
      <c r="I18" s="168">
        <v>1000</v>
      </c>
      <c r="J18" s="262"/>
      <c r="K18" s="175">
        <f t="shared" si="1"/>
        <v>1000</v>
      </c>
    </row>
    <row r="19" spans="1:11" ht="12.75">
      <c r="A19" s="120"/>
      <c r="B19" s="421" t="s">
        <v>169</v>
      </c>
      <c r="C19" s="422"/>
      <c r="D19" s="168"/>
      <c r="E19" s="168">
        <v>1000</v>
      </c>
      <c r="F19" s="262"/>
      <c r="G19" s="175">
        <f t="shared" si="0"/>
        <v>1000</v>
      </c>
      <c r="H19" s="168"/>
      <c r="I19" s="168">
        <v>1000</v>
      </c>
      <c r="J19" s="262"/>
      <c r="K19" s="175">
        <f t="shared" si="1"/>
        <v>1000</v>
      </c>
    </row>
    <row r="20" spans="1:11" ht="12.75">
      <c r="A20" s="120" t="s">
        <v>77</v>
      </c>
      <c r="B20" s="110"/>
      <c r="C20" s="110"/>
      <c r="D20" s="109">
        <f>SUM(D21:D22,D27,D41)</f>
        <v>1607</v>
      </c>
      <c r="E20" s="109">
        <f>SUM(E21:E22,E27,E41)</f>
        <v>1673593</v>
      </c>
      <c r="F20" s="109">
        <f>SUM(F21:F22,F27,F41)</f>
        <v>0</v>
      </c>
      <c r="G20" s="116">
        <f t="shared" si="0"/>
        <v>1675200</v>
      </c>
      <c r="H20" s="109">
        <f>SUM(H21:H22,H27,H41)</f>
        <v>1607</v>
      </c>
      <c r="I20" s="109">
        <f>SUM(I21:I22,I27,I41)</f>
        <v>1666481</v>
      </c>
      <c r="J20" s="109">
        <f>SUM(J21:J22,J27,J41)</f>
        <v>0</v>
      </c>
      <c r="K20" s="116">
        <f t="shared" si="1"/>
        <v>1668088</v>
      </c>
    </row>
    <row r="21" spans="1:11" ht="12.75">
      <c r="A21" s="120"/>
      <c r="B21" s="110"/>
      <c r="C21" s="163" t="s">
        <v>159</v>
      </c>
      <c r="D21" s="112">
        <v>1607</v>
      </c>
      <c r="E21" s="112">
        <v>0</v>
      </c>
      <c r="F21" s="112">
        <v>0</v>
      </c>
      <c r="G21" s="119">
        <f t="shared" si="0"/>
        <v>1607</v>
      </c>
      <c r="H21" s="112">
        <v>1607</v>
      </c>
      <c r="I21" s="112">
        <v>0</v>
      </c>
      <c r="J21" s="112">
        <v>0</v>
      </c>
      <c r="K21" s="119">
        <f t="shared" si="1"/>
        <v>1607</v>
      </c>
    </row>
    <row r="22" spans="1:11" ht="12.75">
      <c r="A22" s="117"/>
      <c r="B22" s="110"/>
      <c r="C22" s="110" t="s">
        <v>78</v>
      </c>
      <c r="D22" s="112">
        <f>SUM(D23:D26)</f>
        <v>0</v>
      </c>
      <c r="E22" s="112">
        <f>SUM(E23:E26)</f>
        <v>35533</v>
      </c>
      <c r="F22" s="112">
        <f>SUM(F23:F26)</f>
        <v>0</v>
      </c>
      <c r="G22" s="119">
        <f t="shared" si="0"/>
        <v>35533</v>
      </c>
      <c r="H22" s="112">
        <f>SUM(H23:H26)</f>
        <v>0</v>
      </c>
      <c r="I22" s="112">
        <f>SUM(I23:I26)</f>
        <v>35533</v>
      </c>
      <c r="J22" s="112">
        <f>SUM(J23:J26)</f>
        <v>0</v>
      </c>
      <c r="K22" s="119">
        <f aca="true" t="shared" si="2" ref="K22:K35">SUM(H22:J22)</f>
        <v>35533</v>
      </c>
    </row>
    <row r="23" spans="1:11" ht="12.75">
      <c r="A23" s="117"/>
      <c r="B23" s="110"/>
      <c r="C23" s="101" t="s">
        <v>95</v>
      </c>
      <c r="D23" s="254"/>
      <c r="E23" s="168">
        <v>32483</v>
      </c>
      <c r="F23" s="168"/>
      <c r="G23" s="175">
        <f t="shared" si="0"/>
        <v>32483</v>
      </c>
      <c r="H23" s="254"/>
      <c r="I23" s="168">
        <v>32483</v>
      </c>
      <c r="J23" s="168"/>
      <c r="K23" s="175">
        <f t="shared" si="2"/>
        <v>32483</v>
      </c>
    </row>
    <row r="24" spans="1:11" ht="12.75">
      <c r="A24" s="117"/>
      <c r="B24" s="110"/>
      <c r="C24" s="101" t="s">
        <v>96</v>
      </c>
      <c r="D24" s="168"/>
      <c r="E24" s="168">
        <v>1100</v>
      </c>
      <c r="F24" s="168"/>
      <c r="G24" s="175">
        <f t="shared" si="0"/>
        <v>1100</v>
      </c>
      <c r="H24" s="168"/>
      <c r="I24" s="168">
        <v>1100</v>
      </c>
      <c r="J24" s="168"/>
      <c r="K24" s="175">
        <f t="shared" si="2"/>
        <v>1100</v>
      </c>
    </row>
    <row r="25" spans="1:11" ht="12.75">
      <c r="A25" s="117"/>
      <c r="B25" s="110"/>
      <c r="C25" s="101" t="s">
        <v>97</v>
      </c>
      <c r="D25" s="168"/>
      <c r="E25" s="168">
        <v>550</v>
      </c>
      <c r="F25" s="168"/>
      <c r="G25" s="175">
        <f t="shared" si="0"/>
        <v>550</v>
      </c>
      <c r="H25" s="168"/>
      <c r="I25" s="168">
        <v>550</v>
      </c>
      <c r="J25" s="168"/>
      <c r="K25" s="175">
        <f t="shared" si="2"/>
        <v>550</v>
      </c>
    </row>
    <row r="26" spans="1:11" ht="12.75">
      <c r="A26" s="117"/>
      <c r="B26" s="110"/>
      <c r="C26" s="176" t="s">
        <v>145</v>
      </c>
      <c r="D26" s="168"/>
      <c r="E26" s="168">
        <v>1400</v>
      </c>
      <c r="F26" s="168"/>
      <c r="G26" s="175">
        <f t="shared" si="0"/>
        <v>1400</v>
      </c>
      <c r="H26" s="168"/>
      <c r="I26" s="168">
        <v>1400</v>
      </c>
      <c r="J26" s="168"/>
      <c r="K26" s="175">
        <f t="shared" si="2"/>
        <v>1400</v>
      </c>
    </row>
    <row r="27" spans="1:11" ht="12.75">
      <c r="A27" s="117"/>
      <c r="B27" s="110"/>
      <c r="C27" s="163" t="s">
        <v>134</v>
      </c>
      <c r="D27" s="112">
        <f>SUM(D28:D35,D37:D40)</f>
        <v>0</v>
      </c>
      <c r="E27" s="112">
        <f>SUM(E28:E35,E37:E40)</f>
        <v>24805</v>
      </c>
      <c r="F27" s="112">
        <f>SUM(F28:F35,F37:F40)</f>
        <v>0</v>
      </c>
      <c r="G27" s="175">
        <f t="shared" si="0"/>
        <v>24805</v>
      </c>
      <c r="H27" s="112">
        <f>SUM(H28:H35,H37:H40)</f>
        <v>0</v>
      </c>
      <c r="I27" s="112">
        <f>SUM(I28:I35,I37:I40)</f>
        <v>27905</v>
      </c>
      <c r="J27" s="112">
        <f>SUM(J28:J35,J37:J40)</f>
        <v>0</v>
      </c>
      <c r="K27" s="175">
        <f t="shared" si="2"/>
        <v>27905</v>
      </c>
    </row>
    <row r="28" spans="1:11" ht="12.75">
      <c r="A28" s="117"/>
      <c r="B28" s="110"/>
      <c r="C28" s="101" t="s">
        <v>98</v>
      </c>
      <c r="D28" s="168"/>
      <c r="E28" s="168">
        <v>1260</v>
      </c>
      <c r="F28" s="168"/>
      <c r="G28" s="175">
        <f t="shared" si="0"/>
        <v>1260</v>
      </c>
      <c r="H28" s="168"/>
      <c r="I28" s="168">
        <v>1260</v>
      </c>
      <c r="J28" s="168"/>
      <c r="K28" s="175">
        <f t="shared" si="2"/>
        <v>1260</v>
      </c>
    </row>
    <row r="29" spans="1:11" ht="12.75">
      <c r="A29" s="117"/>
      <c r="B29" s="110"/>
      <c r="C29" s="176" t="s">
        <v>146</v>
      </c>
      <c r="D29" s="168"/>
      <c r="E29" s="168">
        <v>1000</v>
      </c>
      <c r="F29" s="168"/>
      <c r="G29" s="175">
        <f t="shared" si="0"/>
        <v>1000</v>
      </c>
      <c r="H29" s="168"/>
      <c r="I29" s="168">
        <v>1000</v>
      </c>
      <c r="J29" s="168"/>
      <c r="K29" s="175">
        <f t="shared" si="2"/>
        <v>1000</v>
      </c>
    </row>
    <row r="30" spans="1:11" ht="12.75">
      <c r="A30" s="117"/>
      <c r="B30" s="110"/>
      <c r="C30" s="102" t="s">
        <v>99</v>
      </c>
      <c r="D30" s="254"/>
      <c r="E30" s="168">
        <v>200</v>
      </c>
      <c r="F30" s="168"/>
      <c r="G30" s="175">
        <f t="shared" si="0"/>
        <v>200</v>
      </c>
      <c r="H30" s="254"/>
      <c r="I30" s="168">
        <v>200</v>
      </c>
      <c r="J30" s="168"/>
      <c r="K30" s="175">
        <f t="shared" si="2"/>
        <v>200</v>
      </c>
    </row>
    <row r="31" spans="1:11" ht="13.5" customHeight="1">
      <c r="A31" s="117"/>
      <c r="B31" s="110"/>
      <c r="C31" s="167" t="s">
        <v>140</v>
      </c>
      <c r="D31" s="168"/>
      <c r="E31" s="168">
        <v>500</v>
      </c>
      <c r="F31" s="168"/>
      <c r="G31" s="175">
        <f t="shared" si="0"/>
        <v>500</v>
      </c>
      <c r="H31" s="168"/>
      <c r="I31" s="168">
        <v>500</v>
      </c>
      <c r="J31" s="168"/>
      <c r="K31" s="175">
        <f t="shared" si="2"/>
        <v>500</v>
      </c>
    </row>
    <row r="32" spans="1:11" ht="12.75">
      <c r="A32" s="117"/>
      <c r="B32" s="110"/>
      <c r="C32" s="176" t="s">
        <v>190</v>
      </c>
      <c r="D32" s="168"/>
      <c r="E32" s="168">
        <v>1000</v>
      </c>
      <c r="F32" s="168"/>
      <c r="G32" s="175">
        <f t="shared" si="0"/>
        <v>1000</v>
      </c>
      <c r="H32" s="168"/>
      <c r="I32" s="168">
        <v>1000</v>
      </c>
      <c r="J32" s="168"/>
      <c r="K32" s="175">
        <f t="shared" si="2"/>
        <v>1000</v>
      </c>
    </row>
    <row r="33" spans="1:11" ht="12.75">
      <c r="A33" s="117"/>
      <c r="B33" s="110"/>
      <c r="C33" s="223" t="s">
        <v>336</v>
      </c>
      <c r="D33" s="168"/>
      <c r="E33" s="168">
        <v>2400</v>
      </c>
      <c r="F33" s="168"/>
      <c r="G33" s="175">
        <f t="shared" si="0"/>
        <v>2400</v>
      </c>
      <c r="H33" s="168"/>
      <c r="I33" s="168">
        <v>2400</v>
      </c>
      <c r="J33" s="168"/>
      <c r="K33" s="175">
        <f t="shared" si="2"/>
        <v>2400</v>
      </c>
    </row>
    <row r="34" spans="1:11" ht="12.75">
      <c r="A34" s="185" t="s">
        <v>483</v>
      </c>
      <c r="B34" s="110"/>
      <c r="C34" s="223" t="s">
        <v>484</v>
      </c>
      <c r="D34" s="168"/>
      <c r="E34" s="168"/>
      <c r="F34" s="168"/>
      <c r="G34" s="175">
        <v>0</v>
      </c>
      <c r="H34" s="168"/>
      <c r="I34" s="168">
        <v>3000</v>
      </c>
      <c r="J34" s="168"/>
      <c r="K34" s="175">
        <f t="shared" si="2"/>
        <v>3000</v>
      </c>
    </row>
    <row r="35" spans="1:11" ht="12.75">
      <c r="A35" s="117"/>
      <c r="B35" s="110"/>
      <c r="C35" s="176" t="s">
        <v>335</v>
      </c>
      <c r="D35" s="168"/>
      <c r="E35" s="168">
        <v>7900</v>
      </c>
      <c r="F35" s="168"/>
      <c r="G35" s="175">
        <f t="shared" si="0"/>
        <v>7900</v>
      </c>
      <c r="H35" s="168"/>
      <c r="I35" s="168">
        <v>8000</v>
      </c>
      <c r="J35" s="168"/>
      <c r="K35" s="175">
        <f t="shared" si="2"/>
        <v>8000</v>
      </c>
    </row>
    <row r="36" spans="1:11" ht="12.75">
      <c r="A36" s="117"/>
      <c r="B36" s="110"/>
      <c r="C36" s="176" t="s">
        <v>191</v>
      </c>
      <c r="D36" s="254"/>
      <c r="E36" s="254"/>
      <c r="F36" s="254"/>
      <c r="G36" s="257"/>
      <c r="H36" s="254"/>
      <c r="I36" s="254"/>
      <c r="J36" s="254"/>
      <c r="K36" s="257"/>
    </row>
    <row r="37" spans="1:11" ht="12.75">
      <c r="A37" s="117"/>
      <c r="B37" s="110"/>
      <c r="C37" s="102" t="s">
        <v>100</v>
      </c>
      <c r="D37" s="168"/>
      <c r="E37" s="168">
        <v>795</v>
      </c>
      <c r="F37" s="168"/>
      <c r="G37" s="175">
        <f aca="true" t="shared" si="3" ref="G37:G67">SUM(D37:F37)</f>
        <v>795</v>
      </c>
      <c r="H37" s="168"/>
      <c r="I37" s="168">
        <v>795</v>
      </c>
      <c r="J37" s="168"/>
      <c r="K37" s="175">
        <f aca="true" t="shared" si="4" ref="K37:K42">SUM(H37:J37)</f>
        <v>795</v>
      </c>
    </row>
    <row r="38" spans="1:11" ht="12.75">
      <c r="A38" s="117"/>
      <c r="B38" s="110"/>
      <c r="C38" s="101" t="s">
        <v>101</v>
      </c>
      <c r="D38" s="168"/>
      <c r="E38" s="168">
        <v>7000</v>
      </c>
      <c r="F38" s="168"/>
      <c r="G38" s="175">
        <f t="shared" si="3"/>
        <v>7000</v>
      </c>
      <c r="H38" s="168"/>
      <c r="I38" s="168">
        <v>7000</v>
      </c>
      <c r="J38" s="168"/>
      <c r="K38" s="175">
        <f t="shared" si="4"/>
        <v>7000</v>
      </c>
    </row>
    <row r="39" spans="1:11" ht="12.75">
      <c r="A39" s="117"/>
      <c r="B39" s="110"/>
      <c r="C39" s="176" t="s">
        <v>392</v>
      </c>
      <c r="D39" s="168"/>
      <c r="E39" s="168">
        <v>350</v>
      </c>
      <c r="F39" s="168"/>
      <c r="G39" s="175">
        <f t="shared" si="3"/>
        <v>350</v>
      </c>
      <c r="H39" s="168"/>
      <c r="I39" s="168">
        <v>350</v>
      </c>
      <c r="J39" s="168"/>
      <c r="K39" s="175">
        <f t="shared" si="4"/>
        <v>350</v>
      </c>
    </row>
    <row r="40" spans="1:11" ht="12.75">
      <c r="A40" s="117"/>
      <c r="B40" s="110"/>
      <c r="C40" s="114" t="s">
        <v>102</v>
      </c>
      <c r="D40" s="254"/>
      <c r="E40" s="168">
        <v>2400</v>
      </c>
      <c r="F40" s="168"/>
      <c r="G40" s="175">
        <f t="shared" si="3"/>
        <v>2400</v>
      </c>
      <c r="H40" s="254"/>
      <c r="I40" s="168">
        <v>2400</v>
      </c>
      <c r="J40" s="168"/>
      <c r="K40" s="175">
        <f t="shared" si="4"/>
        <v>2400</v>
      </c>
    </row>
    <row r="41" spans="1:11" ht="12.75">
      <c r="A41" s="117"/>
      <c r="B41" s="110"/>
      <c r="C41" s="163" t="s">
        <v>135</v>
      </c>
      <c r="D41" s="112"/>
      <c r="E41" s="150">
        <v>1613255</v>
      </c>
      <c r="F41" s="112"/>
      <c r="G41" s="175">
        <f t="shared" si="3"/>
        <v>1613255</v>
      </c>
      <c r="H41" s="112"/>
      <c r="I41" s="150">
        <f>Tartalék!C19</f>
        <v>1603043</v>
      </c>
      <c r="J41" s="112"/>
      <c r="K41" s="175">
        <f t="shared" si="4"/>
        <v>1603043</v>
      </c>
    </row>
    <row r="42" spans="1:11" ht="12.75">
      <c r="A42" s="120" t="s">
        <v>79</v>
      </c>
      <c r="B42" s="110"/>
      <c r="C42" s="110"/>
      <c r="D42" s="255"/>
      <c r="E42" s="109">
        <f>SUM(E43:E47)</f>
        <v>3175590</v>
      </c>
      <c r="F42" s="109"/>
      <c r="G42" s="116">
        <f t="shared" si="3"/>
        <v>3175590</v>
      </c>
      <c r="H42" s="255"/>
      <c r="I42" s="109">
        <f>SUM(I43:I47)</f>
        <v>3193329</v>
      </c>
      <c r="J42" s="109"/>
      <c r="K42" s="116">
        <f t="shared" si="4"/>
        <v>3193329</v>
      </c>
    </row>
    <row r="43" spans="1:11" ht="12.75">
      <c r="A43" s="117"/>
      <c r="B43" s="163" t="s">
        <v>80</v>
      </c>
      <c r="C43" s="110"/>
      <c r="D43" s="254"/>
      <c r="E43" s="168">
        <v>0</v>
      </c>
      <c r="F43" s="168"/>
      <c r="G43" s="175">
        <f t="shared" si="3"/>
        <v>0</v>
      </c>
      <c r="H43" s="254"/>
      <c r="I43" s="168">
        <v>0</v>
      </c>
      <c r="J43" s="168"/>
      <c r="K43" s="175">
        <f aca="true" t="shared" si="5" ref="K43:K67">SUM(H43:J43)</f>
        <v>0</v>
      </c>
    </row>
    <row r="44" spans="1:11" ht="12.75">
      <c r="A44" s="117"/>
      <c r="B44" s="163" t="s">
        <v>81</v>
      </c>
      <c r="C44" s="110"/>
      <c r="D44" s="254"/>
      <c r="E44" s="168">
        <v>2601669</v>
      </c>
      <c r="F44" s="168"/>
      <c r="G44" s="175">
        <f t="shared" si="3"/>
        <v>2601669</v>
      </c>
      <c r="H44" s="254"/>
      <c r="I44" s="168">
        <v>2616913</v>
      </c>
      <c r="J44" s="168"/>
      <c r="K44" s="175">
        <f t="shared" si="5"/>
        <v>2616913</v>
      </c>
    </row>
    <row r="45" spans="1:11" ht="12.75">
      <c r="A45" s="117"/>
      <c r="B45" s="163" t="s">
        <v>82</v>
      </c>
      <c r="C45" s="110"/>
      <c r="D45" s="254"/>
      <c r="E45" s="168">
        <v>315</v>
      </c>
      <c r="F45" s="168"/>
      <c r="G45" s="175">
        <f t="shared" si="3"/>
        <v>315</v>
      </c>
      <c r="H45" s="254"/>
      <c r="I45" s="168">
        <v>617</v>
      </c>
      <c r="J45" s="168"/>
      <c r="K45" s="175">
        <f t="shared" si="5"/>
        <v>617</v>
      </c>
    </row>
    <row r="46" spans="1:11" ht="12.75">
      <c r="A46" s="117"/>
      <c r="B46" s="163" t="s">
        <v>83</v>
      </c>
      <c r="C46" s="110"/>
      <c r="D46" s="254"/>
      <c r="E46" s="168">
        <v>109575</v>
      </c>
      <c r="F46" s="168"/>
      <c r="G46" s="175">
        <f t="shared" si="3"/>
        <v>109575</v>
      </c>
      <c r="H46" s="254"/>
      <c r="I46" s="168">
        <v>107997</v>
      </c>
      <c r="J46" s="168"/>
      <c r="K46" s="175">
        <f t="shared" si="5"/>
        <v>107997</v>
      </c>
    </row>
    <row r="47" spans="1:11" ht="12.75">
      <c r="A47" s="117"/>
      <c r="B47" s="110" t="s">
        <v>84</v>
      </c>
      <c r="C47" s="110"/>
      <c r="D47" s="254"/>
      <c r="E47" s="168">
        <v>464031</v>
      </c>
      <c r="F47" s="168"/>
      <c r="G47" s="175">
        <f t="shared" si="3"/>
        <v>464031</v>
      </c>
      <c r="H47" s="254"/>
      <c r="I47" s="168">
        <v>467802</v>
      </c>
      <c r="J47" s="168"/>
      <c r="K47" s="175">
        <f t="shared" si="5"/>
        <v>467802</v>
      </c>
    </row>
    <row r="48" spans="1:11" ht="12.75">
      <c r="A48" s="120" t="s">
        <v>85</v>
      </c>
      <c r="B48" s="110"/>
      <c r="C48" s="110"/>
      <c r="D48" s="255"/>
      <c r="E48" s="109">
        <f>SUM(E49:E50)</f>
        <v>111481</v>
      </c>
      <c r="F48" s="109"/>
      <c r="G48" s="116">
        <f t="shared" si="3"/>
        <v>111481</v>
      </c>
      <c r="H48" s="255"/>
      <c r="I48" s="109">
        <f>SUM(I49:I50)</f>
        <v>111481</v>
      </c>
      <c r="J48" s="109"/>
      <c r="K48" s="116">
        <f t="shared" si="5"/>
        <v>111481</v>
      </c>
    </row>
    <row r="49" spans="1:11" ht="12.75">
      <c r="A49" s="117"/>
      <c r="B49" s="110" t="s">
        <v>86</v>
      </c>
      <c r="C49" s="110"/>
      <c r="D49" s="255"/>
      <c r="E49" s="168">
        <v>87780</v>
      </c>
      <c r="F49" s="109"/>
      <c r="G49" s="175">
        <f t="shared" si="3"/>
        <v>87780</v>
      </c>
      <c r="H49" s="255"/>
      <c r="I49" s="168">
        <v>87780</v>
      </c>
      <c r="J49" s="109"/>
      <c r="K49" s="175">
        <f t="shared" si="5"/>
        <v>87780</v>
      </c>
    </row>
    <row r="50" spans="1:11" ht="12.75">
      <c r="A50" s="117"/>
      <c r="B50" s="110" t="s">
        <v>87</v>
      </c>
      <c r="C50" s="110"/>
      <c r="D50" s="254"/>
      <c r="E50" s="168">
        <v>23701</v>
      </c>
      <c r="F50" s="168"/>
      <c r="G50" s="175">
        <f t="shared" si="3"/>
        <v>23701</v>
      </c>
      <c r="H50" s="254"/>
      <c r="I50" s="168">
        <v>23701</v>
      </c>
      <c r="J50" s="168"/>
      <c r="K50" s="175">
        <f t="shared" si="5"/>
        <v>23701</v>
      </c>
    </row>
    <row r="51" spans="1:11" ht="12.75">
      <c r="A51" s="120" t="s">
        <v>88</v>
      </c>
      <c r="B51" s="110"/>
      <c r="C51" s="110"/>
      <c r="D51" s="109">
        <f>SUM(D52:D54)</f>
        <v>0</v>
      </c>
      <c r="E51" s="109">
        <f>SUM(E52:E54)</f>
        <v>302147</v>
      </c>
      <c r="F51" s="109">
        <f>SUM(F52:F54)</f>
        <v>0</v>
      </c>
      <c r="G51" s="116">
        <f t="shared" si="3"/>
        <v>302147</v>
      </c>
      <c r="H51" s="109">
        <f>SUM(H52:H54)</f>
        <v>0</v>
      </c>
      <c r="I51" s="109">
        <f>SUM(I52:I54)</f>
        <v>302731</v>
      </c>
      <c r="J51" s="109">
        <f>SUM(J52:J54)</f>
        <v>0</v>
      </c>
      <c r="K51" s="116">
        <f t="shared" si="5"/>
        <v>302731</v>
      </c>
    </row>
    <row r="52" spans="1:11" ht="12.75">
      <c r="A52" s="120"/>
      <c r="B52" s="236" t="s">
        <v>202</v>
      </c>
      <c r="C52" s="235"/>
      <c r="D52" s="109"/>
      <c r="E52" s="168">
        <v>0</v>
      </c>
      <c r="F52" s="168"/>
      <c r="G52" s="175">
        <f t="shared" si="3"/>
        <v>0</v>
      </c>
      <c r="H52" s="109"/>
      <c r="I52" s="168">
        <v>0</v>
      </c>
      <c r="J52" s="168"/>
      <c r="K52" s="175">
        <f t="shared" si="5"/>
        <v>0</v>
      </c>
    </row>
    <row r="53" spans="1:11" ht="12.75">
      <c r="A53" s="120"/>
      <c r="B53" s="174" t="s">
        <v>162</v>
      </c>
      <c r="C53" s="170"/>
      <c r="D53" s="109"/>
      <c r="E53" s="168">
        <v>252660</v>
      </c>
      <c r="F53" s="109"/>
      <c r="G53" s="175">
        <f t="shared" si="3"/>
        <v>252660</v>
      </c>
      <c r="H53" s="109"/>
      <c r="I53" s="168">
        <v>252660</v>
      </c>
      <c r="J53" s="109"/>
      <c r="K53" s="175">
        <f t="shared" si="5"/>
        <v>252660</v>
      </c>
    </row>
    <row r="54" spans="1:11" ht="12.75">
      <c r="A54" s="117"/>
      <c r="B54" s="163" t="s">
        <v>136</v>
      </c>
      <c r="C54" s="110"/>
      <c r="D54" s="168"/>
      <c r="E54" s="168">
        <f>SUM(E55:E56)</f>
        <v>49487</v>
      </c>
      <c r="F54" s="168"/>
      <c r="G54" s="175">
        <f t="shared" si="3"/>
        <v>49487</v>
      </c>
      <c r="H54" s="168"/>
      <c r="I54" s="168">
        <f>SUM(I55:I57)</f>
        <v>50071</v>
      </c>
      <c r="J54" s="168"/>
      <c r="K54" s="175">
        <f t="shared" si="5"/>
        <v>50071</v>
      </c>
    </row>
    <row r="55" spans="1:11" ht="12.75">
      <c r="A55" s="117"/>
      <c r="B55" s="110"/>
      <c r="C55" s="163" t="s">
        <v>158</v>
      </c>
      <c r="D55" s="254"/>
      <c r="E55" s="168">
        <v>34000</v>
      </c>
      <c r="F55" s="168"/>
      <c r="G55" s="175">
        <f t="shared" si="3"/>
        <v>34000</v>
      </c>
      <c r="H55" s="254"/>
      <c r="I55" s="168">
        <v>34000</v>
      </c>
      <c r="J55" s="168"/>
      <c r="K55" s="175">
        <f t="shared" si="5"/>
        <v>34000</v>
      </c>
    </row>
    <row r="56" spans="1:11" ht="12.75">
      <c r="A56" s="117"/>
      <c r="B56" s="110"/>
      <c r="C56" s="163" t="s">
        <v>205</v>
      </c>
      <c r="D56" s="254"/>
      <c r="E56" s="168">
        <v>15487</v>
      </c>
      <c r="F56" s="168"/>
      <c r="G56" s="175">
        <f t="shared" si="3"/>
        <v>15487</v>
      </c>
      <c r="H56" s="254"/>
      <c r="I56" s="168">
        <v>15487</v>
      </c>
      <c r="J56" s="168"/>
      <c r="K56" s="175">
        <f t="shared" si="5"/>
        <v>15487</v>
      </c>
    </row>
    <row r="57" spans="1:11" ht="12.75">
      <c r="A57" s="117"/>
      <c r="B57" s="110"/>
      <c r="C57" s="163" t="s">
        <v>485</v>
      </c>
      <c r="D57" s="254"/>
      <c r="E57" s="168"/>
      <c r="F57" s="168"/>
      <c r="G57" s="175">
        <v>0</v>
      </c>
      <c r="H57" s="254"/>
      <c r="I57" s="168">
        <v>584</v>
      </c>
      <c r="J57" s="168"/>
      <c r="K57" s="175">
        <f t="shared" si="5"/>
        <v>584</v>
      </c>
    </row>
    <row r="58" spans="1:11" ht="12.75">
      <c r="A58" s="120" t="s">
        <v>22</v>
      </c>
      <c r="B58" s="110"/>
      <c r="C58" s="163"/>
      <c r="D58" s="109">
        <f>SUM(D9,D11,D13,D14,D20,D42,D48,D51)</f>
        <v>216837</v>
      </c>
      <c r="E58" s="109">
        <f>SUM(E9,E11,E13,E14,E20,E42,E48,E51)</f>
        <v>5705630</v>
      </c>
      <c r="F58" s="109">
        <f>SUM(F9,F11,F13,F14,F20,F42,F48,F51)</f>
        <v>0</v>
      </c>
      <c r="G58" s="116">
        <f t="shared" si="3"/>
        <v>5922467</v>
      </c>
      <c r="H58" s="109">
        <f>SUM(H9,H11,H13,H14,H20,H42,H48,H51)</f>
        <v>216837</v>
      </c>
      <c r="I58" s="109">
        <f>SUM(I9,I11,I13,I14,I20,I42,I48,I51)</f>
        <v>5719771</v>
      </c>
      <c r="J58" s="109">
        <f>SUM(J9,J11,J13,J14,J20,J42,J48,J51)</f>
        <v>0</v>
      </c>
      <c r="K58" s="116">
        <f t="shared" si="5"/>
        <v>5936608</v>
      </c>
    </row>
    <row r="59" spans="1:11" ht="12.75">
      <c r="A59" s="120" t="s">
        <v>89</v>
      </c>
      <c r="B59" s="110"/>
      <c r="C59" s="110"/>
      <c r="D59" s="109">
        <f>SUM(D60:D62)</f>
        <v>0</v>
      </c>
      <c r="E59" s="109">
        <f>SUM(E60:E62)</f>
        <v>2202121</v>
      </c>
      <c r="F59" s="109">
        <f>SUM(F60:F62)</f>
        <v>0</v>
      </c>
      <c r="G59" s="116">
        <f t="shared" si="3"/>
        <v>2202121</v>
      </c>
      <c r="H59" s="109">
        <f>SUM(H60:H62)</f>
        <v>0</v>
      </c>
      <c r="I59" s="109">
        <f>SUM(I60:I62)</f>
        <v>2199914</v>
      </c>
      <c r="J59" s="109">
        <f>SUM(J60:J62)</f>
        <v>0</v>
      </c>
      <c r="K59" s="116">
        <f t="shared" si="5"/>
        <v>2199914</v>
      </c>
    </row>
    <row r="60" spans="1:11" ht="12.75">
      <c r="A60" s="120"/>
      <c r="B60" s="110"/>
      <c r="C60" s="110" t="s">
        <v>115</v>
      </c>
      <c r="D60" s="109"/>
      <c r="E60" s="168">
        <v>859324</v>
      </c>
      <c r="F60" s="109"/>
      <c r="G60" s="175">
        <f t="shared" si="3"/>
        <v>859324</v>
      </c>
      <c r="H60" s="109"/>
      <c r="I60" s="168">
        <v>859324</v>
      </c>
      <c r="J60" s="109"/>
      <c r="K60" s="175">
        <f t="shared" si="5"/>
        <v>859324</v>
      </c>
    </row>
    <row r="61" spans="1:11" ht="12.75">
      <c r="A61" s="120"/>
      <c r="B61" s="110"/>
      <c r="C61" s="163" t="s">
        <v>199</v>
      </c>
      <c r="D61" s="255"/>
      <c r="E61" s="168">
        <v>14968</v>
      </c>
      <c r="F61" s="168"/>
      <c r="G61" s="175">
        <f t="shared" si="3"/>
        <v>14968</v>
      </c>
      <c r="H61" s="255"/>
      <c r="I61" s="168">
        <v>14968</v>
      </c>
      <c r="J61" s="168"/>
      <c r="K61" s="175">
        <f t="shared" si="5"/>
        <v>14968</v>
      </c>
    </row>
    <row r="62" spans="1:11" ht="12.75">
      <c r="A62" s="117"/>
      <c r="B62" s="110"/>
      <c r="C62" s="110" t="s">
        <v>90</v>
      </c>
      <c r="D62" s="254"/>
      <c r="E62" s="168">
        <v>1327829</v>
      </c>
      <c r="F62" s="168"/>
      <c r="G62" s="175">
        <f t="shared" si="3"/>
        <v>1327829</v>
      </c>
      <c r="H62" s="254"/>
      <c r="I62" s="168">
        <f>SUM('Polg.Hiv.'!I19,'Eszi+Eü'!G27,'Eszi+Eü'!G19,Vg!G19,Ovi!G20,AJMK!G23)</f>
        <v>1325622</v>
      </c>
      <c r="J62" s="168"/>
      <c r="K62" s="175">
        <f t="shared" si="5"/>
        <v>1325622</v>
      </c>
    </row>
    <row r="63" spans="1:11" ht="12.75">
      <c r="A63" s="117"/>
      <c r="B63" s="110"/>
      <c r="C63" s="113" t="s">
        <v>94</v>
      </c>
      <c r="D63" s="112"/>
      <c r="E63" s="112">
        <v>813517</v>
      </c>
      <c r="F63" s="112"/>
      <c r="G63" s="175">
        <f t="shared" si="3"/>
        <v>813517</v>
      </c>
      <c r="H63" s="112"/>
      <c r="I63" s="112">
        <f>SUM('Polg.Hiv.'!I26,'Eszi+Eü'!G34,'Eszi+Eü'!G48,Vg!G26,Ovi!G27,AJMK!G30)</f>
        <v>811081</v>
      </c>
      <c r="J63" s="112"/>
      <c r="K63" s="175">
        <f t="shared" si="5"/>
        <v>811081</v>
      </c>
    </row>
    <row r="64" spans="1:11" ht="12.75">
      <c r="A64" s="117"/>
      <c r="B64" s="110"/>
      <c r="C64" s="113" t="s">
        <v>91</v>
      </c>
      <c r="D64" s="112"/>
      <c r="E64" s="112">
        <v>175519</v>
      </c>
      <c r="F64" s="112"/>
      <c r="G64" s="175">
        <f t="shared" si="3"/>
        <v>175519</v>
      </c>
      <c r="H64" s="112"/>
      <c r="I64" s="112">
        <f>SUM('Polg.Hiv.'!I27,'Eszi+Eü'!G35,'Eszi+Eü'!G49,Vg!G27,Ovi!G28,AJMK!G31)</f>
        <v>175050</v>
      </c>
      <c r="J64" s="112"/>
      <c r="K64" s="175">
        <f t="shared" si="5"/>
        <v>175050</v>
      </c>
    </row>
    <row r="65" spans="1:11" ht="12.75">
      <c r="A65" s="117"/>
      <c r="B65" s="110"/>
      <c r="C65" s="113" t="s">
        <v>92</v>
      </c>
      <c r="D65" s="112"/>
      <c r="E65" s="112">
        <v>511805</v>
      </c>
      <c r="F65" s="112"/>
      <c r="G65" s="175">
        <f t="shared" si="3"/>
        <v>511805</v>
      </c>
      <c r="H65" s="112"/>
      <c r="I65" s="112">
        <f>SUM('Polg.Hiv.'!I28,'Eszi+Eü'!G36,'Eszi+Eü'!G50,Vg!G28,Ovi!G29,AJMK!G32)</f>
        <v>511805</v>
      </c>
      <c r="J65" s="112"/>
      <c r="K65" s="175">
        <f t="shared" si="5"/>
        <v>511805</v>
      </c>
    </row>
    <row r="66" spans="1:11" ht="12.75">
      <c r="A66" s="117"/>
      <c r="B66" s="110"/>
      <c r="C66" s="113" t="s">
        <v>93</v>
      </c>
      <c r="D66" s="256"/>
      <c r="E66" s="112">
        <v>25</v>
      </c>
      <c r="F66" s="112"/>
      <c r="G66" s="175">
        <f t="shared" si="3"/>
        <v>25</v>
      </c>
      <c r="H66" s="256"/>
      <c r="I66" s="112">
        <f>SUM(Ovi!G30)</f>
        <v>25</v>
      </c>
      <c r="J66" s="112"/>
      <c r="K66" s="175">
        <f t="shared" si="5"/>
        <v>25</v>
      </c>
    </row>
    <row r="67" spans="1:11" ht="12.75">
      <c r="A67" s="454" t="s">
        <v>9</v>
      </c>
      <c r="B67" s="455"/>
      <c r="C67" s="456"/>
      <c r="D67" s="172">
        <f>SUM(D58:D59)</f>
        <v>216837</v>
      </c>
      <c r="E67" s="172">
        <f>SUM(E58:E59)</f>
        <v>7907751</v>
      </c>
      <c r="F67" s="172">
        <f>SUM(F58:F59)</f>
        <v>0</v>
      </c>
      <c r="G67" s="315">
        <f t="shared" si="3"/>
        <v>8124588</v>
      </c>
      <c r="H67" s="172">
        <f>SUM(H58:H59)</f>
        <v>216837</v>
      </c>
      <c r="I67" s="172">
        <f>SUM(I58:I59)</f>
        <v>7919685</v>
      </c>
      <c r="J67" s="172">
        <f>SUM(J58:J59)</f>
        <v>0</v>
      </c>
      <c r="K67" s="315">
        <f t="shared" si="5"/>
        <v>8136522</v>
      </c>
    </row>
    <row r="68" spans="5:7" ht="12.75">
      <c r="E68" s="106"/>
      <c r="F68" s="106"/>
      <c r="G68" s="106"/>
    </row>
    <row r="69" spans="3:4" ht="12.75">
      <c r="C69" s="129" t="s">
        <v>33</v>
      </c>
      <c r="D69" s="1" t="s">
        <v>488</v>
      </c>
    </row>
    <row r="70" spans="3:5" ht="12.75">
      <c r="C70" s="129" t="s">
        <v>12</v>
      </c>
      <c r="D70" s="1" t="s">
        <v>383</v>
      </c>
      <c r="E70" s="209" t="s">
        <v>173</v>
      </c>
    </row>
    <row r="71" ht="12.75">
      <c r="C71" s="130"/>
    </row>
    <row r="72" ht="12.75">
      <c r="C72" s="130"/>
    </row>
  </sheetData>
  <sheetProtection/>
  <mergeCells count="19">
    <mergeCell ref="H5:K6"/>
    <mergeCell ref="K7:K8"/>
    <mergeCell ref="H8:J8"/>
    <mergeCell ref="C3:K3"/>
    <mergeCell ref="A1:K1"/>
    <mergeCell ref="D8:F8"/>
    <mergeCell ref="J4:K4"/>
    <mergeCell ref="D5:G5"/>
    <mergeCell ref="D6:G6"/>
    <mergeCell ref="B19:C19"/>
    <mergeCell ref="A67:C67"/>
    <mergeCell ref="B10:C10"/>
    <mergeCell ref="B12:C12"/>
    <mergeCell ref="A5:C8"/>
    <mergeCell ref="G7:G8"/>
    <mergeCell ref="B17:C17"/>
    <mergeCell ref="B18:C18"/>
    <mergeCell ref="B16:C16"/>
    <mergeCell ref="B15:C15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140625" style="141" customWidth="1"/>
    <col min="2" max="9" width="9.140625" style="141" customWidth="1"/>
    <col min="10" max="10" width="10.140625" style="141" customWidth="1"/>
    <col min="11" max="11" width="10.28125" style="141" customWidth="1"/>
    <col min="12" max="16384" width="9.140625" style="141" customWidth="1"/>
  </cols>
  <sheetData>
    <row r="1" spans="1:11" ht="15.75">
      <c r="A1" s="474" t="s">
        <v>329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0" s="321" customFormat="1" ht="15.75">
      <c r="A2" s="318"/>
      <c r="B2" s="319"/>
      <c r="C2" s="319"/>
      <c r="D2" s="319"/>
      <c r="E2" s="319"/>
      <c r="F2" s="319"/>
      <c r="G2" s="319"/>
      <c r="H2" s="319"/>
      <c r="I2" s="319"/>
      <c r="J2" s="320"/>
    </row>
    <row r="3" spans="1:11" ht="12.75">
      <c r="A3" s="239"/>
      <c r="B3" s="239"/>
      <c r="C3" s="239"/>
      <c r="D3" s="239"/>
      <c r="E3" s="239"/>
      <c r="F3" s="475" t="s">
        <v>221</v>
      </c>
      <c r="G3" s="475"/>
      <c r="H3" s="475"/>
      <c r="I3" s="475"/>
      <c r="J3" s="475"/>
      <c r="K3" s="475"/>
    </row>
    <row r="4" spans="1:11" ht="12.75">
      <c r="A4" s="239"/>
      <c r="B4" s="239"/>
      <c r="C4" s="239"/>
      <c r="D4" s="239"/>
      <c r="E4" s="239"/>
      <c r="F4" s="239"/>
      <c r="G4" s="239"/>
      <c r="H4" s="239"/>
      <c r="I4" s="239"/>
      <c r="J4" s="475" t="s">
        <v>0</v>
      </c>
      <c r="K4" s="475"/>
    </row>
    <row r="5" spans="1:11" ht="12.75" customHeight="1">
      <c r="A5" s="476"/>
      <c r="B5" s="478" t="s">
        <v>222</v>
      </c>
      <c r="C5" s="479"/>
      <c r="D5" s="479"/>
      <c r="E5" s="479"/>
      <c r="F5" s="479"/>
      <c r="G5" s="479"/>
      <c r="H5" s="479"/>
      <c r="I5" s="479"/>
      <c r="J5" s="480"/>
      <c r="K5" s="484" t="s">
        <v>253</v>
      </c>
    </row>
    <row r="6" spans="1:11" ht="26.25" customHeight="1">
      <c r="A6" s="477"/>
      <c r="B6" s="481"/>
      <c r="C6" s="482"/>
      <c r="D6" s="482"/>
      <c r="E6" s="482"/>
      <c r="F6" s="482"/>
      <c r="G6" s="482"/>
      <c r="H6" s="482"/>
      <c r="I6" s="482"/>
      <c r="J6" s="483"/>
      <c r="K6" s="484"/>
    </row>
    <row r="7" spans="1:12" ht="12.75" customHeight="1">
      <c r="A7" s="240">
        <v>1</v>
      </c>
      <c r="B7" s="473" t="s">
        <v>223</v>
      </c>
      <c r="C7" s="473"/>
      <c r="D7" s="473"/>
      <c r="E7" s="473"/>
      <c r="F7" s="473"/>
      <c r="G7" s="473"/>
      <c r="H7" s="473"/>
      <c r="I7" s="473"/>
      <c r="J7" s="473"/>
      <c r="K7" s="241">
        <f>SUM(K8:K14)</f>
        <v>107078</v>
      </c>
      <c r="L7" s="242"/>
    </row>
    <row r="8" spans="1:11" ht="12.75" customHeight="1">
      <c r="A8" s="243">
        <v>2</v>
      </c>
      <c r="B8" s="462" t="s">
        <v>224</v>
      </c>
      <c r="C8" s="462"/>
      <c r="D8" s="462"/>
      <c r="E8" s="462"/>
      <c r="F8" s="462"/>
      <c r="G8" s="462"/>
      <c r="H8" s="462"/>
      <c r="I8" s="462"/>
      <c r="J8" s="462"/>
      <c r="K8" s="245">
        <v>107058</v>
      </c>
    </row>
    <row r="9" spans="1:11" ht="12.75" customHeight="1">
      <c r="A9" s="243">
        <v>3</v>
      </c>
      <c r="B9" s="462" t="s">
        <v>225</v>
      </c>
      <c r="C9" s="462"/>
      <c r="D9" s="462"/>
      <c r="E9" s="462"/>
      <c r="F9" s="462"/>
      <c r="G9" s="462"/>
      <c r="H9" s="462"/>
      <c r="I9" s="462"/>
      <c r="J9" s="462"/>
      <c r="K9" s="245">
        <v>0</v>
      </c>
    </row>
    <row r="10" spans="1:11" ht="12.75" customHeight="1">
      <c r="A10" s="243">
        <v>4</v>
      </c>
      <c r="B10" s="462" t="s">
        <v>226</v>
      </c>
      <c r="C10" s="462"/>
      <c r="D10" s="462"/>
      <c r="E10" s="462"/>
      <c r="F10" s="462"/>
      <c r="G10" s="462"/>
      <c r="H10" s="462"/>
      <c r="I10" s="462"/>
      <c r="J10" s="462"/>
      <c r="K10" s="245">
        <v>0</v>
      </c>
    </row>
    <row r="11" spans="1:11" ht="12.75" customHeight="1">
      <c r="A11" s="243">
        <v>5</v>
      </c>
      <c r="B11" s="244" t="s">
        <v>227</v>
      </c>
      <c r="C11" s="246"/>
      <c r="D11" s="247"/>
      <c r="E11" s="247"/>
      <c r="F11" s="247"/>
      <c r="G11" s="247"/>
      <c r="H11" s="247"/>
      <c r="I11" s="247"/>
      <c r="J11" s="248"/>
      <c r="K11" s="245">
        <v>0</v>
      </c>
    </row>
    <row r="12" spans="1:11" ht="12.75" customHeight="1">
      <c r="A12" s="243">
        <v>6</v>
      </c>
      <c r="B12" s="466" t="s">
        <v>228</v>
      </c>
      <c r="C12" s="467"/>
      <c r="D12" s="467"/>
      <c r="E12" s="467"/>
      <c r="F12" s="467"/>
      <c r="G12" s="467"/>
      <c r="H12" s="467"/>
      <c r="I12" s="467"/>
      <c r="J12" s="468"/>
      <c r="K12" s="245">
        <v>0</v>
      </c>
    </row>
    <row r="13" spans="1:11" ht="12.75" customHeight="1">
      <c r="A13" s="243">
        <v>7</v>
      </c>
      <c r="B13" s="462" t="s">
        <v>229</v>
      </c>
      <c r="C13" s="462"/>
      <c r="D13" s="462"/>
      <c r="E13" s="462"/>
      <c r="F13" s="462"/>
      <c r="G13" s="462"/>
      <c r="H13" s="462"/>
      <c r="I13" s="462"/>
      <c r="J13" s="462"/>
      <c r="K13" s="245">
        <v>20</v>
      </c>
    </row>
    <row r="14" spans="1:11" ht="12.75" customHeight="1">
      <c r="A14" s="243">
        <v>8</v>
      </c>
      <c r="B14" s="462" t="s">
        <v>230</v>
      </c>
      <c r="C14" s="462"/>
      <c r="D14" s="462"/>
      <c r="E14" s="462"/>
      <c r="F14" s="462"/>
      <c r="G14" s="462"/>
      <c r="H14" s="462"/>
      <c r="I14" s="462"/>
      <c r="J14" s="462"/>
      <c r="K14" s="245">
        <v>0</v>
      </c>
    </row>
    <row r="15" spans="1:11" ht="12.75" customHeight="1">
      <c r="A15" s="249">
        <v>9</v>
      </c>
      <c r="B15" s="469" t="s">
        <v>231</v>
      </c>
      <c r="C15" s="462"/>
      <c r="D15" s="462"/>
      <c r="E15" s="462"/>
      <c r="F15" s="462"/>
      <c r="G15" s="462"/>
      <c r="H15" s="462"/>
      <c r="I15" s="462"/>
      <c r="J15" s="462"/>
      <c r="K15" s="250">
        <f>SUM(K16:K19)</f>
        <v>216929</v>
      </c>
    </row>
    <row r="16" spans="1:11" ht="12.75" customHeight="1">
      <c r="A16" s="243">
        <v>10</v>
      </c>
      <c r="B16" s="462" t="s">
        <v>232</v>
      </c>
      <c r="C16" s="462"/>
      <c r="D16" s="462"/>
      <c r="E16" s="462"/>
      <c r="F16" s="462"/>
      <c r="G16" s="462"/>
      <c r="H16" s="462"/>
      <c r="I16" s="462"/>
      <c r="J16" s="462"/>
      <c r="K16" s="245">
        <v>182277</v>
      </c>
    </row>
    <row r="17" spans="1:11" ht="12.75" customHeight="1">
      <c r="A17" s="243">
        <v>11</v>
      </c>
      <c r="B17" s="462" t="s">
        <v>233</v>
      </c>
      <c r="C17" s="462"/>
      <c r="D17" s="462"/>
      <c r="E17" s="462"/>
      <c r="F17" s="462"/>
      <c r="G17" s="462"/>
      <c r="H17" s="462"/>
      <c r="I17" s="462"/>
      <c r="J17" s="462"/>
      <c r="K17" s="245">
        <v>29439</v>
      </c>
    </row>
    <row r="18" spans="1:11" ht="12.75" customHeight="1">
      <c r="A18" s="243">
        <v>12</v>
      </c>
      <c r="B18" s="466" t="s">
        <v>234</v>
      </c>
      <c r="C18" s="467"/>
      <c r="D18" s="467"/>
      <c r="E18" s="467"/>
      <c r="F18" s="467"/>
      <c r="G18" s="467"/>
      <c r="H18" s="467"/>
      <c r="I18" s="467"/>
      <c r="J18" s="468"/>
      <c r="K18" s="251">
        <v>0</v>
      </c>
    </row>
    <row r="19" spans="1:11" ht="12.75" customHeight="1">
      <c r="A19" s="243">
        <v>13</v>
      </c>
      <c r="B19" s="466" t="s">
        <v>235</v>
      </c>
      <c r="C19" s="467"/>
      <c r="D19" s="467"/>
      <c r="E19" s="467"/>
      <c r="F19" s="467"/>
      <c r="G19" s="467"/>
      <c r="H19" s="467"/>
      <c r="I19" s="467"/>
      <c r="J19" s="468"/>
      <c r="K19" s="251">
        <v>5213</v>
      </c>
    </row>
    <row r="20" spans="1:11" ht="12.75" customHeight="1">
      <c r="A20" s="249">
        <v>14</v>
      </c>
      <c r="B20" s="469" t="s">
        <v>236</v>
      </c>
      <c r="C20" s="462"/>
      <c r="D20" s="462"/>
      <c r="E20" s="462"/>
      <c r="F20" s="462"/>
      <c r="G20" s="462"/>
      <c r="H20" s="462"/>
      <c r="I20" s="462"/>
      <c r="J20" s="462"/>
      <c r="K20" s="250">
        <f>SUM(K21,K26:K29)</f>
        <v>152234</v>
      </c>
    </row>
    <row r="21" spans="1:11" ht="12.75" customHeight="1">
      <c r="A21" s="243">
        <v>15</v>
      </c>
      <c r="B21" s="462" t="s">
        <v>237</v>
      </c>
      <c r="C21" s="462"/>
      <c r="D21" s="462"/>
      <c r="E21" s="462"/>
      <c r="F21" s="462"/>
      <c r="G21" s="462"/>
      <c r="H21" s="462"/>
      <c r="I21" s="462"/>
      <c r="J21" s="462"/>
      <c r="K21" s="245">
        <f>SUM(K22:K25)</f>
        <v>33560</v>
      </c>
    </row>
    <row r="22" spans="1:11" ht="12.75" customHeight="1">
      <c r="A22" s="243"/>
      <c r="B22" s="462" t="s">
        <v>238</v>
      </c>
      <c r="C22" s="462"/>
      <c r="D22" s="462"/>
      <c r="E22" s="462"/>
      <c r="F22" s="462"/>
      <c r="G22" s="462"/>
      <c r="H22" s="462"/>
      <c r="I22" s="462"/>
      <c r="J22" s="462"/>
      <c r="K22" s="252">
        <v>4760</v>
      </c>
    </row>
    <row r="23" spans="1:11" ht="12.75" customHeight="1">
      <c r="A23" s="243"/>
      <c r="B23" s="462" t="s">
        <v>239</v>
      </c>
      <c r="C23" s="462"/>
      <c r="D23" s="462"/>
      <c r="E23" s="462"/>
      <c r="F23" s="462"/>
      <c r="G23" s="462"/>
      <c r="H23" s="462"/>
      <c r="I23" s="462"/>
      <c r="J23" s="462"/>
      <c r="K23" s="252">
        <v>13200</v>
      </c>
    </row>
    <row r="24" spans="1:11" ht="12.75" customHeight="1">
      <c r="A24" s="243"/>
      <c r="B24" s="462" t="s">
        <v>240</v>
      </c>
      <c r="C24" s="462"/>
      <c r="D24" s="462"/>
      <c r="E24" s="462"/>
      <c r="F24" s="462"/>
      <c r="G24" s="462"/>
      <c r="H24" s="462"/>
      <c r="I24" s="462"/>
      <c r="J24" s="462"/>
      <c r="K24" s="252">
        <v>3875</v>
      </c>
    </row>
    <row r="25" spans="1:11" ht="12.75" customHeight="1">
      <c r="A25" s="243"/>
      <c r="B25" s="462" t="s">
        <v>241</v>
      </c>
      <c r="C25" s="462"/>
      <c r="D25" s="462"/>
      <c r="E25" s="462"/>
      <c r="F25" s="462"/>
      <c r="G25" s="462"/>
      <c r="H25" s="462"/>
      <c r="I25" s="462"/>
      <c r="J25" s="462"/>
      <c r="K25" s="252">
        <v>11725</v>
      </c>
    </row>
    <row r="26" spans="1:11" ht="12.75" customHeight="1">
      <c r="A26" s="243">
        <v>16</v>
      </c>
      <c r="B26" s="462" t="s">
        <v>242</v>
      </c>
      <c r="C26" s="462"/>
      <c r="D26" s="462"/>
      <c r="E26" s="462"/>
      <c r="F26" s="462"/>
      <c r="G26" s="462"/>
      <c r="H26" s="462"/>
      <c r="I26" s="462"/>
      <c r="J26" s="462"/>
      <c r="K26" s="245">
        <v>545</v>
      </c>
    </row>
    <row r="27" spans="1:11" ht="12.75" customHeight="1">
      <c r="A27" s="243">
        <v>17</v>
      </c>
      <c r="B27" s="462" t="s">
        <v>254</v>
      </c>
      <c r="C27" s="462"/>
      <c r="D27" s="462"/>
      <c r="E27" s="462"/>
      <c r="F27" s="462"/>
      <c r="G27" s="462"/>
      <c r="H27" s="462"/>
      <c r="I27" s="462"/>
      <c r="J27" s="462"/>
      <c r="K27" s="245">
        <v>4000</v>
      </c>
    </row>
    <row r="28" spans="1:11" ht="12.75" customHeight="1">
      <c r="A28" s="243">
        <v>18</v>
      </c>
      <c r="B28" s="462" t="s">
        <v>243</v>
      </c>
      <c r="C28" s="462"/>
      <c r="D28" s="462"/>
      <c r="E28" s="462"/>
      <c r="F28" s="462"/>
      <c r="G28" s="462"/>
      <c r="H28" s="462"/>
      <c r="I28" s="462"/>
      <c r="J28" s="462"/>
      <c r="K28" s="245">
        <v>16419</v>
      </c>
    </row>
    <row r="29" spans="1:11" ht="25.5" customHeight="1">
      <c r="A29" s="243">
        <v>19</v>
      </c>
      <c r="B29" s="463" t="s">
        <v>244</v>
      </c>
      <c r="C29" s="464"/>
      <c r="D29" s="464"/>
      <c r="E29" s="464"/>
      <c r="F29" s="464"/>
      <c r="G29" s="464"/>
      <c r="H29" s="464"/>
      <c r="I29" s="464"/>
      <c r="J29" s="465"/>
      <c r="K29" s="245">
        <f>SUM(K30:K35)</f>
        <v>97710</v>
      </c>
    </row>
    <row r="30" spans="1:11" ht="12.75" customHeight="1">
      <c r="A30" s="243"/>
      <c r="B30" s="462" t="s">
        <v>245</v>
      </c>
      <c r="C30" s="462"/>
      <c r="D30" s="462"/>
      <c r="E30" s="462"/>
      <c r="F30" s="462"/>
      <c r="G30" s="462"/>
      <c r="H30" s="462"/>
      <c r="I30" s="462"/>
      <c r="J30" s="462"/>
      <c r="K30" s="252">
        <v>34176</v>
      </c>
    </row>
    <row r="31" spans="1:11" ht="12.75" customHeight="1">
      <c r="A31" s="243"/>
      <c r="B31" s="462" t="s">
        <v>246</v>
      </c>
      <c r="C31" s="462"/>
      <c r="D31" s="462"/>
      <c r="E31" s="462"/>
      <c r="F31" s="462"/>
      <c r="G31" s="462"/>
      <c r="H31" s="462"/>
      <c r="I31" s="462"/>
      <c r="J31" s="462"/>
      <c r="K31" s="252">
        <v>0</v>
      </c>
    </row>
    <row r="32" spans="1:11" ht="12.75" customHeight="1">
      <c r="A32" s="243"/>
      <c r="B32" s="462" t="s">
        <v>247</v>
      </c>
      <c r="C32" s="462"/>
      <c r="D32" s="462"/>
      <c r="E32" s="462"/>
      <c r="F32" s="462"/>
      <c r="G32" s="462"/>
      <c r="H32" s="462"/>
      <c r="I32" s="462"/>
      <c r="J32" s="462"/>
      <c r="K32" s="252">
        <v>38627</v>
      </c>
    </row>
    <row r="33" spans="1:11" ht="12.75" customHeight="1">
      <c r="A33" s="243"/>
      <c r="B33" s="462" t="s">
        <v>248</v>
      </c>
      <c r="C33" s="462"/>
      <c r="D33" s="462"/>
      <c r="E33" s="462"/>
      <c r="F33" s="462"/>
      <c r="G33" s="462"/>
      <c r="H33" s="462"/>
      <c r="I33" s="462"/>
      <c r="J33" s="462"/>
      <c r="K33" s="252">
        <v>23751</v>
      </c>
    </row>
    <row r="34" spans="1:11" ht="12.75" customHeight="1">
      <c r="A34" s="243"/>
      <c r="B34" s="462" t="s">
        <v>249</v>
      </c>
      <c r="C34" s="462"/>
      <c r="D34" s="462"/>
      <c r="E34" s="462"/>
      <c r="F34" s="462"/>
      <c r="G34" s="462"/>
      <c r="H34" s="462"/>
      <c r="I34" s="462"/>
      <c r="J34" s="462"/>
      <c r="K34" s="252">
        <v>1156</v>
      </c>
    </row>
    <row r="35" spans="1:11" ht="12.75" customHeight="1">
      <c r="A35" s="243"/>
      <c r="B35" s="462" t="s">
        <v>250</v>
      </c>
      <c r="C35" s="462"/>
      <c r="D35" s="462"/>
      <c r="E35" s="462"/>
      <c r="F35" s="462"/>
      <c r="G35" s="462"/>
      <c r="H35" s="462"/>
      <c r="I35" s="462"/>
      <c r="J35" s="462"/>
      <c r="K35" s="252">
        <v>0</v>
      </c>
    </row>
    <row r="36" spans="1:11" ht="12.75" customHeight="1">
      <c r="A36" s="285">
        <v>20</v>
      </c>
      <c r="B36" s="459" t="s">
        <v>332</v>
      </c>
      <c r="C36" s="460"/>
      <c r="D36" s="460"/>
      <c r="E36" s="460"/>
      <c r="F36" s="460"/>
      <c r="G36" s="460"/>
      <c r="H36" s="460"/>
      <c r="I36" s="460"/>
      <c r="J36" s="461"/>
      <c r="K36" s="286">
        <v>13865</v>
      </c>
    </row>
    <row r="37" spans="1:11" ht="18" customHeight="1">
      <c r="A37" s="470" t="s">
        <v>251</v>
      </c>
      <c r="B37" s="471"/>
      <c r="C37" s="471"/>
      <c r="D37" s="471"/>
      <c r="E37" s="471"/>
      <c r="F37" s="471"/>
      <c r="G37" s="471"/>
      <c r="H37" s="471"/>
      <c r="I37" s="471"/>
      <c r="J37" s="472"/>
      <c r="K37" s="317">
        <f>SUM(K7,K15,K20,K36)</f>
        <v>490106</v>
      </c>
    </row>
    <row r="38" ht="12.75">
      <c r="L38" s="242"/>
    </row>
    <row r="39" ht="12.75">
      <c r="H39" s="253"/>
    </row>
  </sheetData>
  <sheetProtection/>
  <mergeCells count="36">
    <mergeCell ref="A37:J37"/>
    <mergeCell ref="B7:J7"/>
    <mergeCell ref="B8:J8"/>
    <mergeCell ref="A1:K1"/>
    <mergeCell ref="F3:K3"/>
    <mergeCell ref="J4:K4"/>
    <mergeCell ref="A5:A6"/>
    <mergeCell ref="B5:J6"/>
    <mergeCell ref="K5:K6"/>
    <mergeCell ref="B9:J9"/>
    <mergeCell ref="B10:J10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33:J33"/>
    <mergeCell ref="B34:J34"/>
    <mergeCell ref="B27:J27"/>
    <mergeCell ref="B36:J36"/>
    <mergeCell ref="B35:J35"/>
    <mergeCell ref="B26:J26"/>
    <mergeCell ref="B28:J28"/>
    <mergeCell ref="B29:J29"/>
    <mergeCell ref="B30:J30"/>
    <mergeCell ref="B31:J31"/>
    <mergeCell ref="B32:J32"/>
  </mergeCells>
  <printOptions/>
  <pageMargins left="0.5511811023622047" right="0.5511811023622047" top="0.5118110236220472" bottom="0.787401574803149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140625" style="0" customWidth="1"/>
    <col min="4" max="4" width="9.28125" style="0" customWidth="1"/>
    <col min="5" max="5" width="12.28125" style="0" customWidth="1"/>
    <col min="6" max="6" width="11.57421875" style="0" customWidth="1"/>
  </cols>
  <sheetData>
    <row r="1" spans="1:5" ht="17.25" customHeight="1">
      <c r="A1" s="496" t="s">
        <v>331</v>
      </c>
      <c r="B1" s="496"/>
      <c r="C1" s="496"/>
      <c r="D1" s="496"/>
      <c r="E1" s="496"/>
    </row>
    <row r="2" spans="1:4" ht="11.25" customHeight="1">
      <c r="A2" s="89"/>
      <c r="B2" s="89"/>
      <c r="C2" s="89"/>
      <c r="D2" s="89"/>
    </row>
    <row r="3" spans="2:4" ht="16.5" hidden="1">
      <c r="B3" s="89"/>
      <c r="C3" s="89"/>
      <c r="D3" s="89"/>
    </row>
    <row r="4" spans="1:6" ht="12.75">
      <c r="A4" s="494" t="s">
        <v>491</v>
      </c>
      <c r="B4" s="494"/>
      <c r="C4" s="494"/>
      <c r="D4" s="494"/>
      <c r="E4" s="494"/>
      <c r="F4" s="494"/>
    </row>
    <row r="5" spans="1:6" ht="12.75">
      <c r="A5" s="132"/>
      <c r="B5" s="495" t="s">
        <v>0</v>
      </c>
      <c r="C5" s="495"/>
      <c r="D5" s="495"/>
      <c r="E5" s="495"/>
      <c r="F5" s="495"/>
    </row>
    <row r="6" spans="1:6" ht="49.5" customHeight="1">
      <c r="A6" s="501" t="s">
        <v>40</v>
      </c>
      <c r="B6" s="502"/>
      <c r="C6" s="502"/>
      <c r="D6" s="269"/>
      <c r="E6" s="268" t="s">
        <v>455</v>
      </c>
      <c r="F6" s="268" t="s">
        <v>397</v>
      </c>
    </row>
    <row r="7" spans="1:6" ht="24" customHeight="1">
      <c r="A7" s="503"/>
      <c r="B7" s="504"/>
      <c r="C7" s="504"/>
      <c r="D7" s="277"/>
      <c r="E7" s="278" t="s">
        <v>41</v>
      </c>
      <c r="F7" s="278" t="s">
        <v>41</v>
      </c>
    </row>
    <row r="8" spans="1:6" ht="15" customHeight="1">
      <c r="A8" s="273" t="s">
        <v>55</v>
      </c>
      <c r="B8" s="274"/>
      <c r="C8" s="275"/>
      <c r="D8" s="275"/>
      <c r="E8" s="276">
        <v>3025305</v>
      </c>
      <c r="F8" s="276">
        <f>SUM(F9:F10)</f>
        <v>3025305</v>
      </c>
    </row>
    <row r="9" spans="1:6" ht="15" customHeight="1">
      <c r="A9" s="264" t="s">
        <v>284</v>
      </c>
      <c r="B9" s="485" t="s">
        <v>109</v>
      </c>
      <c r="C9" s="487"/>
      <c r="D9" s="263"/>
      <c r="E9" s="90">
        <v>0</v>
      </c>
      <c r="F9" s="90">
        <v>0</v>
      </c>
    </row>
    <row r="10" spans="1:6" ht="15" customHeight="1">
      <c r="A10" s="264" t="s">
        <v>285</v>
      </c>
      <c r="B10" s="265" t="s">
        <v>121</v>
      </c>
      <c r="C10" s="265"/>
      <c r="D10" s="265"/>
      <c r="E10" s="90">
        <v>3025305</v>
      </c>
      <c r="F10" s="90">
        <f>SUM(F12:F31)</f>
        <v>3025305</v>
      </c>
    </row>
    <row r="11" spans="1:6" ht="20.25" customHeight="1">
      <c r="A11" s="91"/>
      <c r="B11" s="499" t="s">
        <v>276</v>
      </c>
      <c r="C11" s="500"/>
      <c r="D11" s="279" t="s">
        <v>325</v>
      </c>
      <c r="E11" s="93"/>
      <c r="F11" s="93"/>
    </row>
    <row r="12" spans="1:6" ht="15.75" customHeight="1">
      <c r="A12" s="91"/>
      <c r="B12" s="151" t="s">
        <v>278</v>
      </c>
      <c r="C12" s="151" t="s">
        <v>279</v>
      </c>
      <c r="D12" s="280">
        <v>0.9696</v>
      </c>
      <c r="E12" s="164">
        <v>671363</v>
      </c>
      <c r="F12" s="164">
        <v>671363</v>
      </c>
    </row>
    <row r="13" spans="1:6" ht="27" customHeight="1">
      <c r="A13" s="91"/>
      <c r="B13" s="146" t="s">
        <v>280</v>
      </c>
      <c r="C13" s="146" t="s">
        <v>155</v>
      </c>
      <c r="D13" s="281">
        <v>0.85</v>
      </c>
      <c r="E13" s="164">
        <v>107510</v>
      </c>
      <c r="F13" s="164">
        <v>107510</v>
      </c>
    </row>
    <row r="14" spans="1:6" ht="24">
      <c r="A14" s="91"/>
      <c r="B14" s="146" t="s">
        <v>281</v>
      </c>
      <c r="C14" s="146" t="s">
        <v>286</v>
      </c>
      <c r="D14" s="281">
        <v>1</v>
      </c>
      <c r="E14" s="164">
        <v>474790</v>
      </c>
      <c r="F14" s="164">
        <v>474790</v>
      </c>
    </row>
    <row r="15" spans="1:6" ht="13.5" customHeight="1">
      <c r="A15" s="91"/>
      <c r="B15" s="166" t="s">
        <v>282</v>
      </c>
      <c r="C15" s="146" t="s">
        <v>283</v>
      </c>
      <c r="D15" s="281">
        <v>0.6788</v>
      </c>
      <c r="E15" s="164">
        <v>34164</v>
      </c>
      <c r="F15" s="164">
        <v>34164</v>
      </c>
    </row>
    <row r="16" spans="1:6" ht="13.5" customHeight="1">
      <c r="A16" s="91"/>
      <c r="B16" s="163" t="s">
        <v>307</v>
      </c>
      <c r="C16" s="146" t="s">
        <v>287</v>
      </c>
      <c r="D16" s="281">
        <v>1</v>
      </c>
      <c r="E16" s="93">
        <v>400000</v>
      </c>
      <c r="F16" s="93">
        <v>400000</v>
      </c>
    </row>
    <row r="17" spans="1:6" ht="13.5" customHeight="1">
      <c r="A17" s="91"/>
      <c r="B17" s="163" t="s">
        <v>308</v>
      </c>
      <c r="C17" s="146" t="s">
        <v>288</v>
      </c>
      <c r="D17" s="281">
        <v>1</v>
      </c>
      <c r="E17" s="93">
        <v>295980</v>
      </c>
      <c r="F17" s="93">
        <v>295980</v>
      </c>
    </row>
    <row r="18" spans="1:6" ht="13.5" customHeight="1">
      <c r="A18" s="91"/>
      <c r="B18" s="163" t="s">
        <v>309</v>
      </c>
      <c r="C18" s="165" t="s">
        <v>289</v>
      </c>
      <c r="D18" s="281">
        <v>0.9391</v>
      </c>
      <c r="E18" s="182">
        <v>34980</v>
      </c>
      <c r="F18" s="182">
        <v>34980</v>
      </c>
    </row>
    <row r="19" spans="1:6" ht="13.5" customHeight="1">
      <c r="A19" s="91"/>
      <c r="B19" s="163" t="s">
        <v>310</v>
      </c>
      <c r="C19" s="165" t="s">
        <v>290</v>
      </c>
      <c r="D19" s="281">
        <v>0.8372</v>
      </c>
      <c r="E19" s="182">
        <v>32460</v>
      </c>
      <c r="F19" s="182">
        <v>32460</v>
      </c>
    </row>
    <row r="20" spans="1:6" ht="13.5" customHeight="1">
      <c r="A20" s="91"/>
      <c r="B20" s="163" t="s">
        <v>311</v>
      </c>
      <c r="C20" s="165" t="s">
        <v>291</v>
      </c>
      <c r="D20" s="281">
        <v>0.699</v>
      </c>
      <c r="E20" s="182">
        <v>41310</v>
      </c>
      <c r="F20" s="182">
        <v>41310</v>
      </c>
    </row>
    <row r="21" spans="1:6" ht="13.5" customHeight="1">
      <c r="A21" s="91"/>
      <c r="B21" s="176" t="s">
        <v>312</v>
      </c>
      <c r="C21" s="215" t="s">
        <v>323</v>
      </c>
      <c r="D21" s="281">
        <v>1</v>
      </c>
      <c r="E21" s="180">
        <v>235500</v>
      </c>
      <c r="F21" s="180">
        <v>235500</v>
      </c>
    </row>
    <row r="22" spans="1:6" ht="13.5" customHeight="1">
      <c r="A22" s="91"/>
      <c r="B22" s="163" t="s">
        <v>313</v>
      </c>
      <c r="C22" s="215" t="s">
        <v>292</v>
      </c>
      <c r="D22" s="282">
        <v>0.5164</v>
      </c>
      <c r="E22" s="180">
        <v>17610</v>
      </c>
      <c r="F22" s="180">
        <v>17610</v>
      </c>
    </row>
    <row r="23" spans="1:6" ht="13.5" customHeight="1">
      <c r="A23" s="91"/>
      <c r="B23" s="163" t="s">
        <v>322</v>
      </c>
      <c r="C23" s="165" t="s">
        <v>393</v>
      </c>
      <c r="D23" s="282">
        <v>0.502</v>
      </c>
      <c r="E23" s="180">
        <v>38295</v>
      </c>
      <c r="F23" s="180">
        <v>38295</v>
      </c>
    </row>
    <row r="24" spans="1:6" ht="13.5" customHeight="1">
      <c r="A24" s="91"/>
      <c r="B24" s="163" t="s">
        <v>314</v>
      </c>
      <c r="C24" s="165" t="s">
        <v>293</v>
      </c>
      <c r="D24" s="281">
        <v>1</v>
      </c>
      <c r="E24" s="180">
        <v>21600</v>
      </c>
      <c r="F24" s="180">
        <v>21600</v>
      </c>
    </row>
    <row r="25" spans="1:6" ht="13.5" customHeight="1">
      <c r="A25" s="91"/>
      <c r="B25" s="163" t="s">
        <v>315</v>
      </c>
      <c r="C25" s="165" t="s">
        <v>294</v>
      </c>
      <c r="D25" s="282">
        <v>0.6466</v>
      </c>
      <c r="E25" s="180">
        <v>53135</v>
      </c>
      <c r="F25" s="180">
        <v>53135</v>
      </c>
    </row>
    <row r="26" spans="1:6" ht="13.5" customHeight="1">
      <c r="A26" s="91"/>
      <c r="B26" s="163" t="s">
        <v>316</v>
      </c>
      <c r="C26" s="215" t="s">
        <v>337</v>
      </c>
      <c r="D26" s="281">
        <v>1</v>
      </c>
      <c r="E26" s="93">
        <v>116500</v>
      </c>
      <c r="F26" s="93">
        <v>116500</v>
      </c>
    </row>
    <row r="27" spans="1:6" ht="13.5" customHeight="1">
      <c r="A27" s="91"/>
      <c r="B27" s="163" t="s">
        <v>317</v>
      </c>
      <c r="C27" s="149" t="s">
        <v>295</v>
      </c>
      <c r="D27" s="281">
        <v>1</v>
      </c>
      <c r="E27" s="93">
        <v>1920</v>
      </c>
      <c r="F27" s="93">
        <v>1920</v>
      </c>
    </row>
    <row r="28" spans="1:6" ht="13.5" customHeight="1">
      <c r="A28" s="91"/>
      <c r="B28" s="163" t="s">
        <v>318</v>
      </c>
      <c r="C28" s="149" t="s">
        <v>296</v>
      </c>
      <c r="D28" s="281">
        <v>1</v>
      </c>
      <c r="E28" s="93">
        <v>47737</v>
      </c>
      <c r="F28" s="93">
        <v>47737</v>
      </c>
    </row>
    <row r="29" spans="1:6" ht="13.5" customHeight="1">
      <c r="A29" s="91"/>
      <c r="B29" s="163" t="s">
        <v>319</v>
      </c>
      <c r="C29" s="149" t="s">
        <v>297</v>
      </c>
      <c r="D29" s="281">
        <v>1</v>
      </c>
      <c r="E29" s="93">
        <v>37500</v>
      </c>
      <c r="F29" s="93">
        <v>37500</v>
      </c>
    </row>
    <row r="30" spans="1:6" ht="13.5" customHeight="1">
      <c r="A30" s="91"/>
      <c r="B30" s="163" t="s">
        <v>320</v>
      </c>
      <c r="C30" s="149" t="s">
        <v>298</v>
      </c>
      <c r="D30" s="281">
        <v>1</v>
      </c>
      <c r="E30" s="93">
        <v>181471</v>
      </c>
      <c r="F30" s="93">
        <v>181471</v>
      </c>
    </row>
    <row r="31" spans="1:6" ht="13.5" customHeight="1">
      <c r="A31" s="91"/>
      <c r="B31" s="163" t="s">
        <v>321</v>
      </c>
      <c r="C31" s="149" t="s">
        <v>299</v>
      </c>
      <c r="D31" s="281">
        <v>1</v>
      </c>
      <c r="E31" s="93">
        <v>181480</v>
      </c>
      <c r="F31" s="93">
        <v>181480</v>
      </c>
    </row>
    <row r="32" spans="1:6" ht="13.5" customHeight="1">
      <c r="A32" s="497" t="s">
        <v>64</v>
      </c>
      <c r="B32" s="498"/>
      <c r="C32" s="498"/>
      <c r="D32" s="266"/>
      <c r="E32" s="267">
        <v>3000</v>
      </c>
      <c r="F32" s="267">
        <f>SUM(F33:F34)</f>
        <v>3000</v>
      </c>
    </row>
    <row r="33" spans="1:6" ht="13.5" customHeight="1">
      <c r="A33" s="264" t="s">
        <v>300</v>
      </c>
      <c r="B33" s="270" t="s">
        <v>306</v>
      </c>
      <c r="C33" s="272"/>
      <c r="D33" s="271"/>
      <c r="E33" s="164">
        <v>3000</v>
      </c>
      <c r="F33" s="164">
        <v>3000</v>
      </c>
    </row>
    <row r="34" spans="1:6" ht="13.5" customHeight="1">
      <c r="A34" s="264" t="s">
        <v>301</v>
      </c>
      <c r="B34" s="270" t="s">
        <v>302</v>
      </c>
      <c r="C34" s="272"/>
      <c r="D34" s="271"/>
      <c r="E34" s="164">
        <v>0</v>
      </c>
      <c r="F34" s="164">
        <v>0</v>
      </c>
    </row>
    <row r="35" spans="1:6" ht="15" customHeight="1">
      <c r="A35" s="488" t="s">
        <v>67</v>
      </c>
      <c r="B35" s="489"/>
      <c r="C35" s="489"/>
      <c r="D35" s="490"/>
      <c r="E35" s="92">
        <v>22544</v>
      </c>
      <c r="F35" s="92">
        <f>SUM(F36:F37)</f>
        <v>22544</v>
      </c>
    </row>
    <row r="36" spans="1:6" ht="24" customHeight="1">
      <c r="A36" s="264" t="s">
        <v>304</v>
      </c>
      <c r="B36" s="485" t="s">
        <v>324</v>
      </c>
      <c r="C36" s="486"/>
      <c r="D36" s="487"/>
      <c r="E36" s="90">
        <v>12364</v>
      </c>
      <c r="F36" s="90">
        <v>12364</v>
      </c>
    </row>
    <row r="37" spans="1:6" ht="15" customHeight="1">
      <c r="A37" s="264" t="s">
        <v>305</v>
      </c>
      <c r="B37" s="485" t="s">
        <v>303</v>
      </c>
      <c r="C37" s="486"/>
      <c r="D37" s="487"/>
      <c r="E37" s="90">
        <v>10180</v>
      </c>
      <c r="F37" s="90">
        <v>10180</v>
      </c>
    </row>
    <row r="38" spans="1:6" ht="15" customHeight="1">
      <c r="A38" s="491" t="s">
        <v>43</v>
      </c>
      <c r="B38" s="492"/>
      <c r="C38" s="492"/>
      <c r="D38" s="493"/>
      <c r="E38" s="95">
        <v>3050849</v>
      </c>
      <c r="F38" s="95">
        <f>SUM(F8,F32,F35)</f>
        <v>3050849</v>
      </c>
    </row>
    <row r="39" spans="1:4" ht="12.75">
      <c r="A39" s="96"/>
      <c r="B39" s="96"/>
      <c r="C39" s="96"/>
      <c r="D39" s="96"/>
    </row>
    <row r="40" spans="1:4" ht="12.75">
      <c r="A40" s="96"/>
      <c r="B40" s="96"/>
      <c r="C40" s="96"/>
      <c r="D40" s="96"/>
    </row>
  </sheetData>
  <sheetProtection/>
  <mergeCells count="11">
    <mergeCell ref="A1:E1"/>
    <mergeCell ref="A32:C32"/>
    <mergeCell ref="B9:C9"/>
    <mergeCell ref="B11:C11"/>
    <mergeCell ref="A6:C7"/>
    <mergeCell ref="B36:D36"/>
    <mergeCell ref="B37:D37"/>
    <mergeCell ref="A35:D35"/>
    <mergeCell ref="A38:D38"/>
    <mergeCell ref="A4:F4"/>
    <mergeCell ref="B5:F5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5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0.28125" style="0" customWidth="1"/>
    <col min="3" max="4" width="13.28125" style="0" customWidth="1"/>
    <col min="6" max="6" width="9.140625" style="0" hidden="1" customWidth="1"/>
    <col min="7" max="7" width="10.00390625" style="0" hidden="1" customWidth="1"/>
    <col min="8" max="9" width="9.140625" style="0" hidden="1" customWidth="1"/>
    <col min="10" max="10" width="10.140625" style="0" hidden="1" customWidth="1"/>
    <col min="11" max="11" width="11.57421875" style="0" hidden="1" customWidth="1"/>
    <col min="12" max="15" width="9.140625" style="0" hidden="1" customWidth="1"/>
    <col min="16" max="16" width="0" style="0" hidden="1" customWidth="1"/>
  </cols>
  <sheetData>
    <row r="1" spans="1:10" ht="17.25" customHeight="1">
      <c r="A1" s="522" t="s">
        <v>256</v>
      </c>
      <c r="B1" s="522"/>
      <c r="C1" s="522"/>
      <c r="D1" s="522"/>
      <c r="F1" s="519" t="s">
        <v>372</v>
      </c>
      <c r="G1" s="88"/>
      <c r="H1" s="518" t="s">
        <v>373</v>
      </c>
      <c r="I1" s="518" t="s">
        <v>374</v>
      </c>
      <c r="J1" s="518" t="s">
        <v>375</v>
      </c>
    </row>
    <row r="2" spans="1:10" ht="6" customHeight="1">
      <c r="A2" s="97"/>
      <c r="B2" s="97"/>
      <c r="F2" s="519"/>
      <c r="G2" s="88"/>
      <c r="H2" s="519"/>
      <c r="I2" s="519"/>
      <c r="J2" s="519"/>
    </row>
    <row r="3" spans="1:10" ht="12.75">
      <c r="A3" s="98"/>
      <c r="B3" s="98"/>
      <c r="D3" s="99" t="s">
        <v>492</v>
      </c>
      <c r="F3" s="519"/>
      <c r="G3" s="88"/>
      <c r="H3" s="519"/>
      <c r="I3" s="519"/>
      <c r="J3" s="519"/>
    </row>
    <row r="4" spans="1:12" ht="12.75">
      <c r="A4" s="98"/>
      <c r="B4" s="98"/>
      <c r="D4" s="99" t="s">
        <v>0</v>
      </c>
      <c r="F4" s="519"/>
      <c r="G4" s="518" t="s">
        <v>376</v>
      </c>
      <c r="H4" s="519"/>
      <c r="I4" s="519"/>
      <c r="J4" s="519"/>
      <c r="K4" s="518" t="s">
        <v>83</v>
      </c>
      <c r="L4" s="518" t="s">
        <v>384</v>
      </c>
    </row>
    <row r="5" spans="1:12" ht="12.75">
      <c r="A5" s="98"/>
      <c r="B5" s="98"/>
      <c r="F5" s="519"/>
      <c r="G5" s="519"/>
      <c r="H5" s="519"/>
      <c r="I5" s="519"/>
      <c r="J5" s="519"/>
      <c r="K5" s="519"/>
      <c r="L5" s="519"/>
    </row>
    <row r="6" spans="1:12" ht="48.75" customHeight="1">
      <c r="A6" s="510" t="s">
        <v>40</v>
      </c>
      <c r="B6" s="511"/>
      <c r="C6" s="283" t="s">
        <v>455</v>
      </c>
      <c r="D6" s="283" t="s">
        <v>397</v>
      </c>
      <c r="F6" s="519"/>
      <c r="G6" s="519"/>
      <c r="H6" s="519"/>
      <c r="I6" s="519"/>
      <c r="J6" s="519"/>
      <c r="K6" s="519"/>
      <c r="L6" s="519"/>
    </row>
    <row r="7" spans="1:12" ht="24" customHeight="1" thickBot="1">
      <c r="A7" s="512"/>
      <c r="B7" s="513"/>
      <c r="C7" s="284" t="s">
        <v>41</v>
      </c>
      <c r="D7" s="284" t="s">
        <v>41</v>
      </c>
      <c r="F7" s="519"/>
      <c r="G7" s="519"/>
      <c r="H7" s="519"/>
      <c r="I7" s="519"/>
      <c r="J7" s="519"/>
      <c r="K7" s="519"/>
      <c r="L7" s="519"/>
    </row>
    <row r="8" spans="1:4" ht="21.75" customHeight="1" thickTop="1">
      <c r="A8" s="520" t="s">
        <v>44</v>
      </c>
      <c r="B8" s="521"/>
      <c r="C8" s="94"/>
      <c r="D8" s="94"/>
    </row>
    <row r="9" spans="1:13" ht="15.75" customHeight="1">
      <c r="A9" s="100">
        <v>1</v>
      </c>
      <c r="B9" s="102" t="s">
        <v>112</v>
      </c>
      <c r="C9" s="90">
        <v>6000</v>
      </c>
      <c r="D9" s="90">
        <v>6000</v>
      </c>
      <c r="E9" s="106"/>
      <c r="F9" s="106"/>
      <c r="G9" s="106"/>
      <c r="H9" s="106"/>
      <c r="I9" s="106">
        <v>6000</v>
      </c>
      <c r="J9" s="106"/>
      <c r="K9" s="106"/>
      <c r="L9" s="106"/>
      <c r="M9" s="106"/>
    </row>
    <row r="10" spans="1:13" ht="15" customHeight="1">
      <c r="A10" s="100">
        <v>2</v>
      </c>
      <c r="B10" s="210" t="s">
        <v>176</v>
      </c>
      <c r="C10" s="94">
        <v>10000</v>
      </c>
      <c r="D10" s="94">
        <v>10000</v>
      </c>
      <c r="E10" s="106"/>
      <c r="F10" s="106"/>
      <c r="G10" s="106"/>
      <c r="H10" s="106"/>
      <c r="I10" s="106">
        <v>10000</v>
      </c>
      <c r="J10" s="106"/>
      <c r="K10" s="106"/>
      <c r="L10" s="106"/>
      <c r="M10" s="106"/>
    </row>
    <row r="11" spans="1:13" ht="15" customHeight="1">
      <c r="A11" s="100">
        <v>3</v>
      </c>
      <c r="B11" s="166" t="s">
        <v>359</v>
      </c>
      <c r="C11" s="94">
        <v>20612</v>
      </c>
      <c r="D11" s="94">
        <v>20612</v>
      </c>
      <c r="E11" s="106"/>
      <c r="F11" s="106"/>
      <c r="G11" s="106"/>
      <c r="H11" s="106"/>
      <c r="I11" s="106">
        <v>20612</v>
      </c>
      <c r="J11" s="106"/>
      <c r="K11" s="106"/>
      <c r="L11" s="106"/>
      <c r="M11" s="106"/>
    </row>
    <row r="12" spans="1:13" ht="15" customHeight="1">
      <c r="A12" s="100"/>
      <c r="B12" s="165" t="s">
        <v>139</v>
      </c>
      <c r="C12" s="94"/>
      <c r="D12" s="94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5" customHeight="1">
      <c r="A13" s="100">
        <v>4</v>
      </c>
      <c r="B13" s="165" t="s">
        <v>149</v>
      </c>
      <c r="C13" s="94">
        <v>391892</v>
      </c>
      <c r="D13" s="94">
        <v>391892</v>
      </c>
      <c r="E13" s="106"/>
      <c r="F13" s="106"/>
      <c r="G13" s="106"/>
      <c r="H13" s="106"/>
      <c r="I13" s="311">
        <f>C13/1.27</f>
        <v>308576.3779527559</v>
      </c>
      <c r="J13" s="106"/>
      <c r="K13" s="106"/>
      <c r="L13" s="106">
        <f>I13*0.27</f>
        <v>83315.62204724409</v>
      </c>
      <c r="M13" s="106"/>
    </row>
    <row r="14" spans="1:13" ht="15" customHeight="1">
      <c r="A14" s="100">
        <v>5</v>
      </c>
      <c r="B14" s="165" t="s">
        <v>177</v>
      </c>
      <c r="C14" s="94">
        <v>176911</v>
      </c>
      <c r="D14" s="94">
        <v>176911</v>
      </c>
      <c r="E14" s="46"/>
      <c r="F14" s="106">
        <v>176911</v>
      </c>
      <c r="G14" s="106"/>
      <c r="H14" s="106"/>
      <c r="I14" s="106"/>
      <c r="J14" s="106"/>
      <c r="K14" s="106"/>
      <c r="L14" s="106"/>
      <c r="M14" s="106"/>
    </row>
    <row r="15" spans="1:13" ht="15" customHeight="1">
      <c r="A15" s="100">
        <v>6</v>
      </c>
      <c r="B15" s="165" t="s">
        <v>178</v>
      </c>
      <c r="C15" s="94">
        <v>284810</v>
      </c>
      <c r="D15" s="94">
        <v>284810</v>
      </c>
      <c r="E15" s="106"/>
      <c r="F15" s="106"/>
      <c r="G15" s="106"/>
      <c r="H15" s="106"/>
      <c r="I15" s="106">
        <v>284810</v>
      </c>
      <c r="J15" s="106"/>
      <c r="K15" s="106"/>
      <c r="L15" s="106"/>
      <c r="M15" s="106"/>
    </row>
    <row r="16" spans="1:13" ht="15" customHeight="1">
      <c r="A16" s="100">
        <v>7</v>
      </c>
      <c r="B16" s="165" t="s">
        <v>213</v>
      </c>
      <c r="C16" s="94">
        <v>48208</v>
      </c>
      <c r="D16" s="94">
        <v>48208</v>
      </c>
      <c r="E16" s="106"/>
      <c r="F16" s="106"/>
      <c r="G16" s="106"/>
      <c r="H16" s="106"/>
      <c r="I16" s="106">
        <v>48208</v>
      </c>
      <c r="J16" s="106"/>
      <c r="K16" s="106"/>
      <c r="L16" s="106"/>
      <c r="M16" s="106"/>
    </row>
    <row r="17" spans="1:13" ht="15" customHeight="1">
      <c r="A17" s="100">
        <v>8</v>
      </c>
      <c r="B17" s="165" t="s">
        <v>214</v>
      </c>
      <c r="C17" s="214">
        <v>37440</v>
      </c>
      <c r="D17" s="214">
        <v>37440</v>
      </c>
      <c r="E17" s="106"/>
      <c r="F17" s="106"/>
      <c r="G17" s="106"/>
      <c r="H17" s="106"/>
      <c r="I17" s="106">
        <v>37440</v>
      </c>
      <c r="J17" s="106"/>
      <c r="K17" s="106"/>
      <c r="L17" s="106"/>
      <c r="M17" s="106"/>
    </row>
    <row r="18" spans="1:13" ht="15" customHeight="1">
      <c r="A18" s="100">
        <v>9</v>
      </c>
      <c r="B18" s="165" t="s">
        <v>215</v>
      </c>
      <c r="C18" s="214">
        <v>68923</v>
      </c>
      <c r="D18" s="214">
        <v>68923</v>
      </c>
      <c r="E18" s="106"/>
      <c r="F18" s="106"/>
      <c r="G18" s="106"/>
      <c r="H18" s="106"/>
      <c r="I18" s="106">
        <v>68923</v>
      </c>
      <c r="J18" s="106"/>
      <c r="K18" s="106"/>
      <c r="L18" s="106"/>
      <c r="M18" s="106"/>
    </row>
    <row r="19" spans="1:13" ht="15" customHeight="1">
      <c r="A19" s="523">
        <v>10</v>
      </c>
      <c r="B19" s="322" t="s">
        <v>389</v>
      </c>
      <c r="C19" s="506">
        <v>230104</v>
      </c>
      <c r="D19" s="506">
        <v>230104</v>
      </c>
      <c r="E19" s="106"/>
      <c r="F19" s="106"/>
      <c r="G19" s="106"/>
      <c r="H19" s="106"/>
      <c r="I19" s="311">
        <f>C19/1.27</f>
        <v>181184.25196850393</v>
      </c>
      <c r="J19" s="106"/>
      <c r="K19" s="106"/>
      <c r="L19" s="106">
        <f>I19*0.27</f>
        <v>48919.74803149606</v>
      </c>
      <c r="M19" s="106"/>
    </row>
    <row r="20" spans="1:13" ht="14.25" customHeight="1">
      <c r="A20" s="524"/>
      <c r="B20" s="165" t="s">
        <v>390</v>
      </c>
      <c r="C20" s="507"/>
      <c r="D20" s="507"/>
      <c r="E20" s="106"/>
      <c r="F20" s="106"/>
      <c r="G20" s="106"/>
      <c r="H20" s="106"/>
      <c r="I20" s="311"/>
      <c r="J20" s="106"/>
      <c r="K20" s="106"/>
      <c r="L20" s="106"/>
      <c r="M20" s="106"/>
    </row>
    <row r="21" spans="1:13" ht="15" customHeight="1">
      <c r="A21" s="100">
        <v>11</v>
      </c>
      <c r="B21" s="165" t="s">
        <v>342</v>
      </c>
      <c r="C21" s="94">
        <v>116500</v>
      </c>
      <c r="D21" s="94">
        <v>116500</v>
      </c>
      <c r="E21" s="106"/>
      <c r="F21" s="106"/>
      <c r="G21" s="106"/>
      <c r="H21" s="106"/>
      <c r="I21" s="311">
        <f>C21/1.27</f>
        <v>91732.28346456692</v>
      </c>
      <c r="J21" s="106"/>
      <c r="K21" s="106"/>
      <c r="L21" s="106">
        <f>I21*0.27</f>
        <v>24767.716535433072</v>
      </c>
      <c r="M21" s="106"/>
    </row>
    <row r="22" spans="1:13" ht="15" customHeight="1">
      <c r="A22" s="100">
        <v>12</v>
      </c>
      <c r="B22" s="165" t="s">
        <v>210</v>
      </c>
      <c r="C22" s="94">
        <v>32329</v>
      </c>
      <c r="D22" s="94">
        <v>32329</v>
      </c>
      <c r="E22" s="106"/>
      <c r="F22" s="106"/>
      <c r="G22" s="106"/>
      <c r="H22" s="106"/>
      <c r="I22" s="106">
        <v>32329</v>
      </c>
      <c r="J22" s="106"/>
      <c r="K22" s="106"/>
      <c r="L22" s="106"/>
      <c r="M22" s="106"/>
    </row>
    <row r="23" spans="1:13" ht="15" customHeight="1">
      <c r="A23" s="100">
        <v>13</v>
      </c>
      <c r="B23" s="165" t="s">
        <v>334</v>
      </c>
      <c r="C23" s="94">
        <v>74537</v>
      </c>
      <c r="D23" s="94">
        <v>74537</v>
      </c>
      <c r="E23" s="106"/>
      <c r="F23" s="106"/>
      <c r="G23" s="106"/>
      <c r="H23" s="106"/>
      <c r="I23" s="106">
        <v>74537</v>
      </c>
      <c r="J23" s="106"/>
      <c r="K23" s="106"/>
      <c r="L23" s="106"/>
      <c r="M23" s="106"/>
    </row>
    <row r="24" spans="1:13" ht="15" customHeight="1">
      <c r="A24" s="100">
        <v>14</v>
      </c>
      <c r="B24" s="165" t="s">
        <v>211</v>
      </c>
      <c r="C24" s="94">
        <v>21600</v>
      </c>
      <c r="D24" s="94">
        <v>21600</v>
      </c>
      <c r="E24" s="106"/>
      <c r="F24" s="106"/>
      <c r="G24" s="106"/>
      <c r="H24" s="106"/>
      <c r="I24" s="106">
        <v>21600</v>
      </c>
      <c r="J24" s="106"/>
      <c r="K24" s="106"/>
      <c r="L24" s="106"/>
      <c r="M24" s="106"/>
    </row>
    <row r="25" spans="1:13" ht="15" customHeight="1">
      <c r="A25" s="100">
        <v>15</v>
      </c>
      <c r="B25" s="165" t="s">
        <v>212</v>
      </c>
      <c r="C25" s="94">
        <v>80811</v>
      </c>
      <c r="D25" s="94">
        <v>80811</v>
      </c>
      <c r="E25" s="106"/>
      <c r="F25" s="106"/>
      <c r="G25" s="106"/>
      <c r="H25" s="106"/>
      <c r="I25" s="106">
        <v>80811</v>
      </c>
      <c r="J25" s="106"/>
      <c r="K25" s="106"/>
      <c r="L25" s="106"/>
      <c r="M25" s="106"/>
    </row>
    <row r="26" spans="1:13" ht="15" customHeight="1">
      <c r="A26" s="100">
        <v>16</v>
      </c>
      <c r="B26" s="149" t="s">
        <v>219</v>
      </c>
      <c r="C26" s="94">
        <v>1920</v>
      </c>
      <c r="D26" s="94">
        <v>1920</v>
      </c>
      <c r="E26" s="106"/>
      <c r="F26" s="106"/>
      <c r="G26" s="106"/>
      <c r="H26" s="106"/>
      <c r="I26" s="106">
        <v>1920</v>
      </c>
      <c r="J26" s="106"/>
      <c r="K26" s="106"/>
      <c r="L26" s="106"/>
      <c r="M26" s="106"/>
    </row>
    <row r="27" spans="1:13" ht="15" customHeight="1">
      <c r="A27" s="100">
        <v>17</v>
      </c>
      <c r="B27" s="149" t="s">
        <v>391</v>
      </c>
      <c r="C27" s="94">
        <v>45515</v>
      </c>
      <c r="D27" s="94">
        <v>45515</v>
      </c>
      <c r="E27" s="106"/>
      <c r="F27" s="106"/>
      <c r="G27" s="106"/>
      <c r="H27" s="106"/>
      <c r="I27" s="310">
        <v>45515</v>
      </c>
      <c r="J27" s="106"/>
      <c r="K27" s="106"/>
      <c r="L27" s="106"/>
      <c r="M27" s="106"/>
    </row>
    <row r="28" spans="1:13" ht="15" customHeight="1">
      <c r="A28" s="100">
        <v>18</v>
      </c>
      <c r="B28" s="149" t="s">
        <v>220</v>
      </c>
      <c r="C28" s="94">
        <v>37500</v>
      </c>
      <c r="D28" s="94">
        <v>37500</v>
      </c>
      <c r="E28" s="106"/>
      <c r="F28" s="106"/>
      <c r="G28" s="106"/>
      <c r="H28" s="106"/>
      <c r="I28" s="310">
        <v>37500</v>
      </c>
      <c r="J28" s="106"/>
      <c r="K28" s="106"/>
      <c r="L28" s="106"/>
      <c r="M28" s="106"/>
    </row>
    <row r="29" spans="1:13" ht="26.25" customHeight="1">
      <c r="A29" s="100">
        <v>19</v>
      </c>
      <c r="B29" s="148" t="s">
        <v>175</v>
      </c>
      <c r="C29" s="90">
        <v>474790</v>
      </c>
      <c r="D29" s="90">
        <v>474790</v>
      </c>
      <c r="E29" s="106"/>
      <c r="F29" s="106"/>
      <c r="G29" s="106"/>
      <c r="H29" s="106"/>
      <c r="I29" s="311">
        <f>C29/1.27</f>
        <v>373850.3937007874</v>
      </c>
      <c r="J29" s="106"/>
      <c r="K29" s="106"/>
      <c r="L29" s="106">
        <f>I29*0.27</f>
        <v>100939.6062992126</v>
      </c>
      <c r="M29" s="106"/>
    </row>
    <row r="30" spans="1:13" ht="25.5" customHeight="1">
      <c r="A30" s="100">
        <v>20</v>
      </c>
      <c r="B30" s="148" t="s">
        <v>157</v>
      </c>
      <c r="C30" s="94">
        <v>204299</v>
      </c>
      <c r="D30" s="94">
        <v>204299</v>
      </c>
      <c r="E30" s="46"/>
      <c r="F30" s="106">
        <v>161348</v>
      </c>
      <c r="G30" s="106"/>
      <c r="H30" s="106"/>
      <c r="I30" s="106">
        <v>42951</v>
      </c>
      <c r="J30" s="106"/>
      <c r="K30" s="106"/>
      <c r="L30" s="106"/>
      <c r="M30" s="106"/>
    </row>
    <row r="31" spans="1:13" ht="25.5" customHeight="1">
      <c r="A31" s="100">
        <v>21</v>
      </c>
      <c r="B31" s="148" t="s">
        <v>174</v>
      </c>
      <c r="C31" s="94">
        <v>1151487</v>
      </c>
      <c r="D31" s="94">
        <v>1151487</v>
      </c>
      <c r="E31" s="46"/>
      <c r="F31" s="106">
        <v>1151487</v>
      </c>
      <c r="G31" s="106"/>
      <c r="H31" s="106"/>
      <c r="I31" s="106"/>
      <c r="J31" s="106"/>
      <c r="K31" s="106"/>
      <c r="L31" s="106"/>
      <c r="M31" s="106"/>
    </row>
    <row r="32" spans="1:13" ht="24.75" customHeight="1">
      <c r="A32" s="100">
        <v>22</v>
      </c>
      <c r="B32" s="148" t="s">
        <v>155</v>
      </c>
      <c r="C32" s="94">
        <v>124523</v>
      </c>
      <c r="D32" s="94">
        <v>124523</v>
      </c>
      <c r="E32" s="106"/>
      <c r="F32" s="106"/>
      <c r="G32" s="106"/>
      <c r="H32" s="106"/>
      <c r="I32" s="106"/>
      <c r="J32" s="106"/>
      <c r="K32" s="106">
        <v>124523</v>
      </c>
      <c r="L32" s="106"/>
      <c r="M32" s="106"/>
    </row>
    <row r="33" spans="1:13" ht="17.25" customHeight="1">
      <c r="A33" s="100">
        <v>23</v>
      </c>
      <c r="B33" s="148" t="s">
        <v>156</v>
      </c>
      <c r="C33" s="94">
        <v>435866</v>
      </c>
      <c r="D33" s="94">
        <v>435866</v>
      </c>
      <c r="E33" s="106"/>
      <c r="F33" s="106"/>
      <c r="G33" s="106"/>
      <c r="H33" s="106"/>
      <c r="I33" s="106">
        <v>435866</v>
      </c>
      <c r="J33" s="106"/>
      <c r="K33" s="106"/>
      <c r="L33" s="106"/>
      <c r="M33" s="106"/>
    </row>
    <row r="34" spans="1:15" ht="17.25" customHeight="1">
      <c r="A34" s="100">
        <v>24</v>
      </c>
      <c r="B34" s="148" t="s">
        <v>338</v>
      </c>
      <c r="C34" s="94">
        <v>49027</v>
      </c>
      <c r="D34" s="94">
        <v>49027</v>
      </c>
      <c r="E34" s="46"/>
      <c r="F34" s="106">
        <v>1302</v>
      </c>
      <c r="G34" s="106"/>
      <c r="H34" s="106"/>
      <c r="I34" s="311">
        <f>(D34-F34)/1.27</f>
        <v>37578.740157480315</v>
      </c>
      <c r="J34" s="106"/>
      <c r="K34" s="106"/>
      <c r="L34" s="106">
        <f>I34*0.27</f>
        <v>10146.259842519687</v>
      </c>
      <c r="M34" s="106"/>
      <c r="O34" s="106"/>
    </row>
    <row r="35" spans="1:13" ht="17.25" customHeight="1">
      <c r="A35" s="100">
        <v>25</v>
      </c>
      <c r="B35" s="149" t="s">
        <v>217</v>
      </c>
      <c r="C35" s="94">
        <v>181471</v>
      </c>
      <c r="D35" s="94">
        <v>181471</v>
      </c>
      <c r="E35" s="106"/>
      <c r="F35" s="106"/>
      <c r="G35" s="106"/>
      <c r="H35" s="106"/>
      <c r="I35" s="310">
        <v>181471</v>
      </c>
      <c r="J35" s="106"/>
      <c r="K35" s="106"/>
      <c r="L35" s="106"/>
      <c r="M35" s="106"/>
    </row>
    <row r="36" spans="1:13" ht="17.25" customHeight="1">
      <c r="A36" s="100">
        <v>26</v>
      </c>
      <c r="B36" s="149" t="s">
        <v>218</v>
      </c>
      <c r="C36" s="94">
        <v>181099</v>
      </c>
      <c r="D36" s="94">
        <v>181099</v>
      </c>
      <c r="E36" s="106"/>
      <c r="F36" s="106"/>
      <c r="G36" s="106"/>
      <c r="H36" s="106"/>
      <c r="I36" s="310">
        <v>181099</v>
      </c>
      <c r="J36" s="106"/>
      <c r="K36" s="106"/>
      <c r="L36" s="106"/>
      <c r="M36" s="106"/>
    </row>
    <row r="37" spans="1:13" ht="16.5" customHeight="1">
      <c r="A37" s="100">
        <v>27</v>
      </c>
      <c r="B37" s="148" t="s">
        <v>163</v>
      </c>
      <c r="C37" s="90">
        <v>30000</v>
      </c>
      <c r="D37" s="90">
        <v>30000</v>
      </c>
      <c r="E37" s="106"/>
      <c r="F37" s="106"/>
      <c r="G37" s="106"/>
      <c r="H37" s="106"/>
      <c r="I37" s="106">
        <v>30000</v>
      </c>
      <c r="J37" s="106"/>
      <c r="K37" s="106"/>
      <c r="L37" s="106"/>
      <c r="M37" s="106"/>
    </row>
    <row r="38" spans="1:13" ht="16.5" customHeight="1">
      <c r="A38" s="100">
        <v>28</v>
      </c>
      <c r="B38" s="148" t="s">
        <v>201</v>
      </c>
      <c r="C38" s="94">
        <v>34179</v>
      </c>
      <c r="D38" s="94">
        <v>34179</v>
      </c>
      <c r="E38" s="106"/>
      <c r="F38" s="106"/>
      <c r="G38" s="106"/>
      <c r="H38" s="106"/>
      <c r="I38" s="106">
        <v>34179</v>
      </c>
      <c r="J38" s="106"/>
      <c r="K38" s="106"/>
      <c r="L38" s="106"/>
      <c r="M38" s="106"/>
    </row>
    <row r="39" spans="1:13" ht="16.5" customHeight="1">
      <c r="A39" s="100">
        <v>29</v>
      </c>
      <c r="B39" s="148" t="s">
        <v>150</v>
      </c>
      <c r="C39" s="94">
        <v>39417</v>
      </c>
      <c r="D39" s="94">
        <v>39417</v>
      </c>
      <c r="E39" s="106"/>
      <c r="F39" s="106"/>
      <c r="G39" s="106"/>
      <c r="H39" s="106"/>
      <c r="I39" s="106">
        <v>39417</v>
      </c>
      <c r="J39" s="106"/>
      <c r="K39" s="106"/>
      <c r="L39" s="106"/>
      <c r="M39" s="106"/>
    </row>
    <row r="40" spans="1:13" ht="16.5" customHeight="1">
      <c r="A40" s="100">
        <v>30</v>
      </c>
      <c r="B40" s="148" t="s">
        <v>275</v>
      </c>
      <c r="C40" s="94">
        <v>4000</v>
      </c>
      <c r="D40" s="94">
        <v>4000</v>
      </c>
      <c r="E40" s="106"/>
      <c r="F40" s="106"/>
      <c r="G40" s="106"/>
      <c r="H40" s="106"/>
      <c r="I40" s="106">
        <v>4000</v>
      </c>
      <c r="J40" s="106"/>
      <c r="K40" s="106"/>
      <c r="L40" s="106"/>
      <c r="M40" s="106"/>
    </row>
    <row r="41" spans="1:13" ht="12" customHeight="1">
      <c r="A41" s="530">
        <v>31</v>
      </c>
      <c r="B41" s="532" t="s">
        <v>257</v>
      </c>
      <c r="C41" s="506">
        <v>30000</v>
      </c>
      <c r="D41" s="506">
        <v>30000</v>
      </c>
      <c r="E41" s="106"/>
      <c r="F41" s="106"/>
      <c r="G41" s="106"/>
      <c r="H41" s="106"/>
      <c r="I41" s="106">
        <v>30000</v>
      </c>
      <c r="J41" s="106"/>
      <c r="K41" s="106"/>
      <c r="L41" s="106"/>
      <c r="M41" s="106"/>
    </row>
    <row r="42" spans="1:13" ht="13.5" customHeight="1">
      <c r="A42" s="531"/>
      <c r="B42" s="533"/>
      <c r="C42" s="507"/>
      <c r="D42" s="507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15.75" customHeight="1">
      <c r="A43" s="100">
        <v>32</v>
      </c>
      <c r="B43" s="148" t="s">
        <v>160</v>
      </c>
      <c r="C43" s="94">
        <v>2500</v>
      </c>
      <c r="D43" s="94">
        <v>2500</v>
      </c>
      <c r="E43" s="106"/>
      <c r="F43" s="106"/>
      <c r="G43" s="106"/>
      <c r="H43" s="106"/>
      <c r="I43" s="106">
        <v>2500</v>
      </c>
      <c r="J43" s="106"/>
      <c r="K43" s="106"/>
      <c r="L43" s="106"/>
      <c r="M43" s="106"/>
    </row>
    <row r="44" spans="1:13" ht="16.5" customHeight="1">
      <c r="A44" s="100">
        <v>33</v>
      </c>
      <c r="B44" s="148" t="s">
        <v>151</v>
      </c>
      <c r="C44" s="90">
        <v>10037</v>
      </c>
      <c r="D44" s="164">
        <v>8416</v>
      </c>
      <c r="E44" s="46"/>
      <c r="F44" s="106"/>
      <c r="G44" s="106"/>
      <c r="H44" s="106"/>
      <c r="I44" s="106"/>
      <c r="J44" s="106">
        <v>783</v>
      </c>
      <c r="K44" s="106">
        <v>7633</v>
      </c>
      <c r="L44" s="106"/>
      <c r="M44" s="106"/>
    </row>
    <row r="45" spans="1:13" ht="16.5" customHeight="1">
      <c r="A45" s="100">
        <v>34</v>
      </c>
      <c r="B45" s="148" t="s">
        <v>258</v>
      </c>
      <c r="C45" s="94">
        <v>5000</v>
      </c>
      <c r="D45" s="94">
        <v>5000</v>
      </c>
      <c r="E45" s="106"/>
      <c r="F45" s="106"/>
      <c r="G45" s="106"/>
      <c r="H45" s="106"/>
      <c r="I45" s="106"/>
      <c r="J45" s="106"/>
      <c r="K45" s="106">
        <v>5000</v>
      </c>
      <c r="L45" s="106"/>
      <c r="M45" s="106"/>
    </row>
    <row r="46" spans="1:13" ht="16.5" customHeight="1">
      <c r="A46" s="100">
        <v>35</v>
      </c>
      <c r="B46" s="148" t="s">
        <v>259</v>
      </c>
      <c r="C46" s="94">
        <v>15715</v>
      </c>
      <c r="D46" s="94">
        <v>15715</v>
      </c>
      <c r="E46" s="106"/>
      <c r="F46" s="106"/>
      <c r="G46" s="106"/>
      <c r="H46" s="106"/>
      <c r="I46" s="106">
        <v>15715</v>
      </c>
      <c r="J46" s="106"/>
      <c r="K46" s="106"/>
      <c r="L46" s="106"/>
      <c r="M46" s="106"/>
    </row>
    <row r="47" spans="1:13" ht="15" customHeight="1">
      <c r="A47" s="100">
        <v>36</v>
      </c>
      <c r="B47" s="148" t="s">
        <v>116</v>
      </c>
      <c r="C47" s="94">
        <v>147191</v>
      </c>
      <c r="D47" s="94">
        <v>147191</v>
      </c>
      <c r="E47" s="106"/>
      <c r="F47" s="106"/>
      <c r="G47" s="106"/>
      <c r="H47" s="106"/>
      <c r="I47" s="106">
        <v>147191</v>
      </c>
      <c r="J47" s="106"/>
      <c r="K47" s="106"/>
      <c r="L47" s="106"/>
      <c r="M47" s="106"/>
    </row>
    <row r="48" spans="1:13" ht="15" customHeight="1">
      <c r="A48" s="100">
        <v>37</v>
      </c>
      <c r="B48" s="148" t="s">
        <v>203</v>
      </c>
      <c r="C48" s="94">
        <v>7500</v>
      </c>
      <c r="D48" s="94">
        <v>7500</v>
      </c>
      <c r="E48" s="106"/>
      <c r="F48" s="106"/>
      <c r="G48" s="106"/>
      <c r="H48" s="106"/>
      <c r="I48" s="106">
        <v>7500</v>
      </c>
      <c r="J48" s="106"/>
      <c r="K48" s="106"/>
      <c r="L48" s="106"/>
      <c r="M48" s="106"/>
    </row>
    <row r="49" spans="1:13" ht="15" customHeight="1">
      <c r="A49" s="100">
        <v>38</v>
      </c>
      <c r="B49" s="148" t="s">
        <v>370</v>
      </c>
      <c r="C49" s="94">
        <v>9443</v>
      </c>
      <c r="D49" s="94">
        <v>9443</v>
      </c>
      <c r="E49" s="106"/>
      <c r="F49" s="106"/>
      <c r="G49" s="106"/>
      <c r="H49" s="106"/>
      <c r="I49" s="106">
        <v>9443</v>
      </c>
      <c r="J49" s="106"/>
      <c r="K49" s="106"/>
      <c r="L49" s="106"/>
      <c r="M49" s="106"/>
    </row>
    <row r="50" spans="1:13" ht="15" customHeight="1">
      <c r="A50" s="100">
        <v>39</v>
      </c>
      <c r="B50" s="148" t="s">
        <v>204</v>
      </c>
      <c r="C50" s="94">
        <v>77600</v>
      </c>
      <c r="D50" s="94">
        <v>77600</v>
      </c>
      <c r="E50" s="106"/>
      <c r="F50" s="106"/>
      <c r="G50" s="106"/>
      <c r="H50" s="106"/>
      <c r="I50" s="106">
        <v>77600</v>
      </c>
      <c r="J50" s="106"/>
      <c r="K50" s="106"/>
      <c r="L50" s="106"/>
      <c r="M50" s="106"/>
    </row>
    <row r="51" spans="1:13" ht="15" customHeight="1">
      <c r="A51" s="100">
        <v>40</v>
      </c>
      <c r="B51" s="148" t="s">
        <v>442</v>
      </c>
      <c r="C51" s="94">
        <v>22000</v>
      </c>
      <c r="D51" s="94">
        <v>22000</v>
      </c>
      <c r="E51" s="106"/>
      <c r="F51" s="106"/>
      <c r="G51" s="106"/>
      <c r="H51" s="106"/>
      <c r="I51" s="106">
        <v>22000</v>
      </c>
      <c r="J51" s="106"/>
      <c r="K51" s="106"/>
      <c r="L51" s="106"/>
      <c r="M51" s="106"/>
    </row>
    <row r="52" spans="1:13" ht="15" customHeight="1">
      <c r="A52" s="100">
        <v>41</v>
      </c>
      <c r="B52" s="148" t="s">
        <v>443</v>
      </c>
      <c r="C52" s="94">
        <v>5000</v>
      </c>
      <c r="D52" s="94">
        <v>5000</v>
      </c>
      <c r="E52" s="106"/>
      <c r="F52" s="106"/>
      <c r="G52" s="106"/>
      <c r="H52" s="106"/>
      <c r="I52" s="106">
        <v>5000</v>
      </c>
      <c r="J52" s="106"/>
      <c r="K52" s="106"/>
      <c r="L52" s="106"/>
      <c r="M52" s="106"/>
    </row>
    <row r="53" spans="1:13" ht="15" customHeight="1">
      <c r="A53" s="100">
        <v>42</v>
      </c>
      <c r="B53" s="148" t="s">
        <v>444</v>
      </c>
      <c r="C53" s="94">
        <v>850</v>
      </c>
      <c r="D53" s="94">
        <v>850</v>
      </c>
      <c r="E53" s="106"/>
      <c r="F53" s="106"/>
      <c r="G53" s="106"/>
      <c r="H53" s="106"/>
      <c r="I53" s="106">
        <v>850</v>
      </c>
      <c r="J53" s="106"/>
      <c r="K53" s="106"/>
      <c r="L53" s="106"/>
      <c r="M53" s="106"/>
    </row>
    <row r="54" spans="1:13" ht="15" customHeight="1">
      <c r="A54" s="100">
        <v>43</v>
      </c>
      <c r="B54" s="148" t="s">
        <v>445</v>
      </c>
      <c r="C54" s="94">
        <v>4000</v>
      </c>
      <c r="D54" s="94">
        <v>4000</v>
      </c>
      <c r="E54" s="106"/>
      <c r="F54" s="106"/>
      <c r="G54" s="106"/>
      <c r="H54" s="106"/>
      <c r="I54" s="106">
        <v>4000</v>
      </c>
      <c r="J54" s="106"/>
      <c r="K54" s="106"/>
      <c r="L54" s="106"/>
      <c r="M54" s="106"/>
    </row>
    <row r="55" spans="1:13" ht="15" customHeight="1">
      <c r="A55" s="100">
        <v>44</v>
      </c>
      <c r="B55" s="148" t="s">
        <v>446</v>
      </c>
      <c r="C55" s="94">
        <v>1000</v>
      </c>
      <c r="D55" s="94">
        <v>1000</v>
      </c>
      <c r="E55" s="106"/>
      <c r="F55" s="106"/>
      <c r="G55" s="106"/>
      <c r="H55" s="106"/>
      <c r="I55" s="106">
        <v>1000</v>
      </c>
      <c r="J55" s="106"/>
      <c r="K55" s="106"/>
      <c r="L55" s="106"/>
      <c r="M55" s="106"/>
    </row>
    <row r="56" spans="1:13" ht="15" customHeight="1">
      <c r="A56" s="100">
        <v>45</v>
      </c>
      <c r="B56" s="148" t="s">
        <v>439</v>
      </c>
      <c r="C56" s="94">
        <v>1121</v>
      </c>
      <c r="D56" s="94">
        <v>1121</v>
      </c>
      <c r="E56" s="106"/>
      <c r="F56" s="106"/>
      <c r="G56" s="106"/>
      <c r="H56" s="106"/>
      <c r="I56" s="106">
        <v>1121</v>
      </c>
      <c r="J56" s="106"/>
      <c r="K56" s="106"/>
      <c r="L56" s="106"/>
      <c r="M56" s="106"/>
    </row>
    <row r="57" spans="1:13" ht="15" customHeight="1">
      <c r="A57" s="401">
        <v>46</v>
      </c>
      <c r="B57" s="148" t="s">
        <v>487</v>
      </c>
      <c r="C57" s="94">
        <v>0</v>
      </c>
      <c r="D57" s="94">
        <v>19360</v>
      </c>
      <c r="E57" s="106"/>
      <c r="F57" s="106"/>
      <c r="G57" s="106"/>
      <c r="H57" s="106"/>
      <c r="I57" s="106">
        <v>19360</v>
      </c>
      <c r="J57" s="106"/>
      <c r="K57" s="106"/>
      <c r="L57" s="106"/>
      <c r="M57" s="106"/>
    </row>
    <row r="58" spans="1:13" ht="15" customHeight="1">
      <c r="A58" s="528" t="s">
        <v>45</v>
      </c>
      <c r="B58" s="529"/>
      <c r="C58" s="103">
        <v>4934727</v>
      </c>
      <c r="D58" s="103">
        <f>SUM(D9:D57)</f>
        <v>4952466</v>
      </c>
      <c r="E58" s="106"/>
      <c r="F58" s="106">
        <f>SUM(F9:F50)</f>
        <v>1491048</v>
      </c>
      <c r="G58" s="106">
        <f>D58-F58-L58</f>
        <v>3193329.0472440943</v>
      </c>
      <c r="H58" s="106">
        <f>SUM(H9:H50)</f>
        <v>0</v>
      </c>
      <c r="I58" s="106">
        <f>SUM(I9:I57)</f>
        <v>3055390.0472440943</v>
      </c>
      <c r="J58" s="106">
        <f>SUM(J9:J50)</f>
        <v>783</v>
      </c>
      <c r="K58" s="106">
        <f>SUM(K9:K50)</f>
        <v>137156</v>
      </c>
      <c r="L58" s="106">
        <f>SUM(L9:L50)</f>
        <v>268088.9527559055</v>
      </c>
      <c r="M58" s="106"/>
    </row>
    <row r="59" spans="1:13" ht="6" customHeight="1">
      <c r="A59" s="525"/>
      <c r="B59" s="526"/>
      <c r="C59" s="527"/>
      <c r="D59" s="324"/>
      <c r="F59" s="106"/>
      <c r="G59" s="106"/>
      <c r="H59" s="106"/>
      <c r="I59" s="106"/>
      <c r="J59" s="106"/>
      <c r="K59" s="106"/>
      <c r="L59" s="106"/>
      <c r="M59" s="106"/>
    </row>
    <row r="60" spans="1:13" ht="17.25" customHeight="1">
      <c r="A60" s="514" t="s">
        <v>46</v>
      </c>
      <c r="B60" s="515"/>
      <c r="C60" s="73"/>
      <c r="D60" s="73"/>
      <c r="G60" s="32" t="s">
        <v>4</v>
      </c>
      <c r="H60" s="505">
        <f>SUM(H58:K58)</f>
        <v>3193329.0472440943</v>
      </c>
      <c r="I60" s="505"/>
      <c r="J60" s="505"/>
      <c r="K60" s="505"/>
      <c r="L60" s="106"/>
      <c r="M60" s="106"/>
    </row>
    <row r="61" spans="1:13" ht="15" customHeight="1">
      <c r="A61" s="100">
        <v>47</v>
      </c>
      <c r="B61" s="166" t="s">
        <v>113</v>
      </c>
      <c r="C61" s="94">
        <v>4500</v>
      </c>
      <c r="D61" s="94">
        <v>4500</v>
      </c>
      <c r="H61" s="106"/>
      <c r="I61" s="106"/>
      <c r="J61" s="106"/>
      <c r="K61" s="106"/>
      <c r="L61" s="106"/>
      <c r="M61" s="106"/>
    </row>
    <row r="62" spans="1:15" ht="15" customHeight="1">
      <c r="A62" s="100">
        <v>48</v>
      </c>
      <c r="B62" s="166" t="s">
        <v>153</v>
      </c>
      <c r="C62" s="94">
        <v>5000</v>
      </c>
      <c r="D62" s="94">
        <v>5000</v>
      </c>
      <c r="F62" s="106"/>
      <c r="G62" s="299" t="s">
        <v>377</v>
      </c>
      <c r="H62" s="46">
        <f>H58/1.27</f>
        <v>0</v>
      </c>
      <c r="I62" s="46">
        <f>(I58-SUM(I13,I19,I21,I34,I29))/1.27</f>
        <v>1623990.5511811022</v>
      </c>
      <c r="J62" s="46">
        <f>J58/1.27</f>
        <v>616.5354330708661</v>
      </c>
      <c r="K62" s="46">
        <f>K58/1.27</f>
        <v>107996.85039370079</v>
      </c>
      <c r="L62" s="106"/>
      <c r="M62" s="37" t="s">
        <v>385</v>
      </c>
      <c r="O62" s="106">
        <f>G58</f>
        <v>3193329.0472440943</v>
      </c>
    </row>
    <row r="63" spans="1:17" ht="15" customHeight="1">
      <c r="A63" s="100">
        <v>49</v>
      </c>
      <c r="B63" s="166" t="s">
        <v>152</v>
      </c>
      <c r="C63" s="94">
        <v>16478</v>
      </c>
      <c r="D63" s="94">
        <v>16478</v>
      </c>
      <c r="F63" s="106"/>
      <c r="G63" s="312" t="s">
        <v>378</v>
      </c>
      <c r="H63" s="313">
        <f>H58-H62</f>
        <v>0</v>
      </c>
      <c r="I63" s="313">
        <f>I62*0.27</f>
        <v>438477.4488188976</v>
      </c>
      <c r="J63" s="313">
        <f>J58-J62</f>
        <v>166.46456692913387</v>
      </c>
      <c r="K63" s="313">
        <f>K58-K62</f>
        <v>29159.14960629921</v>
      </c>
      <c r="L63" s="314">
        <f>SUM(H63:K63)</f>
        <v>467803.062992126</v>
      </c>
      <c r="M63" s="46" t="s">
        <v>386</v>
      </c>
      <c r="O63" s="106">
        <f>SUM(I62,L64)</f>
        <v>2616912.5984251965</v>
      </c>
      <c r="Q63" s="106"/>
    </row>
    <row r="64" spans="1:15" ht="15" customHeight="1">
      <c r="A64" s="100">
        <v>50</v>
      </c>
      <c r="B64" s="166" t="s">
        <v>114</v>
      </c>
      <c r="C64" s="94">
        <v>3000</v>
      </c>
      <c r="D64" s="94">
        <v>3000</v>
      </c>
      <c r="F64" s="106"/>
      <c r="G64" s="106"/>
      <c r="H64" s="106"/>
      <c r="I64" s="106"/>
      <c r="J64" s="106"/>
      <c r="K64" s="106"/>
      <c r="L64" s="311">
        <f>SUM(I13,I19,I21,I29,I34)</f>
        <v>992922.0472440945</v>
      </c>
      <c r="M64" s="46" t="s">
        <v>387</v>
      </c>
      <c r="O64" s="106">
        <f>K62</f>
        <v>107996.85039370079</v>
      </c>
    </row>
    <row r="65" spans="1:17" ht="15" customHeight="1">
      <c r="A65" s="100">
        <v>51</v>
      </c>
      <c r="B65" s="166" t="s">
        <v>138</v>
      </c>
      <c r="C65" s="90">
        <v>30000</v>
      </c>
      <c r="D65" s="90">
        <v>30000</v>
      </c>
      <c r="F65" s="106"/>
      <c r="G65" s="46" t="s">
        <v>4</v>
      </c>
      <c r="H65" s="505">
        <f>SUM(H62:K63)</f>
        <v>2200407</v>
      </c>
      <c r="I65" s="505"/>
      <c r="J65" s="505"/>
      <c r="K65" s="505"/>
      <c r="L65" s="106"/>
      <c r="M65" s="46" t="s">
        <v>449</v>
      </c>
      <c r="O65" s="106">
        <f>J62</f>
        <v>616.5354330708661</v>
      </c>
      <c r="Q65" s="106"/>
    </row>
    <row r="66" spans="1:15" ht="15" customHeight="1">
      <c r="A66" s="100">
        <v>52</v>
      </c>
      <c r="B66" s="166" t="s">
        <v>394</v>
      </c>
      <c r="C66" s="94">
        <v>20000</v>
      </c>
      <c r="D66" s="94">
        <v>20000</v>
      </c>
      <c r="F66" s="106"/>
      <c r="G66" s="106"/>
      <c r="H66" s="106"/>
      <c r="I66" s="106"/>
      <c r="J66" s="106"/>
      <c r="K66" s="106"/>
      <c r="L66" s="106">
        <f>SUM(I62,K62,L63,L64)</f>
        <v>3192712.5118110236</v>
      </c>
      <c r="M66" s="46" t="s">
        <v>378</v>
      </c>
      <c r="O66" s="106">
        <f>L63</f>
        <v>467803.062992126</v>
      </c>
    </row>
    <row r="67" spans="1:13" ht="15" customHeight="1">
      <c r="A67" s="100">
        <v>53</v>
      </c>
      <c r="B67" s="166" t="s">
        <v>371</v>
      </c>
      <c r="C67" s="94">
        <v>7050</v>
      </c>
      <c r="D67" s="94">
        <v>7050</v>
      </c>
      <c r="F67" s="106"/>
      <c r="G67" s="106">
        <f>SUM(I51:I55)</f>
        <v>32850</v>
      </c>
      <c r="H67" s="106"/>
      <c r="I67" s="106"/>
      <c r="J67" s="106"/>
      <c r="K67" s="106"/>
      <c r="L67" s="106"/>
      <c r="M67" s="106"/>
    </row>
    <row r="68" spans="1:15" ht="15" customHeight="1">
      <c r="A68" s="100">
        <v>54</v>
      </c>
      <c r="B68" s="166" t="s">
        <v>260</v>
      </c>
      <c r="C68" s="94">
        <v>8000</v>
      </c>
      <c r="D68" s="94">
        <v>8000</v>
      </c>
      <c r="F68" s="106"/>
      <c r="G68" s="106"/>
      <c r="H68" s="106"/>
      <c r="I68" s="106"/>
      <c r="J68" s="106"/>
      <c r="K68" s="106"/>
      <c r="L68" s="106"/>
      <c r="M68" s="46" t="s">
        <v>388</v>
      </c>
      <c r="O68" s="106">
        <f>L58</f>
        <v>268088.9527559055</v>
      </c>
    </row>
    <row r="69" spans="1:15" ht="15" customHeight="1">
      <c r="A69" s="100">
        <v>55</v>
      </c>
      <c r="B69" s="166" t="s">
        <v>154</v>
      </c>
      <c r="C69" s="94">
        <v>17453</v>
      </c>
      <c r="D69" s="94">
        <v>17453</v>
      </c>
      <c r="F69" s="106"/>
      <c r="I69" s="106"/>
      <c r="J69" s="106"/>
      <c r="K69" s="106"/>
      <c r="L69" s="106"/>
      <c r="M69" s="46" t="s">
        <v>372</v>
      </c>
      <c r="O69" s="106">
        <f>F58</f>
        <v>1491048</v>
      </c>
    </row>
    <row r="70" spans="1:13" ht="14.25" customHeight="1">
      <c r="A70" s="516" t="s">
        <v>45</v>
      </c>
      <c r="B70" s="517"/>
      <c r="C70" s="103">
        <f>SUM(C61:C69)</f>
        <v>111481</v>
      </c>
      <c r="D70" s="103">
        <f>SUM(D61:D69)</f>
        <v>111481</v>
      </c>
      <c r="F70" s="106"/>
      <c r="I70" s="106"/>
      <c r="J70" s="106"/>
      <c r="K70" s="106"/>
      <c r="L70" s="106"/>
      <c r="M70" s="106"/>
    </row>
    <row r="71" spans="1:15" s="105" customFormat="1" ht="24" customHeight="1">
      <c r="A71" s="508" t="s">
        <v>47</v>
      </c>
      <c r="B71" s="509"/>
      <c r="C71" s="104">
        <f>SUM(C58,C70)</f>
        <v>5046208</v>
      </c>
      <c r="D71" s="104">
        <f>SUM(D58,D70)</f>
        <v>5063947</v>
      </c>
      <c r="E71" s="147"/>
      <c r="F71" s="147"/>
      <c r="G71" s="147"/>
      <c r="H71" s="147"/>
      <c r="I71" s="147"/>
      <c r="J71" s="147"/>
      <c r="K71" s="147"/>
      <c r="L71" s="147"/>
      <c r="M71" s="304" t="s">
        <v>47</v>
      </c>
      <c r="N71" s="37"/>
      <c r="O71" s="304">
        <f>SUM(O62,O68,O69)</f>
        <v>4952466</v>
      </c>
    </row>
    <row r="72" spans="7:8" ht="12.75">
      <c r="G72" s="299" t="s">
        <v>377</v>
      </c>
      <c r="H72" s="106">
        <f>C70/1.27</f>
        <v>87780.31496062993</v>
      </c>
    </row>
    <row r="73" spans="7:8" ht="12.75">
      <c r="G73" s="299" t="s">
        <v>378</v>
      </c>
      <c r="H73" s="106">
        <f>C70-H72</f>
        <v>23700.685039370073</v>
      </c>
    </row>
    <row r="74" ht="12.75">
      <c r="B74" s="145"/>
    </row>
    <row r="75" ht="12.75">
      <c r="B75" s="145"/>
    </row>
  </sheetData>
  <sheetProtection/>
  <mergeCells count="24">
    <mergeCell ref="D41:D42"/>
    <mergeCell ref="A1:D1"/>
    <mergeCell ref="C19:C20"/>
    <mergeCell ref="A19:A20"/>
    <mergeCell ref="A59:C59"/>
    <mergeCell ref="A58:B58"/>
    <mergeCell ref="A41:A42"/>
    <mergeCell ref="B41:B42"/>
    <mergeCell ref="F1:F7"/>
    <mergeCell ref="G4:G7"/>
    <mergeCell ref="A8:B8"/>
    <mergeCell ref="L4:L7"/>
    <mergeCell ref="K4:K7"/>
    <mergeCell ref="D19:D20"/>
    <mergeCell ref="H60:K60"/>
    <mergeCell ref="H65:K65"/>
    <mergeCell ref="C41:C42"/>
    <mergeCell ref="A71:B71"/>
    <mergeCell ref="A6:B7"/>
    <mergeCell ref="A60:B60"/>
    <mergeCell ref="A70:B70"/>
    <mergeCell ref="H1:H7"/>
    <mergeCell ref="I1:I7"/>
    <mergeCell ref="J1:J7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2018-07-13T11:38:46Z</cp:lastPrinted>
  <dcterms:created xsi:type="dcterms:W3CDTF">2014-01-23T10:46:39Z</dcterms:created>
  <dcterms:modified xsi:type="dcterms:W3CDTF">2018-07-30T08:54:13Z</dcterms:modified>
  <cp:category/>
  <cp:version/>
  <cp:contentType/>
  <cp:contentStatus/>
</cp:coreProperties>
</file>