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7965" firstSheet="7" activeTab="11"/>
  </bookViews>
  <sheets>
    <sheet name="1.melléklet" sheetId="1" r:id="rId1"/>
    <sheet name="2. melléklet" sheetId="13" r:id="rId2"/>
    <sheet name="3. melléklet" sheetId="2" r:id="rId3"/>
    <sheet name="4. melléklet" sheetId="3" r:id="rId4"/>
    <sheet name="5. melléklet" sheetId="4" r:id="rId5"/>
    <sheet name="6. melléklet" sheetId="5" r:id="rId6"/>
    <sheet name="7. melléklet" sheetId="6" r:id="rId7"/>
    <sheet name="8.melléklet" sheetId="7" r:id="rId8"/>
    <sheet name="9. melléklet" sheetId="8" r:id="rId9"/>
    <sheet name="9_A. melléklet" sheetId="12" r:id="rId10"/>
    <sheet name="10. melléklet" sheetId="9" r:id="rId11"/>
    <sheet name="11. melléklet" sheetId="10" r:id="rId12"/>
  </sheets>
  <externalReferences>
    <externalReference r:id="rId13"/>
    <externalReference r:id="rId14"/>
  </externalReferences>
  <definedNames>
    <definedName name="_GoBack" localSheetId="9">'9_A. melléklet'!$E$17</definedName>
    <definedName name="_xlnm.Print_Titles" localSheetId="0">'1.melléklet'!$1:$8</definedName>
  </definedNames>
  <calcPr calcId="124519"/>
</workbook>
</file>

<file path=xl/calcChain.xml><?xml version="1.0" encoding="utf-8"?>
<calcChain xmlns="http://schemas.openxmlformats.org/spreadsheetml/2006/main">
  <c r="D77" i="1"/>
  <c r="D76"/>
  <c r="I47" i="3"/>
  <c r="D56" i="1"/>
  <c r="D155"/>
  <c r="I44" i="3"/>
  <c r="D125" i="1"/>
  <c r="I15" i="3"/>
  <c r="D120" i="1"/>
  <c r="D31"/>
  <c r="D29"/>
  <c r="D162"/>
  <c r="F14" i="6"/>
  <c r="H14" i="5"/>
  <c r="H11" i="7" s="1"/>
  <c r="D151" i="1"/>
  <c r="D152" s="1"/>
  <c r="D63"/>
  <c r="D150"/>
  <c r="I51" i="3"/>
  <c r="D119" i="1"/>
  <c r="D148"/>
  <c r="D142"/>
  <c r="D141"/>
  <c r="D138"/>
  <c r="D143"/>
  <c r="K52" i="3"/>
  <c r="D157" i="1" s="1"/>
  <c r="D163"/>
  <c r="D136"/>
  <c r="D135"/>
  <c r="D134"/>
  <c r="D133"/>
  <c r="D132"/>
  <c r="D131"/>
  <c r="D130"/>
  <c r="D128"/>
  <c r="D127"/>
  <c r="I18" i="3"/>
  <c r="I23"/>
  <c r="I34"/>
  <c r="I45"/>
  <c r="I55"/>
  <c r="I60"/>
  <c r="D129" i="1"/>
  <c r="D54" i="2"/>
  <c r="D114" i="1"/>
  <c r="D113"/>
  <c r="D111"/>
  <c r="B12" i="9"/>
  <c r="D86" i="1"/>
  <c r="D82"/>
  <c r="D80"/>
  <c r="D87"/>
  <c r="D85"/>
  <c r="D84"/>
  <c r="D83"/>
  <c r="D78"/>
  <c r="D81"/>
  <c r="D91"/>
  <c r="D97" s="1"/>
  <c r="D90"/>
  <c r="D101"/>
  <c r="C17" i="12"/>
  <c r="D17"/>
  <c r="E17"/>
  <c r="B17"/>
  <c r="E166" i="1"/>
  <c r="F152"/>
  <c r="E137"/>
  <c r="H10" i="6" l="1"/>
  <c r="I61" i="3"/>
  <c r="G13" i="13"/>
  <c r="F13"/>
  <c r="G35"/>
  <c r="F35"/>
  <c r="G33"/>
  <c r="F33"/>
  <c r="G26"/>
  <c r="G38" s="1"/>
  <c r="F26"/>
  <c r="F38" s="1"/>
  <c r="G9"/>
  <c r="G15" s="1"/>
  <c r="F9"/>
  <c r="F15" s="1"/>
  <c r="F109" i="1"/>
  <c r="D109"/>
  <c r="G19" i="5" s="1"/>
  <c r="F12" i="1"/>
  <c r="F27" s="1"/>
  <c r="D27"/>
  <c r="D23" i="2"/>
  <c r="D26"/>
  <c r="D25" s="1"/>
  <c r="D30"/>
  <c r="D33"/>
  <c r="D43"/>
  <c r="D47"/>
  <c r="B13" i="9"/>
  <c r="F165" i="1"/>
  <c r="D165"/>
  <c r="H15" i="6" s="1"/>
  <c r="F160" i="1"/>
  <c r="D160"/>
  <c r="F156"/>
  <c r="D156"/>
  <c r="F149"/>
  <c r="D149"/>
  <c r="F137"/>
  <c r="D137"/>
  <c r="F126"/>
  <c r="E126"/>
  <c r="D126"/>
  <c r="F122"/>
  <c r="F166" s="1"/>
  <c r="E122"/>
  <c r="D122"/>
  <c r="F107"/>
  <c r="D107"/>
  <c r="F102"/>
  <c r="D102"/>
  <c r="F98"/>
  <c r="D98"/>
  <c r="F88"/>
  <c r="D88"/>
  <c r="F77"/>
  <c r="F70"/>
  <c r="D70"/>
  <c r="F32"/>
  <c r="D32"/>
  <c r="E27"/>
  <c r="M18" i="10"/>
  <c r="B30" i="9"/>
  <c r="B29"/>
  <c r="I21" i="8"/>
  <c r="H21"/>
  <c r="G21"/>
  <c r="F20"/>
  <c r="F16"/>
  <c r="F13"/>
  <c r="I11"/>
  <c r="F11"/>
  <c r="I19" i="7"/>
  <c r="I11"/>
  <c r="I17" i="6"/>
  <c r="I10"/>
  <c r="I20" i="5"/>
  <c r="I14"/>
  <c r="E20" i="4"/>
  <c r="D20"/>
  <c r="C20"/>
  <c r="B20"/>
  <c r="F19"/>
  <c r="F18"/>
  <c r="F17"/>
  <c r="F15"/>
  <c r="F14"/>
  <c r="F13"/>
  <c r="F12"/>
  <c r="F11"/>
  <c r="F10"/>
  <c r="K60" i="3"/>
  <c r="K55"/>
  <c r="K61" s="1"/>
  <c r="K34"/>
  <c r="K23"/>
  <c r="K18"/>
  <c r="G43" i="2"/>
  <c r="H43" s="1"/>
  <c r="E43"/>
  <c r="G42"/>
  <c r="H42" s="1"/>
  <c r="E42"/>
  <c r="F42" s="1"/>
  <c r="G41"/>
  <c r="H41" s="1"/>
  <c r="E41"/>
  <c r="F41" s="1"/>
  <c r="E40"/>
  <c r="F40" s="1"/>
  <c r="E35"/>
  <c r="F35" s="1"/>
  <c r="E34"/>
  <c r="F34" s="1"/>
  <c r="E33"/>
  <c r="G32"/>
  <c r="H32" s="1"/>
  <c r="E32"/>
  <c r="F32" s="1"/>
  <c r="E31"/>
  <c r="F31" s="1"/>
  <c r="E30"/>
  <c r="E28"/>
  <c r="F28" s="1"/>
  <c r="E27"/>
  <c r="F27" s="1"/>
  <c r="E26"/>
  <c r="F26" s="1"/>
  <c r="E25"/>
  <c r="E24"/>
  <c r="F24" s="1"/>
  <c r="E23"/>
  <c r="E17"/>
  <c r="F17" s="1"/>
  <c r="E11"/>
  <c r="F11" s="1"/>
  <c r="E10"/>
  <c r="F10" s="1"/>
  <c r="E9"/>
  <c r="F9" s="1"/>
  <c r="E8"/>
  <c r="F8" s="1"/>
  <c r="E7"/>
  <c r="F7" s="1"/>
  <c r="E5"/>
  <c r="F5" s="1"/>
  <c r="F19" i="5" l="1"/>
  <c r="G18" i="7"/>
  <c r="F18" s="1"/>
  <c r="G16" i="6"/>
  <c r="F16" s="1"/>
  <c r="G15" i="5"/>
  <c r="H15"/>
  <c r="H12" i="7" s="1"/>
  <c r="H13" s="1"/>
  <c r="H11" i="6"/>
  <c r="H12" s="1"/>
  <c r="H17" s="1"/>
  <c r="K62" i="3"/>
  <c r="H16" i="7"/>
  <c r="F16" s="1"/>
  <c r="F15" i="6"/>
  <c r="H16" i="5"/>
  <c r="H17" s="1"/>
  <c r="D166" i="1"/>
  <c r="F110"/>
  <c r="F20" i="4"/>
  <c r="D38" i="2"/>
  <c r="D37"/>
  <c r="F37" s="1"/>
  <c r="F30"/>
  <c r="F33"/>
  <c r="B31" i="9"/>
  <c r="F15" i="8"/>
  <c r="F21" s="1"/>
  <c r="F23" i="2"/>
  <c r="F43"/>
  <c r="F25"/>
  <c r="F15" i="5" l="1"/>
  <c r="G12" i="7"/>
  <c r="F12" s="1"/>
  <c r="G11" i="6"/>
  <c r="F11" s="1"/>
  <c r="H13"/>
  <c r="F13" s="1"/>
  <c r="F17" i="5"/>
  <c r="H14" i="7"/>
  <c r="F14" s="1"/>
  <c r="H19"/>
  <c r="H20" i="5"/>
  <c r="D110" i="1"/>
  <c r="D168" s="1"/>
  <c r="G14" i="5"/>
  <c r="F14" s="1"/>
  <c r="F16" s="1"/>
  <c r="F20" s="1"/>
  <c r="G11" i="7" l="1"/>
  <c r="G16" i="5"/>
  <c r="G18" s="1"/>
  <c r="G10" i="6"/>
  <c r="F11" i="7" l="1"/>
  <c r="F13" s="1"/>
  <c r="F19" s="1"/>
  <c r="G13"/>
  <c r="G19" s="1"/>
  <c r="G20" i="5"/>
  <c r="F18"/>
  <c r="F10" i="6"/>
  <c r="F12" s="1"/>
  <c r="F17" s="1"/>
  <c r="G12"/>
  <c r="G17" s="1"/>
</calcChain>
</file>

<file path=xl/comments1.xml><?xml version="1.0" encoding="utf-8"?>
<comments xmlns="http://schemas.openxmlformats.org/spreadsheetml/2006/main">
  <authors>
    <author>User</author>
  </authors>
  <commentList>
    <comment ref="D12" author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127.500,-*11
111.000,-*1
</t>
        </r>
      </text>
    </comment>
    <comment ref="D1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H:242.215,-
Mg:1.960.451,-
Út:1.658.505,-
2017:6.867.260,-
</t>
        </r>
      </text>
    </comment>
    <comment ref="C18" authorId="0">
      <text>
        <r>
          <rPr>
            <b/>
            <sz val="9"/>
            <color indexed="81"/>
            <rFont val="Tahoma"/>
            <charset val="1"/>
          </rPr>
          <t xml:space="preserve">Cafeteria
2*149.009,-Ft
</t>
        </r>
      </text>
    </comment>
    <comment ref="D18" authorId="0">
      <text>
        <r>
          <rPr>
            <b/>
            <sz val="9"/>
            <color indexed="81"/>
            <rFont val="Tahoma"/>
            <charset val="1"/>
          </rPr>
          <t xml:space="preserve">Fekete Ernőné,
Rohonczi László
</t>
        </r>
      </text>
    </comment>
    <comment ref="D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Pm:398.900,-*11
Ktsgt:59.835,-*11
Alpm:139.000,-*11
2016:447.304,-
</t>
        </r>
      </text>
    </comment>
    <comment ref="C23" authorId="0">
      <text>
        <r>
          <rPr>
            <b/>
            <sz val="9"/>
            <color indexed="81"/>
            <rFont val="Tahoma"/>
            <charset val="1"/>
          </rPr>
          <t xml:space="preserve">Hegedűsné B. Dóra
</t>
        </r>
      </text>
    </comment>
    <comment ref="C26" authorId="0">
      <text>
        <r>
          <rPr>
            <b/>
            <sz val="9"/>
            <color indexed="81"/>
            <rFont val="Tahoma"/>
            <charset val="1"/>
          </rPr>
          <t xml:space="preserve">Szoc. Gondozási díj 
</t>
        </r>
      </text>
    </comment>
    <comment ref="D2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H:26.644,-
Mg:215.650,-
Út:182435,-
2017:755.398,-
338.520,-
1.446.519,-
120.772,-
</t>
        </r>
      </text>
    </comment>
    <comment ref="D39" authorId="0">
      <text>
        <r>
          <rPr>
            <b/>
            <sz val="9"/>
            <color indexed="81"/>
            <rFont val="Tahoma"/>
            <family val="2"/>
            <charset val="238"/>
          </rPr>
          <t>kf:723.569,-</t>
        </r>
      </text>
    </comment>
    <comment ref="D4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kf:175.000,-
</t>
        </r>
      </text>
    </comment>
    <comment ref="D4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kf:994.000,-
</t>
        </r>
      </text>
    </comment>
    <comment ref="D5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+kf:
üzleti terv:300.000,-
eng.terv:280.000,-
közbesz.:400.000,-
külterületi út:
kiv.terv:1.120.000,-
</t>
        </r>
      </text>
    </comment>
    <comment ref="D9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487 hrsz:2.350.000,-
187 hrsz:500.000,-
0111/46 hrsz: 50.000,-
orv.rend:5.500.000,-
</t>
        </r>
      </text>
    </comment>
    <comment ref="D91" authorId="0">
      <text>
        <r>
          <rPr>
            <b/>
            <sz val="9"/>
            <color indexed="81"/>
            <rFont val="Tahoma"/>
            <family val="2"/>
            <charset val="238"/>
          </rPr>
          <t>koszorú gyűjtő:500.000,-
rendezvénytér: 750.000,-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Megyei Önkormányzat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Mátyás király önerő: 480.000,-
Kerékpárút: 110.000,-
</t>
        </r>
      </text>
    </comment>
    <comment ref="D108" authorId="0">
      <text>
        <r>
          <rPr>
            <b/>
            <sz val="9"/>
            <color indexed="81"/>
            <rFont val="Tahoma"/>
            <charset val="1"/>
          </rPr>
          <t xml:space="preserve">2016.dec.megkapott előleg
</t>
        </r>
      </text>
    </comment>
    <comment ref="C115" authorId="0">
      <text>
        <r>
          <rPr>
            <b/>
            <sz val="9"/>
            <color indexed="81"/>
            <rFont val="Tahoma"/>
            <charset val="1"/>
          </rPr>
          <t xml:space="preserve">bérkompenzáció
</t>
        </r>
      </text>
    </comment>
    <comment ref="D119" authorId="0">
      <text>
        <r>
          <rPr>
            <b/>
            <sz val="9"/>
            <color indexed="81"/>
            <rFont val="Tahoma"/>
            <charset val="1"/>
          </rPr>
          <t xml:space="preserve">Közfogl:
10.728.431,-bér
1.518.647,-járulék
222.250,-munkaruha
149.860,-KÉ-TE
723.569,-hajtóanyag
1.262.380,-egyéb anyag
</t>
        </r>
      </text>
    </comment>
    <comment ref="D12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Víziközmű áfa visszatérítés I. forduló
</t>
        </r>
      </text>
    </comment>
    <comment ref="C123" authorId="0">
      <text>
        <r>
          <rPr>
            <b/>
            <sz val="9"/>
            <color indexed="81"/>
            <rFont val="Tahoma"/>
            <charset val="1"/>
          </rPr>
          <t xml:space="preserve">vis maior
</t>
        </r>
      </text>
    </comment>
    <comment ref="C125" authorId="0">
      <text>
        <r>
          <rPr>
            <b/>
            <sz val="9"/>
            <color indexed="81"/>
            <rFont val="Tahoma"/>
            <charset val="1"/>
          </rPr>
          <t xml:space="preserve">közfogl
</t>
        </r>
      </text>
    </comment>
    <comment ref="C141" authorId="0">
      <text>
        <r>
          <rPr>
            <b/>
            <sz val="9"/>
            <color indexed="81"/>
            <rFont val="Tahoma"/>
            <charset val="1"/>
          </rPr>
          <t>KLIK</t>
        </r>
      </text>
    </comment>
    <comment ref="C142" authorId="0">
      <text>
        <r>
          <rPr>
            <b/>
            <sz val="9"/>
            <color indexed="81"/>
            <rFont val="Tahoma"/>
            <charset val="1"/>
          </rPr>
          <t xml:space="preserve">telefon, ovi rezsi
</t>
        </r>
      </text>
    </comment>
    <comment ref="C148" authorId="0">
      <text>
        <r>
          <rPr>
            <b/>
            <sz val="9"/>
            <color indexed="81"/>
            <rFont val="Tahoma"/>
            <charset val="1"/>
          </rPr>
          <t xml:space="preserve">Bursa 
</t>
        </r>
      </text>
    </comment>
    <comment ref="D15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Víziközmű önrész visszatérítés I. forduló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2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maradvány+értékpapír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9" authorId="0">
      <text>
        <r>
          <rPr>
            <b/>
            <sz val="9"/>
            <color indexed="81"/>
            <rFont val="Tahoma"/>
            <family val="2"/>
            <charset val="238"/>
          </rPr>
          <t>2016: 
32.722.098,-
89.341,-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B1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2017 év:377.400,-
hátralék:744.000,-
</t>
        </r>
      </text>
    </comment>
  </commentList>
</comments>
</file>

<file path=xl/sharedStrings.xml><?xml version="1.0" encoding="utf-8"?>
<sst xmlns="http://schemas.openxmlformats.org/spreadsheetml/2006/main" count="876" uniqueCount="588">
  <si>
    <t>Költségvetési főkönyvi számlák</t>
  </si>
  <si>
    <t>Főkönyvi szám</t>
  </si>
  <si>
    <t>Megnevezés</t>
  </si>
  <si>
    <t>Köztisztviselők,közalkalmazottak bére</t>
  </si>
  <si>
    <t>Közfoglalkoztatottak bére</t>
  </si>
  <si>
    <t>Béren kívüli juttatások</t>
  </si>
  <si>
    <t>Közlekedési költségtérítés</t>
  </si>
  <si>
    <t>Egyéb költségtérítések</t>
  </si>
  <si>
    <t>Foglalkoztatottak egyéb személyi juttatásai</t>
  </si>
  <si>
    <t>Személyi juttatások</t>
  </si>
  <si>
    <t>Munkaadókat terhelő járulékok és szociális hozzájárulási adó</t>
  </si>
  <si>
    <t>Szociális hozzájárulási adó</t>
  </si>
  <si>
    <t>Informatikai szolgáltatások igénybevétele</t>
  </si>
  <si>
    <t>Vásárolt élelmezés</t>
  </si>
  <si>
    <t>Bérleti és lízing díjak</t>
  </si>
  <si>
    <t>Karbantartási, kisjavítási szolgáltatások</t>
  </si>
  <si>
    <t>Szakmai tevékenységet segítő szolgáltatások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</si>
  <si>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</si>
  <si>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</si>
  <si>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</si>
  <si>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</si>
  <si>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>Egyéb dologi kiadások</t>
  </si>
  <si>
    <t>Dologi kiadások</t>
  </si>
  <si>
    <t xml:space="preserve">Önkormányzat által saját hatáskörben nyújtott természetbeni ellátás      </t>
  </si>
  <si>
    <t>Ellátottak pénzbeli juttatásai</t>
  </si>
  <si>
    <t>Egyéb működési célú támogatások államháztartáson belülre-központi költségvetési szervek</t>
  </si>
  <si>
    <t>Egyéb működési célú támogatások államháztartáson belülre-társulások és költségvetési szerveik</t>
  </si>
  <si>
    <t>Egyéb működési célú támogatások államháztartáson kívülre-egyéb civil szervezetek,</t>
  </si>
  <si>
    <t>Egyéb működési célú támogatások államháztartáson kívülre-háztartások</t>
  </si>
  <si>
    <t>Egyéb működési célú támogatások államháztartáson kívülre-egyéb vállalkozások</t>
  </si>
  <si>
    <t>Egyéb működési célú kiadások</t>
  </si>
  <si>
    <t>Ingatlanok beszerzése, létesítése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</si>
  <si>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</si>
  <si>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</si>
  <si>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</si>
  <si>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</si>
  <si>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</si>
  <si>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</si>
  <si>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Felhalmozási célú visszatérítendő támogatások, kölcsönök törlesztése államháztartáson belülre-helyi önkormányzatok és költségvetési szerveik</t>
  </si>
  <si>
    <t>Rövid lejáratú hitelek, kölcsönök törlesztése</t>
  </si>
  <si>
    <t>Finanszírozási kiadások</t>
  </si>
  <si>
    <t>Kiadás összesen</t>
  </si>
  <si>
    <t>Erzsébet utalvány</t>
  </si>
  <si>
    <t>SZÉP kártya - vendéglátás</t>
  </si>
  <si>
    <t>Önkéntes egészségpénztári befizetés</t>
  </si>
  <si>
    <t>Reprezentáció, üzleti ajándék</t>
  </si>
  <si>
    <t>Egyéb külső személyi  juttatások</t>
  </si>
  <si>
    <t>Egészségügyi hozzájárulás</t>
  </si>
  <si>
    <t>Táppénz hozzájárulás</t>
  </si>
  <si>
    <t>Személyi jövedelemadó</t>
  </si>
  <si>
    <t>Informatikai eszközök</t>
  </si>
  <si>
    <t>Irodaszer</t>
  </si>
  <si>
    <t>Munka és védőruha</t>
  </si>
  <si>
    <t>Internet díj</t>
  </si>
  <si>
    <t>Villamos energia</t>
  </si>
  <si>
    <t>Gázdíj</t>
  </si>
  <si>
    <t>Víz- és csatornadíj</t>
  </si>
  <si>
    <t>Postaköltség</t>
  </si>
  <si>
    <t>Biztosítási díjak</t>
  </si>
  <si>
    <t>Rovarírtás</t>
  </si>
  <si>
    <t>Más egyéb szolgáltatások</t>
  </si>
  <si>
    <t>Egyéb működési célú támogatások államháztartáson kívülre-egyházi jogi személyek</t>
  </si>
  <si>
    <t>05110113</t>
  </si>
  <si>
    <t>051101143</t>
  </si>
  <si>
    <t>05110713</t>
  </si>
  <si>
    <t>05110723</t>
  </si>
  <si>
    <t>05110763</t>
  </si>
  <si>
    <t>05110773</t>
  </si>
  <si>
    <t>0511093</t>
  </si>
  <si>
    <t>0511103</t>
  </si>
  <si>
    <t>0511133</t>
  </si>
  <si>
    <t>0512363</t>
  </si>
  <si>
    <t>0512373</t>
  </si>
  <si>
    <t>Össz: 051(3)</t>
  </si>
  <si>
    <t>05213</t>
  </si>
  <si>
    <t>05243</t>
  </si>
  <si>
    <t>05253</t>
  </si>
  <si>
    <t>05273</t>
  </si>
  <si>
    <t>Össz: 052(3)</t>
  </si>
  <si>
    <t>0531143</t>
  </si>
  <si>
    <t>0531223</t>
  </si>
  <si>
    <t>0531233</t>
  </si>
  <si>
    <t>0531243</t>
  </si>
  <si>
    <t>0531263</t>
  </si>
  <si>
    <t>0532113</t>
  </si>
  <si>
    <t>053213</t>
  </si>
  <si>
    <t>0532213</t>
  </si>
  <si>
    <t>0533113</t>
  </si>
  <si>
    <t>0533123</t>
  </si>
  <si>
    <t>0533133</t>
  </si>
  <si>
    <t>053323</t>
  </si>
  <si>
    <t>053333</t>
  </si>
  <si>
    <t>053343</t>
  </si>
  <si>
    <t>0533523</t>
  </si>
  <si>
    <t>053363</t>
  </si>
  <si>
    <t>0533713</t>
  </si>
  <si>
    <t>0533723</t>
  </si>
  <si>
    <t>053373</t>
  </si>
  <si>
    <t>0533773</t>
  </si>
  <si>
    <t>0533793</t>
  </si>
  <si>
    <t>053413</t>
  </si>
  <si>
    <t>053423</t>
  </si>
  <si>
    <t>053513</t>
  </si>
  <si>
    <t>053553</t>
  </si>
  <si>
    <t>Össz: 053(3)</t>
  </si>
  <si>
    <t>054223</t>
  </si>
  <si>
    <t>054423</t>
  </si>
  <si>
    <t>054883</t>
  </si>
  <si>
    <t>054893</t>
  </si>
  <si>
    <t>Össz: 054(3)</t>
  </si>
  <si>
    <t>05506013</t>
  </si>
  <si>
    <t>05506083</t>
  </si>
  <si>
    <t>05506093</t>
  </si>
  <si>
    <t>05508043</t>
  </si>
  <si>
    <t>05511013</t>
  </si>
  <si>
    <t>05511033</t>
  </si>
  <si>
    <t>05511043</t>
  </si>
  <si>
    <t>05511083</t>
  </si>
  <si>
    <t>Össz: 055(3)</t>
  </si>
  <si>
    <t>05623</t>
  </si>
  <si>
    <t>05643</t>
  </si>
  <si>
    <t>05673</t>
  </si>
  <si>
    <t>Össz: 056(3)</t>
  </si>
  <si>
    <t>05713</t>
  </si>
  <si>
    <t>05743</t>
  </si>
  <si>
    <t>Össz: 057(3)</t>
  </si>
  <si>
    <t>0583073</t>
  </si>
  <si>
    <t>0591133</t>
  </si>
  <si>
    <t>Össz: 059(3)</t>
  </si>
  <si>
    <t>Össz: 05(3)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</si>
  <si>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</si>
  <si>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</si>
  <si>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</si>
  <si>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</si>
  <si>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</si>
  <si>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</si>
  <si>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Egyéb működési célú támogatások bevételei államháztartáson belülről-központi költségvetési szervek</t>
  </si>
  <si>
    <t>Egyéb működési célú támogatások bevételei államháztartáson belülről-társadalombiztosítás pénzügyi alapjai,</t>
  </si>
  <si>
    <t>Egyéb működési célú támogatások bevételei államháztartáson belülről-elkülönített állami pénzalapok</t>
  </si>
  <si>
    <t>Egyéb működési célú támogatások bevételei államháztartáson belülről-helyi önkormányzatok és költségvetési szerveik</t>
  </si>
  <si>
    <t>Egyéb működési célú támogatások bevételei államháztartáson belülről</t>
  </si>
  <si>
    <t>Működési célú támogatások államháztartáson belülről</t>
  </si>
  <si>
    <t>Felhalmozási célú önkormányzati támogatások</t>
  </si>
  <si>
    <t>Felhalmozási célú visszatérítendő támogatások, kölcsönök igénybevétele államháztartáson belülről-társulások és költségvetési szerveik</t>
  </si>
  <si>
    <t>Felhalmozási célú támogatások államháztartáson belülről</t>
  </si>
  <si>
    <t>Magánszemélyek kommunális adója</t>
  </si>
  <si>
    <t>Állandó jelleggel végzett iparűzési tevékenység után fizetett helyi adó</t>
  </si>
  <si>
    <t>Késedelmi és önellenőrzési pótlék</t>
  </si>
  <si>
    <t>Közhatalmi bevételek</t>
  </si>
  <si>
    <t>Tárgyi eszközök bérbeadásából származó bevétel</t>
  </si>
  <si>
    <t>Közvetített szolgáltatások ellenértéke Áh-- belül</t>
  </si>
  <si>
    <t>Ellátási díjak</t>
  </si>
  <si>
    <t>Kiszámlázott általános forgalmi adó</t>
  </si>
  <si>
    <t>Általános forgalmi adó visszatérítése</t>
  </si>
  <si>
    <t>Kamatbevételek</t>
  </si>
  <si>
    <t>Működési bevételek</t>
  </si>
  <si>
    <t>Ingatlan értékesítés</t>
  </si>
  <si>
    <t>Működési célú visszatérítendő támogatások, kölcsönök visszatérülése államháztartáson kívülről-háztartások</t>
  </si>
  <si>
    <t>Működési célú átvett pénzeszközök</t>
  </si>
  <si>
    <t>Egyéb felhalmozási célú átvett pénzeszközök-Európai Unió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</si>
  <si>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</si>
  <si>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</si>
  <si>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</si>
  <si>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</si>
  <si>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Belföldi gépjárművek adójának  a helyi önkormányzatot megillető része</t>
  </si>
  <si>
    <t>Egyéb közhatalmi bevétel</t>
  </si>
  <si>
    <t>Szolgáltatások ellenértéke</t>
  </si>
  <si>
    <t>Biztosító által fizetett kártérítés</t>
  </si>
  <si>
    <t>költségek visszatérítései</t>
  </si>
  <si>
    <t>Egyéb működési célú átvett pénzeszközök-egyéb civil szervezetek,</t>
  </si>
  <si>
    <t>Felhalmozási célú visszatérítendő támogatások, kölcsönök visszatérülése államháztartáson kívülről-háztartások</t>
  </si>
  <si>
    <t>Államháztartáson belüli megelőlegezések</t>
  </si>
  <si>
    <t>Finanszírozási bevételek</t>
  </si>
  <si>
    <t>091113</t>
  </si>
  <si>
    <t>091123</t>
  </si>
  <si>
    <t>091133</t>
  </si>
  <si>
    <t>091143</t>
  </si>
  <si>
    <t>091153</t>
  </si>
  <si>
    <t>091163</t>
  </si>
  <si>
    <t>0916013</t>
  </si>
  <si>
    <t>0916053</t>
  </si>
  <si>
    <t>0916063</t>
  </si>
  <si>
    <t>0916073</t>
  </si>
  <si>
    <t>09163</t>
  </si>
  <si>
    <t>Össz: 091(3)</t>
  </si>
  <si>
    <t>09213</t>
  </si>
  <si>
    <t>0924083</t>
  </si>
  <si>
    <t>0925083</t>
  </si>
  <si>
    <t>Össz: 092(3)</t>
  </si>
  <si>
    <t>093433</t>
  </si>
  <si>
    <t>0935113</t>
  </si>
  <si>
    <t>0935413</t>
  </si>
  <si>
    <t>093603</t>
  </si>
  <si>
    <t>093653</t>
  </si>
  <si>
    <t>Össz: 093(3)</t>
  </si>
  <si>
    <t>0940213</t>
  </si>
  <si>
    <t>094023</t>
  </si>
  <si>
    <t>0940313</t>
  </si>
  <si>
    <t>094053</t>
  </si>
  <si>
    <t>094063</t>
  </si>
  <si>
    <t>094073</t>
  </si>
  <si>
    <t>094083</t>
  </si>
  <si>
    <t>0941033</t>
  </si>
  <si>
    <t>0941063</t>
  </si>
  <si>
    <t>Össz: 094(3)</t>
  </si>
  <si>
    <t>095213</t>
  </si>
  <si>
    <t>0962043</t>
  </si>
  <si>
    <t>0963033</t>
  </si>
  <si>
    <t>Össz: 096(3)</t>
  </si>
  <si>
    <t>0972043</t>
  </si>
  <si>
    <t>0973093</t>
  </si>
  <si>
    <t>Össz: 097(3)</t>
  </si>
  <si>
    <t>0981313</t>
  </si>
  <si>
    <t>098143</t>
  </si>
  <si>
    <t>Össz: 098(3)</t>
  </si>
  <si>
    <t>Össz: 09(3)</t>
  </si>
  <si>
    <t>Eredeti</t>
  </si>
  <si>
    <t>Módosított</t>
  </si>
  <si>
    <t>09730..</t>
  </si>
  <si>
    <t>Egyéb felhalmozási célú átvett pénzeszközök-központi ktvetés, VKT.</t>
  </si>
  <si>
    <t xml:space="preserve">Önkormányzat által saját hatáskörben  adott pénzügyi ellátás  Önkormányzati támogatás     </t>
  </si>
  <si>
    <t>Bevétel - Kiadás különbözete, tartalék</t>
  </si>
  <si>
    <t>Kiadások, bevételek jogcímek szerint</t>
  </si>
  <si>
    <t>Bevételek</t>
  </si>
  <si>
    <t>Ete Község Önkormányzata</t>
  </si>
  <si>
    <t>051101103</t>
  </si>
  <si>
    <t>0531213</t>
  </si>
  <si>
    <t>Élelmiszer</t>
  </si>
  <si>
    <t>053123</t>
  </si>
  <si>
    <t>0533743</t>
  </si>
  <si>
    <t>Szállítás</t>
  </si>
  <si>
    <t>0535323</t>
  </si>
  <si>
    <t>0550213</t>
  </si>
  <si>
    <t>A helyi önkormányzatok előző évi elszámolásából származó kiadás</t>
  </si>
  <si>
    <t>Egyéb működési célú támogatások államháztartáson belülre-helyi önkormányzatok és költségvetési szerveik</t>
  </si>
  <si>
    <t>05613</t>
  </si>
  <si>
    <t>056243</t>
  </si>
  <si>
    <t>05633</t>
  </si>
  <si>
    <t>05653</t>
  </si>
  <si>
    <t>056413</t>
  </si>
  <si>
    <t>Immateriális javak beszerzése</t>
  </si>
  <si>
    <t>Egyéb építmény beszerzése</t>
  </si>
  <si>
    <t>Informatikai eszközök beszerzése</t>
  </si>
  <si>
    <t>Részesedések beszerzése</t>
  </si>
  <si>
    <t>05723</t>
  </si>
  <si>
    <t>Informatikai eszközök felújítása</t>
  </si>
  <si>
    <t>0584083</t>
  </si>
  <si>
    <t>0589043</t>
  </si>
  <si>
    <t>Egyéb felhalmozási célú támogatások államháztartáson belülre-társulások és költségvetési szerveik</t>
  </si>
  <si>
    <t>Felhalmozási célú visszatérítendő támogatások, kölcsönök nyújtása államháztartáson kívülre-háztartások</t>
  </si>
  <si>
    <t>093413</t>
  </si>
  <si>
    <t>093443</t>
  </si>
  <si>
    <t>0936023</t>
  </si>
  <si>
    <t>Építményadó</t>
  </si>
  <si>
    <t>Telekadó</t>
  </si>
  <si>
    <t>Eljárási illeték</t>
  </si>
  <si>
    <t>Termőföld-eladás</t>
  </si>
  <si>
    <t>0981133</t>
  </si>
  <si>
    <t>Rövid lejáratú hitelek,kölcsönök felvétele pénzügyi vállalkozástól</t>
  </si>
  <si>
    <t>1. melléklet</t>
  </si>
  <si>
    <t>Bankköltség</t>
  </si>
  <si>
    <t xml:space="preserve">Értékpapír </t>
  </si>
  <si>
    <t>059143</t>
  </si>
  <si>
    <t>Államháztartáson belüli megelőlegezések visszafizetése</t>
  </si>
  <si>
    <t>0981213</t>
  </si>
  <si>
    <t xml:space="preserve">3. melléklet </t>
  </si>
  <si>
    <t>Lakosságszám 2011. január 1.</t>
  </si>
  <si>
    <t>Támogatás (Ft)</t>
  </si>
  <si>
    <t>bután</t>
  </si>
  <si>
    <t>I.1.a) Önkormányzati hivatal működésének támogatása</t>
  </si>
  <si>
    <t xml:space="preserve">          I.1.a) Önkormányzati hivatal működésének támogatása beszámítás után</t>
  </si>
  <si>
    <t>I.1.b) Település-üzemeltetéshez kapcsolódó feladatellátás támogatása</t>
  </si>
  <si>
    <t>…..I.1.b) Település-üzemeltetéshez kapcsolódó feladatellátás támogatása beszámítás után</t>
  </si>
  <si>
    <t>…….I.1.ba) Zöldterölet-gazdálkodással  kapcsolatos feladatok támogatása</t>
  </si>
  <si>
    <t>5.</t>
  </si>
  <si>
    <t>………..I.1.ba) Zöldterölet-gazdálkodással  kapcsolatos feladatok támogatása beszámítás után</t>
  </si>
  <si>
    <t>6.</t>
  </si>
  <si>
    <t xml:space="preserve">…….I.1.bb) Közvilágítás fenntartásának támogatása </t>
  </si>
  <si>
    <t>7.</t>
  </si>
  <si>
    <t>…...….I.1.bb) Közvilágítás fenntartásának támogatása - beszámítás után</t>
  </si>
  <si>
    <t>8.</t>
  </si>
  <si>
    <t xml:space="preserve">…….I.1.bc) Köztemető fenntartásssal kapcsolatos feladatok támogatása </t>
  </si>
  <si>
    <t>9.</t>
  </si>
  <si>
    <t>….….I.1.bc) Köztemető fenntartásssal kapcsolatos feladatok támogatása - beszámítás után</t>
  </si>
  <si>
    <t>10.</t>
  </si>
  <si>
    <t xml:space="preserve">…….I.1.bd) Közutak fenntartásssal kapcsolatos feladatok támogatása </t>
  </si>
  <si>
    <t>11.</t>
  </si>
  <si>
    <t>………...I.1.bd) Közutak fenntartásssal kapcsolatos feladatok támogatása - beszámítás után</t>
  </si>
  <si>
    <t>12.</t>
  </si>
  <si>
    <t>I.1.c) Egyéb  önkormányzati feladatok támogatása</t>
  </si>
  <si>
    <t>13.</t>
  </si>
  <si>
    <t>…..I.1.c) Egyéb  önkormányzati feladatok támogatása beszámítás után</t>
  </si>
  <si>
    <t>I.1.d)Lakott külterülettel kapcsolatos feladatok támogatása</t>
  </si>
  <si>
    <t xml:space="preserve">         -I.1.d)Lakott külterülettel kapcsolatos feladatok támogatása beszámítás után</t>
  </si>
  <si>
    <t xml:space="preserve">         2015.évről áthúzódó bérkompenzáció támogatása</t>
  </si>
  <si>
    <t>V.info.  Beszámítás összege</t>
  </si>
  <si>
    <t>14.</t>
  </si>
  <si>
    <t>I. ÁLTALÁNOS FELADATOK TÁMOGATÁSA ÖSSZESEN</t>
  </si>
  <si>
    <t>15.</t>
  </si>
  <si>
    <t>II.A TELEPÜLÉSI ÖNKORMÁNYZATOK EGYES KÖZNEVELÉSI FELADATAINAK TÁMOGATÁSA</t>
  </si>
  <si>
    <t>16.</t>
  </si>
  <si>
    <t>II.1. Óvodapedagógusok, és az óvodapedagógusok nevelő munkáját közvetlenül segítők bértámogatása</t>
  </si>
  <si>
    <t>17.</t>
  </si>
  <si>
    <t>II.1.1.Óvodapedagógusok támogatása</t>
  </si>
  <si>
    <t>18.</t>
  </si>
  <si>
    <t>Óvodapedagógusok 8 havi támogatása</t>
  </si>
  <si>
    <t>19.</t>
  </si>
  <si>
    <t>Óvodapedagógusok 4 havi támogatása</t>
  </si>
  <si>
    <t>8-asban</t>
  </si>
  <si>
    <t>Óvodapedagógusok 4 havi támogatása pótlólagos összeg</t>
  </si>
  <si>
    <t>20.</t>
  </si>
  <si>
    <t>II.1.2. Az óvodapedagógusok nevelő munkáját közvetlenül segítők bértámogatása</t>
  </si>
  <si>
    <t xml:space="preserve">össevonás miatt </t>
  </si>
  <si>
    <t>Segítők 8 havi támogatása</t>
  </si>
  <si>
    <t>17_jogcim</t>
  </si>
  <si>
    <t>Segítők 4 havi  támogatása</t>
  </si>
  <si>
    <t>II.1.3. Óvodaműködtetési támogatás</t>
  </si>
  <si>
    <t>Óvodaműködtetési támogatás - 8 hónap</t>
  </si>
  <si>
    <t>Óvodaműködtetési támogatás - 4 hónap</t>
  </si>
  <si>
    <t>II.5.1.Óvodapedagógus II.kategória kiegészítő támogatása</t>
  </si>
  <si>
    <t>II. KÖZNEVELÉS TÁMOGATÁSA ÖSSZESEN</t>
  </si>
  <si>
    <t>III.A TELEPÜLÉSI ÖNKORMÁNYZATOK SZOCIÁLIS ÉS GYERMEKJÓLÉTI  FELADATAINAK TÁMOGATÁSA</t>
  </si>
  <si>
    <t xml:space="preserve">  III.2. Hozzájárulás a pénzbeli szociális ellátásokhoz - BESZÁMÍTÁS UTÁN</t>
  </si>
  <si>
    <t xml:space="preserve">  III.3.c.(1) Szociális étkeztetés támogatása</t>
  </si>
  <si>
    <t xml:space="preserve">  Házi segítségnyújtás</t>
  </si>
  <si>
    <t xml:space="preserve">  Időskorúak nappali intézményi ellátása</t>
  </si>
  <si>
    <t xml:space="preserve">  III.5. Gyermekétkeztetés támogatása</t>
  </si>
  <si>
    <t xml:space="preserve">      III.5.a.) finanszírozás szempontjából elismert dolgozók bértámogatása</t>
  </si>
  <si>
    <t xml:space="preserve">      III.5.b.)  Gyermekétkeztetés üzemeltetési támogatása</t>
  </si>
  <si>
    <t>III.5.c A rászoruló gyermekek intézményen kívüli szünidei étkeztetésének támogatása</t>
  </si>
  <si>
    <t>III. SZOCIÁLIS ÉS GYERMEKJÓLÉTI  FELADATOK TÁMOGATÁSA ÖSSZESEN</t>
  </si>
  <si>
    <t>IV. A TELEPÜLÉSI ÖNKORMÁNYZATOK KULTURÁLIS FELADATAINAK TÁMOGATÁSA ÖSSZESEN</t>
  </si>
  <si>
    <t>Helyi önkormányzatok és a többcélú kistérségi társulások egyes költségvetési kapcsolatokból számított bevételei összesen (10 + 24 + 42 + 45. sor) :</t>
  </si>
  <si>
    <t>2016.évi eredeti előirányzat</t>
  </si>
  <si>
    <t>működési bevétel</t>
  </si>
  <si>
    <t>felhalmozási bevétel</t>
  </si>
  <si>
    <t>5. melléklet</t>
  </si>
  <si>
    <t>Intézmény / szakfeladat</t>
  </si>
  <si>
    <t>Létszám  fő</t>
  </si>
  <si>
    <t>köztisztviselő</t>
  </si>
  <si>
    <t>közalkalmazott</t>
  </si>
  <si>
    <t>Mtv.hatá-lya alá tartozó</t>
  </si>
  <si>
    <t xml:space="preserve">állomá-nyon kívüli </t>
  </si>
  <si>
    <t>összesen</t>
  </si>
  <si>
    <t>Igazgatási költségek</t>
  </si>
  <si>
    <t>Önkormányzati jogalkotás ( képviselők)</t>
  </si>
  <si>
    <t>Egyéb feladatok szakfeladatonként</t>
  </si>
  <si>
    <t>Város és község gazdálkodás</t>
  </si>
  <si>
    <t>Család- és nővédelmi; Ifjúság-egészségügyi gondozás</t>
  </si>
  <si>
    <t>Művelődésiház, könyvtár</t>
  </si>
  <si>
    <t>Közfoglalkoztatás</t>
  </si>
  <si>
    <t>Téli közfoglalkoztatás</t>
  </si>
  <si>
    <t>Hosszabb időtartamú közfoglalkoztatás</t>
  </si>
  <si>
    <t xml:space="preserve"> Egyéb közfoglalkoztatás</t>
  </si>
  <si>
    <t>Mindösszesen</t>
  </si>
  <si>
    <t>6.  melléklet</t>
  </si>
  <si>
    <t>Sor-sz.</t>
  </si>
  <si>
    <t>Eredeti előirányzat</t>
  </si>
  <si>
    <t>Összesen</t>
  </si>
  <si>
    <t>Ebből:</t>
  </si>
  <si>
    <t>Működési</t>
  </si>
  <si>
    <t>Felhalmozási</t>
  </si>
  <si>
    <t>1.</t>
  </si>
  <si>
    <t>Költségvetési kiadások</t>
  </si>
  <si>
    <t>2.</t>
  </si>
  <si>
    <t>Költségvetési bevételek</t>
  </si>
  <si>
    <t>3.</t>
  </si>
  <si>
    <t xml:space="preserve">Költségvetési bevételek és kiadások  egyenlege </t>
  </si>
  <si>
    <t xml:space="preserve">Költségvetési hiány </t>
  </si>
  <si>
    <t xml:space="preserve">Költségvetési többlet </t>
  </si>
  <si>
    <t>Költségvetési egyenleg</t>
  </si>
  <si>
    <t>7.  melléklet</t>
  </si>
  <si>
    <t>4.</t>
  </si>
  <si>
    <t>Előző évi maradvány felhasználása</t>
  </si>
  <si>
    <t>8.  melléklet</t>
  </si>
  <si>
    <t>Külső finanszírozás</t>
  </si>
  <si>
    <t>9.  melléklet</t>
  </si>
  <si>
    <t>10.melléklet</t>
  </si>
  <si>
    <t>Lakáscélú kölcsön</t>
  </si>
  <si>
    <t>Háztartások BABAkötvény</t>
  </si>
  <si>
    <t>Kisbéri Kistérségi hozzájárulás</t>
  </si>
  <si>
    <t>Orvosi ügyelet Kisbér  közvetlenül</t>
  </si>
  <si>
    <t>Fogorvosi ügyeletre</t>
  </si>
  <si>
    <t>Ete Sport Egyesület</t>
  </si>
  <si>
    <t>Máltai Szeretetszolgálat</t>
  </si>
  <si>
    <t>Református egyház</t>
  </si>
  <si>
    <t>Ete Nyugdíjasklub</t>
  </si>
  <si>
    <t>Bursa Hungarica ösztöndíj</t>
  </si>
  <si>
    <t>Rendezvények</t>
  </si>
  <si>
    <t>Sorszám</t>
  </si>
  <si>
    <t>Program, projekt megnevezése</t>
  </si>
  <si>
    <t>Szakfeladat kód</t>
  </si>
  <si>
    <t>Bevétel</t>
  </si>
  <si>
    <t>Kiadás</t>
  </si>
  <si>
    <t>NEMLEGES</t>
  </si>
  <si>
    <t>és fizetési kötelezettségeinek középtávú terve</t>
  </si>
  <si>
    <t>2017.</t>
  </si>
  <si>
    <t>2018.</t>
  </si>
  <si>
    <t>2019.</t>
  </si>
  <si>
    <t>2020.</t>
  </si>
  <si>
    <t>Helyi adóból származó bevétel</t>
  </si>
  <si>
    <t>Önkormányzati vagyon és az önkormányzatot megillető vagyonértékű jog értékesítéséből és hasznosításából származó bevétel</t>
  </si>
  <si>
    <t>Osztalék, koncessziós díj és hozambevétel</t>
  </si>
  <si>
    <t>Tárgyi eszköz és immateriális jószág, részvény, részesedés, vállalat értékesítésből vagy privatizációból származó bevétel</t>
  </si>
  <si>
    <t>Bírság-, pótlék- és díjbevétel</t>
  </si>
  <si>
    <t>Kezességvállalással kapcsolatos megtérülés</t>
  </si>
  <si>
    <t>Saját bevétel összesen</t>
  </si>
  <si>
    <t>Hitel, kölcsön felvétele, átvállalása a folyósítás napjától a végtörlesztés napjáig, és annak aktuális tőketartozása, fennálló hitel tőketartozása</t>
  </si>
  <si>
    <t>A számvitelről szóló törvény 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</si>
  <si>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 napjáig, és annak a váltóval kiváltott kötelezettséggel megegyező, kamatot nem tartalmazó értéke</t>
  </si>
  <si>
    <t>A számviteli törvény szerint pénzügyi lízingbevevői félként történő megkötése a lízing futamideje alatt, a lízingszerződésben kikötött tőkerész hátralévő összege</t>
  </si>
  <si>
    <t>Visszavásárlási kötelezettség kikötésével megkötött adásvételi szerződés eladói félként történő megkötése a visszavásárlásig, és a kikötött visszavásárlási ár</t>
  </si>
  <si>
    <t>Szerződésben kapott, legalább 365 nap időtartamú halasztott fizetés, részletfizetés, és a még ki nem fizetett ellenérték</t>
  </si>
  <si>
    <t>Külföldi hitelintézetek által, származékos műveletek különbözeteként az Államadósság Kezelő Központ Zrt-nél elhelyezett fedezeti betétek és azok összege</t>
  </si>
  <si>
    <t>Adósságot keletkeztető ügylet értéke összesen:</t>
  </si>
  <si>
    <t>a .../2017.(II.15.) önkormányzati rendelethez</t>
  </si>
  <si>
    <t>2017.év</t>
  </si>
  <si>
    <t>2016. évi tény</t>
  </si>
  <si>
    <t>0511063</t>
  </si>
  <si>
    <t xml:space="preserve">Jubileumi jutalom </t>
  </si>
  <si>
    <t>0512113</t>
  </si>
  <si>
    <t>Választott polgármester juttatásai</t>
  </si>
  <si>
    <t>051223</t>
  </si>
  <si>
    <t xml:space="preserve">Munkavégzése irányuló egyéb jogviszonyban nem saját foglalkoztatottnak fizetett juttatások </t>
  </si>
  <si>
    <t xml:space="preserve">Egyéb külső személyi juttatások </t>
  </si>
  <si>
    <t>Könyv</t>
  </si>
  <si>
    <t>Folyóirat</t>
  </si>
  <si>
    <t>Üzemeltetési anyagok beszerzése</t>
  </si>
  <si>
    <t>Hajtó és kenőanyagok</t>
  </si>
  <si>
    <t>Telefon, mobil díj</t>
  </si>
  <si>
    <t>Közvetített szolgáltatások  ÁH kívül</t>
  </si>
  <si>
    <t>0533623</t>
  </si>
  <si>
    <t>Más szakmai tevékenység</t>
  </si>
  <si>
    <t>0533753</t>
  </si>
  <si>
    <t>Takarítás, mosás- és vegytisztítás</t>
  </si>
  <si>
    <t>0535313</t>
  </si>
  <si>
    <t>ÁH-n belüli kamatkiadások</t>
  </si>
  <si>
    <t>ÁH-n kívüli Nem fedezeti ügyletek kamatkiadásai</t>
  </si>
  <si>
    <t>0535523</t>
  </si>
  <si>
    <t>Bevétel elszámolását követő években történő visszafizetés</t>
  </si>
  <si>
    <t>0535543</t>
  </si>
  <si>
    <t xml:space="preserve">Adó-, vám-, illeték és más adójellegű befizetések, hozzájárulások </t>
  </si>
  <si>
    <t>05482533</t>
  </si>
  <si>
    <t xml:space="preserve">Települési támogatás (Szoctv. 45.§)-temetési segély </t>
  </si>
  <si>
    <t>05482543</t>
  </si>
  <si>
    <t>Települési támogatás (Szoctv. 45.§)-rendkívüli</t>
  </si>
  <si>
    <r>
      <t xml:space="preserve">Könyvtári, közművelődési és múzeumi feladatok támogatása </t>
    </r>
    <r>
      <rPr>
        <i/>
        <sz val="8"/>
        <rFont val="Times New Roman"/>
        <family val="1"/>
        <charset val="238"/>
      </rPr>
      <t xml:space="preserve">(2. sz. melléklet IV. 1. pontja) </t>
    </r>
  </si>
  <si>
    <r>
      <t xml:space="preserve">A települési önkormányzatok által fenntartott, illetve támogatott előadó-művészeti szervezetek támogatása </t>
    </r>
    <r>
      <rPr>
        <i/>
        <sz val="8"/>
        <rFont val="Times New Roman"/>
        <family val="1"/>
        <charset val="238"/>
      </rPr>
      <t xml:space="preserve">(2. sz. melléklet IV. 2. pontja) </t>
    </r>
  </si>
  <si>
    <t xml:space="preserve">A helyi önkormányzatok általános működésének és ágazati feladatainak 2017. évi támogatása </t>
  </si>
  <si>
    <t xml:space="preserve">Ete Község Önkormányzata </t>
  </si>
  <si>
    <t>Átadott pénzeszközök 2017. év</t>
  </si>
  <si>
    <t>Módosított előirányzat</t>
  </si>
  <si>
    <t>TÖOSZ-tagdíj</t>
  </si>
  <si>
    <t>KDV Hulladákgazdálkodás-tagdíj</t>
  </si>
  <si>
    <t>Komáromi Vízitársulat-tagdíj</t>
  </si>
  <si>
    <t>Tárkányi Közös Hivatal 2017-re</t>
  </si>
  <si>
    <t>Tárkányi Közös Hivatal 2016-ról</t>
  </si>
  <si>
    <t>Tárkányi Közös Hivatal 2015-ről</t>
  </si>
  <si>
    <t>T-E Köznevelési Társulás-Óvoda 2017-re</t>
  </si>
  <si>
    <t>T-E Köznevelési Társulás-Óvoda 2016-ról</t>
  </si>
  <si>
    <t>T-E Köznevelési Társulás-Óvoda 2015-ről</t>
  </si>
  <si>
    <t>Működési célú pe.átadás összesen</t>
  </si>
  <si>
    <t>Felhalmozási célú pe.átadás összesen</t>
  </si>
  <si>
    <t>Pénzeszköz átadás összesen</t>
  </si>
  <si>
    <t>ETE Község Önkormányzata adósságot keletkeztető ügyletekről 2017. évben</t>
  </si>
  <si>
    <t>2017. évi előirányzat</t>
  </si>
  <si>
    <t>9/A melléklet</t>
  </si>
  <si>
    <t xml:space="preserve">Ete Község Önkormányzata saját bevételeinek </t>
  </si>
  <si>
    <t>Nemleges</t>
  </si>
  <si>
    <t>sorszám</t>
  </si>
  <si>
    <t>0531123</t>
  </si>
  <si>
    <t>05311223</t>
  </si>
  <si>
    <t>Midazok, amelyek nem számolhatóak el szakmai anyagnak</t>
  </si>
  <si>
    <t>0533783</t>
  </si>
  <si>
    <t>05482513</t>
  </si>
  <si>
    <t>Települési támogatás (Szoctv. 45.§)-lakhatás</t>
  </si>
  <si>
    <t>05482523</t>
  </si>
  <si>
    <t>Települési támogatás (Szoctv. 45.§)-gyógyszertámogatás</t>
  </si>
  <si>
    <t>05506073</t>
  </si>
  <si>
    <t xml:space="preserve">Egyéb működési célú támogatások államháztartáson kívülre-nonprofit gazdasági társaságok </t>
  </si>
  <si>
    <t>05508023</t>
  </si>
  <si>
    <t>Működési célú visszatérítendő támogatások, kölcsönök nyújtása államháztartáson kívülre-háztartások</t>
  </si>
  <si>
    <t>05512013</t>
  </si>
  <si>
    <t>05512033</t>
  </si>
  <si>
    <t>05512083</t>
  </si>
  <si>
    <t>Egyéb gép berendezés és felszerelés beszerz.,létesítése</t>
  </si>
  <si>
    <t>056463</t>
  </si>
  <si>
    <t>Tenéyszállat beszerzése, létesítése</t>
  </si>
  <si>
    <t>Egyéb felhalmozási célú kiadások</t>
  </si>
  <si>
    <t>Finanszírozási célú kiadások</t>
  </si>
  <si>
    <t>0925063</t>
  </si>
  <si>
    <t>Egyéb felhalmozási célú támogatások bevételei államháztartáson belülről-elkülönített állami pénzalapok</t>
  </si>
  <si>
    <t>2.  melléklet</t>
  </si>
  <si>
    <t>a felújítási kiadások teljesítésének alakulása 2017. évben</t>
  </si>
  <si>
    <t>Feladat megnevezése</t>
  </si>
  <si>
    <t xml:space="preserve">Eredeti </t>
  </si>
  <si>
    <t>előirányzat</t>
  </si>
  <si>
    <t>Felújítási kiadások</t>
  </si>
  <si>
    <t>Szabadtéri színpad nézőtér felújítás</t>
  </si>
  <si>
    <t>Járda felújítás</t>
  </si>
  <si>
    <t>Orvosi rendelő, régi könyvtár bontása</t>
  </si>
  <si>
    <t xml:space="preserve">Felújításra pénzeszköz átadás </t>
  </si>
  <si>
    <t>a fejlesztési kiadások teljesítésének alakulása 2017.évben</t>
  </si>
  <si>
    <t xml:space="preserve"> Fejlesztések feladatonként</t>
  </si>
  <si>
    <t>Koszorú gyűjtő konténer kialakítása temetőben</t>
  </si>
  <si>
    <t>Ete 487. hrsz-ú ingatlanrész vásárlása</t>
  </si>
  <si>
    <t>Ete 187. hrsz-ú ingatlanrész vásárlása</t>
  </si>
  <si>
    <t>Rendezvénytér kialakítás a régi sportpályánál</t>
  </si>
  <si>
    <t>Ete 0111/46. hrsz-ú ingatlanrész vásárlás</t>
  </si>
  <si>
    <t>Orvosi rendelő építési önerő</t>
  </si>
  <si>
    <t xml:space="preserve">Fejlesztési célú hitel visszafizetés </t>
  </si>
  <si>
    <t>Támogatási kölcsön visszafizetés KE Megyei Önkormányzat</t>
  </si>
  <si>
    <t>Fejlesztésre pénzeszköz átadás</t>
  </si>
  <si>
    <t>Mátyás király nyomában pályázat önerő (átadandó Kisbérnek)</t>
  </si>
  <si>
    <t>Kerékpárút Kisbér-Komárom tervezés (átadandó Kisbérnek)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</si>
  <si>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</si>
  <si>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</si>
  <si>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</si>
  <si>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</si>
  <si>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</si>
  <si>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</si>
  <si>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</si>
  <si>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</si>
  <si>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</si>
  <si>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</si>
  <si>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</si>
  <si>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</si>
  <si>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</si>
  <si>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</si>
  <si>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</si>
  <si>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</si>
  <si>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</si>
  <si>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</si>
  <si>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</si>
  <si>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</si>
  <si>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</si>
  <si>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</si>
  <si>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</si>
  <si>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</si>
  <si>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</si>
  <si>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</si>
  <si>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</si>
  <si>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</si>
  <si>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</si>
  <si>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</si>
  <si>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 xml:space="preserve">Ete Község Önkormányzata létszámkerete </t>
  </si>
  <si>
    <t>költségvetési szervenként 2017. évre</t>
  </si>
  <si>
    <t>09351073</t>
  </si>
  <si>
    <t>09351083</t>
  </si>
  <si>
    <t>Ideiglenes jelleggel végzett iparűzési tevékenység után fizetett helyi adó</t>
  </si>
  <si>
    <t>0936123</t>
  </si>
  <si>
    <t>Egyéb bírság</t>
  </si>
  <si>
    <t>0936163</t>
  </si>
  <si>
    <t>0936173</t>
  </si>
  <si>
    <t>0940263</t>
  </si>
  <si>
    <t>Egyéb szolgáltatások nyújtása miatti bevétel</t>
  </si>
  <si>
    <t>094033</t>
  </si>
  <si>
    <t xml:space="preserve">Közvetített szolgáltatások ellenértéke </t>
  </si>
  <si>
    <t>0940823</t>
  </si>
  <si>
    <t>Egyéb kapott (járó) kamatok és kamatjellegű bevételek</t>
  </si>
  <si>
    <t>0940913</t>
  </si>
  <si>
    <t>Részesedésekből származó pénzügyi múveletek bevételei</t>
  </si>
  <si>
    <t>094092133</t>
  </si>
  <si>
    <t>Más egyéb pénzügyi műveletek bevételei-befektetési jegy</t>
  </si>
  <si>
    <t>0941143</t>
  </si>
  <si>
    <t>1 és 2 forintos érmék forgalomból történő kivonása miatti kerekítési különbözet</t>
  </si>
  <si>
    <t>0941153</t>
  </si>
  <si>
    <t>095223</t>
  </si>
  <si>
    <t>Termőföld-eladás bevételei</t>
  </si>
  <si>
    <t>Felhalmozási bevételek</t>
  </si>
  <si>
    <t>0964033</t>
  </si>
  <si>
    <t>Működési célú visszatérítendő támogatások, kölcsönök visszatérülése államháztartáson kívülről-egyéb civil szervezetek</t>
  </si>
  <si>
    <t>0964043</t>
  </si>
  <si>
    <t>0965033</t>
  </si>
  <si>
    <t>0974043</t>
  </si>
  <si>
    <t>Forgatási célú belföldi értékpapírok beváltása, értékesítése</t>
  </si>
  <si>
    <t>Ete Község Önkormányzata költségvetési egyenlege 2017. évben</t>
  </si>
  <si>
    <t>051233</t>
  </si>
  <si>
    <t>Előző évi maradvány felhasználása(finansz.bevétel)</t>
  </si>
  <si>
    <t>ETE Község Önkormányzata költségvetési hiány belső finanszírozása 2017. évben</t>
  </si>
  <si>
    <t>ETE község Önkormányzatának 2017.évi Európai Uniós támogatással megvalósuló programok, projektek bevételei és kiadásai</t>
  </si>
  <si>
    <t xml:space="preserve">11. melléklet </t>
  </si>
  <si>
    <t>Egyéb működési célú átvett pénzeszközök-egyéb civil szervezetek</t>
  </si>
  <si>
    <t>4. melléklet</t>
  </si>
  <si>
    <t>ETE község Önkormányzatának 2017. évi bevételei forrásonként</t>
  </si>
  <si>
    <t>ETE Község Önkormányzata költségvetési hiány külső finanszírozása 2017. évben</t>
  </si>
  <si>
    <t>az 1/2017.(III.14.) önkormányzati rendelethez</t>
  </si>
  <si>
    <t>az 1/2017. (III.14.) önkormányzati rendelethez</t>
  </si>
</sst>
</file>

<file path=xl/styles.xml><?xml version="1.0" encoding="utf-8"?>
<styleSheet xmlns="http://schemas.openxmlformats.org/spreadsheetml/2006/main">
  <numFmts count="4">
    <numFmt numFmtId="164" formatCode="_-* #,##0\ _H_U_F_-;\-* #,##0\ _H_U_F_-;_-* &quot;-&quot;\ _H_U_F_-;_-@_-"/>
    <numFmt numFmtId="166" formatCode="_-* #,##0.00\ _H_U_F_-;\-* #,##0.00\ _H_U_F_-;_-* &quot;-&quot;??\ _H_U_F_-;_-@_-"/>
    <numFmt numFmtId="167" formatCode="[$-1040E]#,##0;\-#,##0"/>
    <numFmt numFmtId="168" formatCode="#,##0.0"/>
  </numFmts>
  <fonts count="49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i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"/>
      <family val="2"/>
      <charset val="238"/>
    </font>
    <font>
      <sz val="12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Verdana"/>
      <family val="2"/>
      <charset val="238"/>
    </font>
    <font>
      <b/>
      <sz val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13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0" fontId="8" fillId="0" borderId="0"/>
    <xf numFmtId="0" fontId="14" fillId="0" borderId="0"/>
    <xf numFmtId="0" fontId="7" fillId="0" borderId="0"/>
    <xf numFmtId="0" fontId="7" fillId="0" borderId="0"/>
  </cellStyleXfs>
  <cellXfs count="584">
    <xf numFmtId="0" fontId="1" fillId="0" borderId="0" xfId="0" applyFont="1" applyFill="1" applyBorder="1"/>
    <xf numFmtId="0" fontId="1" fillId="0" borderId="0" xfId="0" applyFont="1" applyFill="1" applyBorder="1" applyAlignment="1"/>
    <xf numFmtId="0" fontId="5" fillId="0" borderId="0" xfId="0" applyFont="1" applyFill="1" applyBorder="1"/>
    <xf numFmtId="0" fontId="9" fillId="3" borderId="9" xfId="1" applyNumberFormat="1" applyFont="1" applyFill="1" applyBorder="1" applyAlignment="1">
      <alignment vertical="center" wrapText="1" readingOrder="1"/>
    </xf>
    <xf numFmtId="49" fontId="2" fillId="0" borderId="10" xfId="1" applyNumberFormat="1" applyFont="1" applyFill="1" applyBorder="1" applyAlignment="1">
      <alignment vertical="top" wrapText="1"/>
    </xf>
    <xf numFmtId="0" fontId="2" fillId="0" borderId="8" xfId="1" applyNumberFormat="1" applyFont="1" applyFill="1" applyBorder="1" applyAlignment="1">
      <alignment vertical="top" wrapText="1"/>
    </xf>
    <xf numFmtId="0" fontId="2" fillId="0" borderId="14" xfId="1" applyNumberFormat="1" applyFont="1" applyFill="1" applyBorder="1" applyAlignment="1">
      <alignment vertical="top" wrapText="1"/>
    </xf>
    <xf numFmtId="0" fontId="1" fillId="0" borderId="17" xfId="0" applyFont="1" applyFill="1" applyBorder="1" applyAlignment="1">
      <alignment wrapText="1"/>
    </xf>
    <xf numFmtId="167" fontId="10" fillId="0" borderId="0" xfId="1" applyNumberFormat="1" applyFont="1" applyFill="1" applyBorder="1" applyAlignment="1">
      <alignment vertical="center" wrapText="1" readingOrder="1"/>
    </xf>
    <xf numFmtId="0" fontId="1" fillId="0" borderId="14" xfId="0" applyFont="1" applyFill="1" applyBorder="1" applyAlignment="1">
      <alignment wrapText="1"/>
    </xf>
    <xf numFmtId="167" fontId="9" fillId="3" borderId="12" xfId="1" applyNumberFormat="1" applyFont="1" applyFill="1" applyBorder="1" applyAlignment="1">
      <alignment vertical="center" wrapText="1" readingOrder="1"/>
    </xf>
    <xf numFmtId="0" fontId="9" fillId="3" borderId="15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/>
    <xf numFmtId="0" fontId="10" fillId="0" borderId="11" xfId="1" applyNumberFormat="1" applyFont="1" applyFill="1" applyBorder="1" applyAlignment="1">
      <alignment vertical="center" wrapText="1" readingOrder="1"/>
    </xf>
    <xf numFmtId="0" fontId="10" fillId="2" borderId="12" xfId="1" applyNumberFormat="1" applyFont="1" applyFill="1" applyBorder="1" applyAlignment="1">
      <alignment vertical="center" wrapText="1" readingOrder="1"/>
    </xf>
    <xf numFmtId="0" fontId="13" fillId="2" borderId="12" xfId="1" applyNumberFormat="1" applyFont="1" applyFill="1" applyBorder="1" applyAlignment="1">
      <alignment vertical="center" wrapText="1" readingOrder="1"/>
    </xf>
    <xf numFmtId="0" fontId="9" fillId="3" borderId="11" xfId="1" applyNumberFormat="1" applyFont="1" applyFill="1" applyBorder="1" applyAlignment="1">
      <alignment vertical="center" wrapText="1" readingOrder="1"/>
    </xf>
    <xf numFmtId="0" fontId="9" fillId="3" borderId="16" xfId="1" applyNumberFormat="1" applyFont="1" applyFill="1" applyBorder="1" applyAlignment="1">
      <alignment vertical="center" wrapText="1" readingOrder="1"/>
    </xf>
    <xf numFmtId="49" fontId="10" fillId="0" borderId="11" xfId="1" applyNumberFormat="1" applyFont="1" applyFill="1" applyBorder="1" applyAlignment="1">
      <alignment vertical="center" wrapText="1" readingOrder="1"/>
    </xf>
    <xf numFmtId="49" fontId="10" fillId="0" borderId="21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49" fontId="10" fillId="0" borderId="11" xfId="1" applyNumberFormat="1" applyFont="1" applyFill="1" applyBorder="1" applyAlignment="1">
      <alignment horizontal="left" vertical="center" wrapText="1" readingOrder="1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right" vertical="center"/>
    </xf>
    <xf numFmtId="0" fontId="15" fillId="0" borderId="0" xfId="3" applyFont="1" applyBorder="1" applyAlignment="1">
      <alignment vertical="center"/>
    </xf>
    <xf numFmtId="0" fontId="15" fillId="0" borderId="0" xfId="3" applyFont="1" applyAlignment="1">
      <alignment vertical="center"/>
    </xf>
    <xf numFmtId="0" fontId="15" fillId="0" borderId="0" xfId="3" applyFont="1" applyBorder="1" applyAlignment="1">
      <alignment horizontal="center" vertical="center"/>
    </xf>
    <xf numFmtId="3" fontId="15" fillId="0" borderId="0" xfId="3" applyNumberFormat="1" applyFont="1" applyBorder="1" applyAlignment="1">
      <alignment vertical="center"/>
    </xf>
    <xf numFmtId="0" fontId="7" fillId="0" borderId="0" xfId="3" applyFill="1" applyBorder="1"/>
    <xf numFmtId="0" fontId="18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 indent="1"/>
    </xf>
    <xf numFmtId="0" fontId="15" fillId="0" borderId="0" xfId="3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3" fontId="15" fillId="0" borderId="0" xfId="3" applyNumberFormat="1" applyFont="1" applyFill="1" applyAlignment="1">
      <alignment vertical="center"/>
    </xf>
    <xf numFmtId="0" fontId="21" fillId="0" borderId="0" xfId="3" applyFont="1" applyFill="1" applyBorder="1" applyAlignment="1">
      <alignment horizontal="center" vertical="center"/>
    </xf>
    <xf numFmtId="3" fontId="15" fillId="0" borderId="0" xfId="3" applyNumberFormat="1" applyFont="1" applyFill="1" applyBorder="1" applyAlignment="1">
      <alignment horizontal="right" vertical="center"/>
    </xf>
    <xf numFmtId="3" fontId="7" fillId="0" borderId="0" xfId="3" applyNumberFormat="1" applyFont="1" applyFill="1" applyBorder="1"/>
    <xf numFmtId="3" fontId="15" fillId="0" borderId="0" xfId="2" applyNumberFormat="1" applyFont="1" applyBorder="1" applyAlignment="1">
      <alignment vertical="center"/>
    </xf>
    <xf numFmtId="3" fontId="21" fillId="0" borderId="0" xfId="3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/>
    <xf numFmtId="0" fontId="12" fillId="2" borderId="11" xfId="1" applyNumberFormat="1" applyFont="1" applyFill="1" applyBorder="1" applyAlignment="1">
      <alignment horizontal="center" vertical="center" wrapText="1" readingOrder="1"/>
    </xf>
    <xf numFmtId="0" fontId="12" fillId="2" borderId="0" xfId="1" applyNumberFormat="1" applyFont="1" applyFill="1" applyBorder="1" applyAlignment="1">
      <alignment horizontal="center" vertical="center" wrapText="1" readingOrder="1"/>
    </xf>
    <xf numFmtId="0" fontId="12" fillId="2" borderId="8" xfId="1" applyNumberFormat="1" applyFont="1" applyFill="1" applyBorder="1" applyAlignment="1">
      <alignment horizontal="center" vertical="center" wrapText="1" readingOrder="1"/>
    </xf>
    <xf numFmtId="167" fontId="9" fillId="2" borderId="43" xfId="1" applyNumberFormat="1" applyFont="1" applyFill="1" applyBorder="1" applyAlignment="1">
      <alignment vertical="center" wrapText="1" readingOrder="1"/>
    </xf>
    <xf numFmtId="167" fontId="9" fillId="2" borderId="44" xfId="1" applyNumberFormat="1" applyFont="1" applyFill="1" applyBorder="1" applyAlignment="1">
      <alignment horizontal="center" vertical="center" wrapText="1" readingOrder="1"/>
    </xf>
    <xf numFmtId="167" fontId="9" fillId="2" borderId="42" xfId="1" applyNumberFormat="1" applyFont="1" applyFill="1" applyBorder="1" applyAlignment="1">
      <alignment vertical="center" wrapText="1" readingOrder="1"/>
    </xf>
    <xf numFmtId="0" fontId="2" fillId="0" borderId="6" xfId="1" applyNumberFormat="1" applyFont="1" applyFill="1" applyBorder="1" applyAlignment="1">
      <alignment vertical="top" wrapText="1"/>
    </xf>
    <xf numFmtId="167" fontId="10" fillId="0" borderId="36" xfId="1" applyNumberFormat="1" applyFont="1" applyFill="1" applyBorder="1" applyAlignment="1">
      <alignment horizontal="center" vertical="center" wrapText="1" readingOrder="1"/>
    </xf>
    <xf numFmtId="0" fontId="2" fillId="0" borderId="45" xfId="0" applyFont="1" applyFill="1" applyBorder="1" applyAlignment="1"/>
    <xf numFmtId="0" fontId="2" fillId="0" borderId="46" xfId="1" applyNumberFormat="1" applyFont="1" applyFill="1" applyBorder="1" applyAlignment="1">
      <alignment vertical="top" wrapText="1"/>
    </xf>
    <xf numFmtId="167" fontId="10" fillId="0" borderId="33" xfId="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/>
    <xf numFmtId="0" fontId="2" fillId="0" borderId="25" xfId="1" applyNumberFormat="1" applyFont="1" applyFill="1" applyBorder="1" applyAlignment="1">
      <alignment vertical="top" wrapText="1"/>
    </xf>
    <xf numFmtId="167" fontId="10" fillId="0" borderId="33" xfId="1" applyNumberFormat="1" applyFont="1" applyFill="1" applyBorder="1" applyAlignment="1">
      <alignment vertical="center" wrapText="1" readingOrder="1"/>
    </xf>
    <xf numFmtId="167" fontId="10" fillId="0" borderId="47" xfId="1" applyNumberFormat="1" applyFont="1" applyFill="1" applyBorder="1" applyAlignment="1">
      <alignment vertical="center" wrapText="1" readingOrder="1"/>
    </xf>
    <xf numFmtId="0" fontId="2" fillId="0" borderId="18" xfId="0" applyFont="1" applyFill="1" applyBorder="1" applyAlignment="1"/>
    <xf numFmtId="0" fontId="2" fillId="0" borderId="48" xfId="1" applyNumberFormat="1" applyFont="1" applyFill="1" applyBorder="1" applyAlignment="1">
      <alignment vertical="top" wrapText="1"/>
    </xf>
    <xf numFmtId="167" fontId="9" fillId="3" borderId="49" xfId="1" applyNumberFormat="1" applyFont="1" applyFill="1" applyBorder="1" applyAlignment="1">
      <alignment vertical="center" wrapText="1" readingOrder="1"/>
    </xf>
    <xf numFmtId="0" fontId="2" fillId="0" borderId="50" xfId="1" applyNumberFormat="1" applyFont="1" applyFill="1" applyBorder="1" applyAlignment="1">
      <alignment vertical="top" wrapText="1"/>
    </xf>
    <xf numFmtId="167" fontId="10" fillId="0" borderId="51" xfId="1" applyNumberFormat="1" applyFont="1" applyFill="1" applyBorder="1" applyAlignment="1">
      <alignment vertical="center" wrapText="1" readingOrder="1"/>
    </xf>
    <xf numFmtId="0" fontId="2" fillId="0" borderId="17" xfId="0" applyFont="1" applyFill="1" applyBorder="1" applyAlignment="1"/>
    <xf numFmtId="0" fontId="2" fillId="0" borderId="52" xfId="1" applyNumberFormat="1" applyFont="1" applyFill="1" applyBorder="1" applyAlignment="1">
      <alignment vertical="top" wrapText="1"/>
    </xf>
    <xf numFmtId="0" fontId="2" fillId="0" borderId="20" xfId="0" applyFont="1" applyFill="1" applyBorder="1" applyAlignment="1"/>
    <xf numFmtId="0" fontId="2" fillId="0" borderId="53" xfId="1" applyNumberFormat="1" applyFont="1" applyFill="1" applyBorder="1" applyAlignment="1">
      <alignment vertical="top" wrapText="1"/>
    </xf>
    <xf numFmtId="0" fontId="2" fillId="0" borderId="24" xfId="0" applyFont="1" applyFill="1" applyBorder="1" applyAlignment="1"/>
    <xf numFmtId="0" fontId="2" fillId="0" borderId="54" xfId="1" applyNumberFormat="1" applyFont="1" applyFill="1" applyBorder="1" applyAlignment="1">
      <alignment vertical="top" wrapText="1"/>
    </xf>
    <xf numFmtId="167" fontId="9" fillId="2" borderId="55" xfId="1" applyNumberFormat="1" applyFont="1" applyFill="1" applyBorder="1" applyAlignment="1">
      <alignment vertical="center" wrapText="1" readingOrder="1"/>
    </xf>
    <xf numFmtId="0" fontId="2" fillId="0" borderId="56" xfId="1" applyNumberFormat="1" applyFont="1" applyFill="1" applyBorder="1" applyAlignment="1">
      <alignment vertical="top" wrapText="1"/>
    </xf>
    <xf numFmtId="0" fontId="2" fillId="0" borderId="57" xfId="1" applyNumberFormat="1" applyFont="1" applyFill="1" applyBorder="1" applyAlignment="1">
      <alignment vertical="top" wrapText="1"/>
    </xf>
    <xf numFmtId="0" fontId="7" fillId="0" borderId="0" xfId="0" applyFont="1"/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0" fillId="0" borderId="63" xfId="0" applyBorder="1"/>
    <xf numFmtId="0" fontId="0" fillId="0" borderId="29" xfId="0" applyBorder="1"/>
    <xf numFmtId="0" fontId="29" fillId="0" borderId="29" xfId="0" applyFont="1" applyBorder="1"/>
    <xf numFmtId="0" fontId="0" fillId="0" borderId="29" xfId="0" applyBorder="1" applyAlignment="1">
      <alignment vertical="center" wrapText="1"/>
    </xf>
    <xf numFmtId="0" fontId="31" fillId="0" borderId="0" xfId="0" applyFont="1"/>
    <xf numFmtId="0" fontId="7" fillId="0" borderId="67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69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/>
    </xf>
    <xf numFmtId="0" fontId="7" fillId="0" borderId="42" xfId="0" applyFont="1" applyBorder="1" applyAlignment="1"/>
    <xf numFmtId="0" fontId="7" fillId="0" borderId="71" xfId="0" applyFont="1" applyBorder="1" applyAlignment="1">
      <alignment horizontal="center"/>
    </xf>
    <xf numFmtId="0" fontId="22" fillId="0" borderId="3" xfId="0" applyFont="1" applyBorder="1" applyAlignment="1">
      <alignment horizontal="right"/>
    </xf>
    <xf numFmtId="0" fontId="22" fillId="0" borderId="3" xfId="0" applyFont="1" applyBorder="1" applyAlignment="1"/>
    <xf numFmtId="0" fontId="7" fillId="0" borderId="68" xfId="0" applyFont="1" applyBorder="1"/>
    <xf numFmtId="0" fontId="7" fillId="0" borderId="33" xfId="0" applyFont="1" applyBorder="1" applyAlignment="1">
      <alignment horizontal="right"/>
    </xf>
    <xf numFmtId="0" fontId="7" fillId="0" borderId="33" xfId="0" applyFont="1" applyBorder="1" applyAlignment="1"/>
    <xf numFmtId="3" fontId="7" fillId="0" borderId="33" xfId="0" applyNumberFormat="1" applyFont="1" applyBorder="1" applyAlignment="1"/>
    <xf numFmtId="3" fontId="7" fillId="0" borderId="33" xfId="0" applyNumberFormat="1" applyFont="1" applyBorder="1" applyAlignment="1">
      <alignment horizontal="right"/>
    </xf>
    <xf numFmtId="0" fontId="7" fillId="0" borderId="68" xfId="0" applyFont="1" applyBorder="1" applyAlignment="1">
      <alignment horizontal="center"/>
    </xf>
    <xf numFmtId="0" fontId="22" fillId="0" borderId="33" xfId="0" applyFont="1" applyBorder="1" applyAlignment="1">
      <alignment horizontal="right"/>
    </xf>
    <xf numFmtId="0" fontId="22" fillId="0" borderId="33" xfId="0" applyFont="1" applyBorder="1" applyAlignment="1"/>
    <xf numFmtId="0" fontId="7" fillId="0" borderId="6" xfId="0" applyFont="1" applyBorder="1"/>
    <xf numFmtId="0" fontId="7" fillId="0" borderId="0" xfId="0" applyFont="1" applyBorder="1" applyAlignment="1">
      <alignment horizontal="left"/>
    </xf>
    <xf numFmtId="0" fontId="7" fillId="0" borderId="64" xfId="0" applyFont="1" applyBorder="1" applyAlignment="1">
      <alignment horizontal="center"/>
    </xf>
    <xf numFmtId="0" fontId="7" fillId="0" borderId="41" xfId="0" applyFont="1" applyBorder="1" applyAlignment="1">
      <alignment horizontal="left"/>
    </xf>
    <xf numFmtId="0" fontId="7" fillId="0" borderId="29" xfId="0" applyFont="1" applyBorder="1" applyAlignment="1">
      <alignment horizontal="right"/>
    </xf>
    <xf numFmtId="3" fontId="7" fillId="0" borderId="29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72" xfId="0" applyFont="1" applyBorder="1" applyAlignment="1">
      <alignment horizontal="left"/>
    </xf>
    <xf numFmtId="0" fontId="33" fillId="0" borderId="68" xfId="0" applyFont="1" applyBorder="1" applyAlignment="1">
      <alignment horizontal="center"/>
    </xf>
    <xf numFmtId="0" fontId="7" fillId="0" borderId="63" xfId="0" applyFont="1" applyBorder="1" applyAlignment="1">
      <alignment horizontal="right"/>
    </xf>
    <xf numFmtId="0" fontId="7" fillId="0" borderId="63" xfId="0" applyFont="1" applyBorder="1" applyAlignment="1"/>
    <xf numFmtId="0" fontId="33" fillId="0" borderId="75" xfId="0" applyFont="1" applyBorder="1"/>
    <xf numFmtId="0" fontId="22" fillId="0" borderId="77" xfId="0" applyFont="1" applyBorder="1" applyAlignment="1">
      <alignment horizontal="right"/>
    </xf>
    <xf numFmtId="0" fontId="22" fillId="0" borderId="78" xfId="0" applyFont="1" applyBorder="1"/>
    <xf numFmtId="0" fontId="29" fillId="0" borderId="0" xfId="0" applyFont="1" applyAlignment="1"/>
    <xf numFmtId="0" fontId="0" fillId="0" borderId="0" xfId="0" applyBorder="1"/>
    <xf numFmtId="0" fontId="29" fillId="0" borderId="0" xfId="0" applyFont="1" applyBorder="1" applyAlignment="1"/>
    <xf numFmtId="0" fontId="22" fillId="0" borderId="0" xfId="0" applyFont="1" applyBorder="1" applyAlignment="1"/>
    <xf numFmtId="0" fontId="0" fillId="0" borderId="0" xfId="0" applyBorder="1" applyAlignment="1"/>
    <xf numFmtId="0" fontId="2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/>
    <xf numFmtId="0" fontId="0" fillId="0" borderId="0" xfId="0" applyFont="1" applyBorder="1"/>
    <xf numFmtId="0" fontId="0" fillId="0" borderId="4" xfId="0" applyBorder="1"/>
    <xf numFmtId="0" fontId="35" fillId="0" borderId="4" xfId="0" applyFont="1" applyBorder="1"/>
    <xf numFmtId="0" fontId="35" fillId="0" borderId="0" xfId="0" applyFont="1" applyBorder="1"/>
    <xf numFmtId="0" fontId="7" fillId="0" borderId="0" xfId="0" applyFont="1" applyFill="1"/>
    <xf numFmtId="0" fontId="36" fillId="0" borderId="0" xfId="0" applyFont="1"/>
    <xf numFmtId="0" fontId="37" fillId="0" borderId="0" xfId="0" applyFont="1" applyFill="1" applyBorder="1" applyAlignment="1">
      <alignment horizontal="justify"/>
    </xf>
    <xf numFmtId="0" fontId="37" fillId="0" borderId="0" xfId="0" applyFont="1" applyFill="1" applyBorder="1" applyAlignment="1">
      <alignment horizontal="right"/>
    </xf>
    <xf numFmtId="0" fontId="37" fillId="0" borderId="99" xfId="0" applyFont="1" applyFill="1" applyBorder="1" applyAlignment="1">
      <alignment vertical="top" wrapText="1"/>
    </xf>
    <xf numFmtId="0" fontId="39" fillId="0" borderId="99" xfId="0" applyFont="1" applyFill="1" applyBorder="1" applyAlignment="1">
      <alignment vertical="top" wrapText="1"/>
    </xf>
    <xf numFmtId="0" fontId="37" fillId="0" borderId="0" xfId="0" applyFont="1" applyFill="1" applyBorder="1" applyAlignment="1">
      <alignment horizontal="center"/>
    </xf>
    <xf numFmtId="0" fontId="14" fillId="0" borderId="0" xfId="2" applyFill="1"/>
    <xf numFmtId="0" fontId="15" fillId="0" borderId="0" xfId="2" applyFont="1" applyFill="1" applyAlignment="1">
      <alignment vertical="center"/>
    </xf>
    <xf numFmtId="0" fontId="23" fillId="0" borderId="27" xfId="2" applyFont="1" applyFill="1" applyBorder="1" applyAlignment="1">
      <alignment horizontal="center" vertical="center"/>
    </xf>
    <xf numFmtId="3" fontId="23" fillId="0" borderId="28" xfId="2" applyNumberFormat="1" applyFont="1" applyFill="1" applyBorder="1" applyAlignment="1">
      <alignment horizontal="center"/>
    </xf>
    <xf numFmtId="0" fontId="23" fillId="0" borderId="29" xfId="0" applyFont="1" applyFill="1" applyBorder="1" applyAlignment="1">
      <alignment vertical="center" wrapText="1"/>
    </xf>
    <xf numFmtId="3" fontId="15" fillId="0" borderId="0" xfId="3" applyNumberFormat="1" applyFont="1" applyFill="1" applyBorder="1" applyAlignment="1">
      <alignment vertical="center"/>
    </xf>
    <xf numFmtId="168" fontId="14" fillId="0" borderId="0" xfId="2" applyNumberFormat="1" applyFill="1"/>
    <xf numFmtId="1" fontId="15" fillId="0" borderId="0" xfId="3" applyNumberFormat="1" applyFont="1" applyFill="1" applyBorder="1" applyAlignment="1">
      <alignment vertical="center"/>
    </xf>
    <xf numFmtId="0" fontId="24" fillId="0" borderId="29" xfId="0" applyFont="1" applyFill="1" applyBorder="1" applyAlignment="1">
      <alignment horizontal="left" vertical="center"/>
    </xf>
    <xf numFmtId="0" fontId="23" fillId="0" borderId="29" xfId="0" applyFont="1" applyFill="1" applyBorder="1" applyAlignment="1">
      <alignment horizontal="left" vertical="center"/>
    </xf>
    <xf numFmtId="0" fontId="15" fillId="0" borderId="0" xfId="3" applyFont="1" applyFill="1" applyAlignment="1">
      <alignment vertical="center"/>
    </xf>
    <xf numFmtId="3" fontId="21" fillId="0" borderId="31" xfId="4" applyNumberFormat="1" applyFont="1" applyFill="1" applyBorder="1" applyAlignment="1">
      <alignment horizontal="right" vertical="center"/>
    </xf>
    <xf numFmtId="3" fontId="26" fillId="0" borderId="31" xfId="0" applyNumberFormat="1" applyFont="1" applyFill="1" applyBorder="1" applyAlignment="1">
      <alignment horizontal="right"/>
    </xf>
    <xf numFmtId="0" fontId="23" fillId="0" borderId="29" xfId="0" applyFont="1" applyFill="1" applyBorder="1" applyAlignment="1">
      <alignment horizontal="left"/>
    </xf>
    <xf numFmtId="3" fontId="23" fillId="0" borderId="31" xfId="0" applyNumberFormat="1" applyFont="1" applyFill="1" applyBorder="1" applyAlignment="1">
      <alignment horizontal="right"/>
    </xf>
    <xf numFmtId="0" fontId="24" fillId="0" borderId="29" xfId="0" applyFont="1" applyFill="1" applyBorder="1" applyAlignment="1">
      <alignment horizontal="left"/>
    </xf>
    <xf numFmtId="3" fontId="24" fillId="0" borderId="31" xfId="0" applyNumberFormat="1" applyFont="1" applyFill="1" applyBorder="1" applyAlignment="1">
      <alignment horizontal="right"/>
    </xf>
    <xf numFmtId="3" fontId="25" fillId="0" borderId="34" xfId="4" applyNumberFormat="1" applyFont="1" applyFill="1" applyBorder="1" applyAlignment="1">
      <alignment horizontal="right" vertical="center"/>
    </xf>
    <xf numFmtId="168" fontId="15" fillId="0" borderId="0" xfId="3" applyNumberFormat="1" applyFont="1" applyFill="1" applyBorder="1" applyAlignment="1">
      <alignment vertical="center"/>
    </xf>
    <xf numFmtId="0" fontId="23" fillId="0" borderId="29" xfId="0" applyFont="1" applyFill="1" applyBorder="1" applyAlignment="1">
      <alignment vertical="center"/>
    </xf>
    <xf numFmtId="0" fontId="24" fillId="0" borderId="29" xfId="0" applyFont="1" applyFill="1" applyBorder="1" applyAlignment="1">
      <alignment vertical="center"/>
    </xf>
    <xf numFmtId="0" fontId="24" fillId="0" borderId="29" xfId="0" applyFont="1" applyFill="1" applyBorder="1" applyAlignment="1">
      <alignment vertical="center" wrapText="1"/>
    </xf>
    <xf numFmtId="0" fontId="7" fillId="0" borderId="0" xfId="3" applyFont="1" applyFill="1" applyBorder="1"/>
    <xf numFmtId="3" fontId="15" fillId="0" borderId="31" xfId="4" applyNumberFormat="1" applyFont="1" applyFill="1" applyBorder="1" applyAlignment="1">
      <alignment horizontal="right" vertical="center"/>
    </xf>
    <xf numFmtId="3" fontId="23" fillId="0" borderId="35" xfId="0" applyNumberFormat="1" applyFont="1" applyFill="1" applyBorder="1" applyAlignment="1">
      <alignment horizontal="right" vertical="center"/>
    </xf>
    <xf numFmtId="167" fontId="9" fillId="3" borderId="12" xfId="1" applyNumberFormat="1" applyFont="1" applyFill="1" applyBorder="1" applyAlignment="1">
      <alignment vertical="center" wrapText="1" readingOrder="1"/>
    </xf>
    <xf numFmtId="0" fontId="9" fillId="3" borderId="15" xfId="1" applyNumberFormat="1" applyFont="1" applyFill="1" applyBorder="1" applyAlignment="1">
      <alignment vertical="center" wrapText="1" readingOrder="1"/>
    </xf>
    <xf numFmtId="0" fontId="0" fillId="0" borderId="0" xfId="0" applyAlignment="1"/>
    <xf numFmtId="0" fontId="22" fillId="0" borderId="0" xfId="0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1" fillId="0" borderId="91" xfId="0" applyFont="1" applyBorder="1" applyAlignment="1">
      <alignment horizontal="right"/>
    </xf>
    <xf numFmtId="0" fontId="41" fillId="0" borderId="91" xfId="0" applyFont="1" applyBorder="1"/>
    <xf numFmtId="0" fontId="41" fillId="0" borderId="0" xfId="0" applyFont="1" applyBorder="1"/>
    <xf numFmtId="0" fontId="41" fillId="0" borderId="72" xfId="0" applyFont="1" applyBorder="1"/>
    <xf numFmtId="0" fontId="41" fillId="0" borderId="6" xfId="0" applyFont="1" applyBorder="1"/>
    <xf numFmtId="0" fontId="41" fillId="0" borderId="25" xfId="0" applyFont="1" applyBorder="1"/>
    <xf numFmtId="0" fontId="41" fillId="0" borderId="94" xfId="0" applyFont="1" applyBorder="1"/>
    <xf numFmtId="0" fontId="21" fillId="0" borderId="95" xfId="0" applyFont="1" applyBorder="1"/>
    <xf numFmtId="0" fontId="21" fillId="0" borderId="26" xfId="0" applyFont="1" applyBorder="1"/>
    <xf numFmtId="0" fontId="21" fillId="0" borderId="97" xfId="0" applyFont="1" applyBorder="1"/>
    <xf numFmtId="0" fontId="41" fillId="0" borderId="5" xfId="0" applyFont="1" applyBorder="1"/>
    <xf numFmtId="0" fontId="41" fillId="0" borderId="83" xfId="0" applyFont="1" applyBorder="1"/>
    <xf numFmtId="3" fontId="41" fillId="0" borderId="4" xfId="0" applyNumberFormat="1" applyFont="1" applyBorder="1"/>
    <xf numFmtId="0" fontId="15" fillId="0" borderId="83" xfId="0" applyFont="1" applyBorder="1"/>
    <xf numFmtId="0" fontId="21" fillId="0" borderId="83" xfId="0" applyFont="1" applyBorder="1"/>
    <xf numFmtId="0" fontId="21" fillId="0" borderId="85" xfId="0" applyFont="1" applyBorder="1"/>
    <xf numFmtId="0" fontId="16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21" fillId="0" borderId="80" xfId="0" applyFont="1" applyBorder="1" applyAlignment="1">
      <alignment horizontal="center" vertical="center"/>
    </xf>
    <xf numFmtId="0" fontId="43" fillId="0" borderId="81" xfId="0" applyFont="1" applyBorder="1" applyAlignment="1">
      <alignment horizontal="center" vertical="center" wrapText="1"/>
    </xf>
    <xf numFmtId="0" fontId="43" fillId="0" borderId="82" xfId="0" applyFont="1" applyBorder="1" applyAlignment="1">
      <alignment horizontal="center" vertical="center" wrapText="1"/>
    </xf>
    <xf numFmtId="3" fontId="41" fillId="0" borderId="4" xfId="0" applyNumberFormat="1" applyFont="1" applyFill="1" applyBorder="1"/>
    <xf numFmtId="0" fontId="41" fillId="0" borderId="102" xfId="0" applyFont="1" applyBorder="1"/>
    <xf numFmtId="3" fontId="41" fillId="0" borderId="103" xfId="0" applyNumberFormat="1" applyFont="1" applyBorder="1"/>
    <xf numFmtId="3" fontId="41" fillId="0" borderId="84" xfId="0" applyNumberFormat="1" applyFont="1" applyBorder="1"/>
    <xf numFmtId="3" fontId="21" fillId="0" borderId="84" xfId="0" applyNumberFormat="1" applyFont="1" applyBorder="1"/>
    <xf numFmtId="3" fontId="41" fillId="0" borderId="105" xfId="0" applyNumberFormat="1" applyFont="1" applyBorder="1"/>
    <xf numFmtId="3" fontId="24" fillId="0" borderId="4" xfId="0" applyNumberFormat="1" applyFont="1" applyFill="1" applyBorder="1"/>
    <xf numFmtId="3" fontId="23" fillId="0" borderId="4" xfId="0" applyNumberFormat="1" applyFont="1" applyBorder="1"/>
    <xf numFmtId="3" fontId="23" fillId="0" borderId="104" xfId="0" applyNumberFormat="1" applyFont="1" applyBorder="1"/>
    <xf numFmtId="3" fontId="22" fillId="0" borderId="6" xfId="0" applyNumberFormat="1" applyFont="1" applyBorder="1" applyAlignment="1">
      <alignment horizontal="right"/>
    </xf>
    <xf numFmtId="3" fontId="22" fillId="0" borderId="106" xfId="0" applyNumberFormat="1" applyFont="1" applyBorder="1" applyAlignment="1"/>
    <xf numFmtId="3" fontId="7" fillId="0" borderId="36" xfId="0" applyNumberFormat="1" applyFont="1" applyBorder="1" applyAlignment="1">
      <alignment horizontal="right"/>
    </xf>
    <xf numFmtId="0" fontId="9" fillId="3" borderId="12" xfId="1" applyNumberFormat="1" applyFont="1" applyFill="1" applyBorder="1" applyAlignment="1">
      <alignment vertical="center" wrapText="1"/>
    </xf>
    <xf numFmtId="0" fontId="9" fillId="2" borderId="12" xfId="1" applyNumberFormat="1" applyFont="1" applyFill="1" applyBorder="1" applyAlignment="1">
      <alignment vertical="center" wrapText="1"/>
    </xf>
    <xf numFmtId="0" fontId="10" fillId="0" borderId="11" xfId="1" applyNumberFormat="1" applyFont="1" applyFill="1" applyBorder="1" applyAlignment="1">
      <alignment horizontal="left" vertical="center" wrapText="1" readingOrder="1"/>
    </xf>
    <xf numFmtId="49" fontId="7" fillId="0" borderId="0" xfId="1" applyNumberFormat="1" applyFont="1" applyFill="1" applyBorder="1" applyAlignment="1">
      <alignment vertical="center" wrapText="1"/>
    </xf>
    <xf numFmtId="0" fontId="9" fillId="2" borderId="15" xfId="1" applyNumberFormat="1" applyFont="1" applyFill="1" applyBorder="1" applyAlignment="1">
      <alignment vertical="center" wrapText="1" readingOrder="1"/>
    </xf>
    <xf numFmtId="0" fontId="10" fillId="0" borderId="107" xfId="1" applyNumberFormat="1" applyFont="1" applyFill="1" applyBorder="1" applyAlignment="1">
      <alignment vertical="center" wrapText="1" readingOrder="1"/>
    </xf>
    <xf numFmtId="0" fontId="10" fillId="0" borderId="108" xfId="1" applyNumberFormat="1" applyFont="1" applyFill="1" applyBorder="1" applyAlignment="1">
      <alignment vertical="center" wrapText="1" readingOrder="1"/>
    </xf>
    <xf numFmtId="0" fontId="10" fillId="2" borderId="9" xfId="1" applyNumberFormat="1" applyFont="1" applyFill="1" applyBorder="1" applyAlignment="1">
      <alignment horizontal="center" vertical="center" wrapText="1"/>
    </xf>
    <xf numFmtId="0" fontId="10" fillId="2" borderId="9" xfId="1" applyNumberFormat="1" applyFont="1" applyFill="1" applyBorder="1" applyAlignment="1">
      <alignment horizontal="center" vertical="center" wrapText="1" readingOrder="1"/>
    </xf>
    <xf numFmtId="0" fontId="10" fillId="0" borderId="109" xfId="1" applyNumberFormat="1" applyFont="1" applyFill="1" applyBorder="1" applyAlignment="1">
      <alignment vertical="center" wrapText="1"/>
    </xf>
    <xf numFmtId="167" fontId="10" fillId="0" borderId="109" xfId="1" applyNumberFormat="1" applyFont="1" applyFill="1" applyBorder="1" applyAlignment="1">
      <alignment vertical="center" wrapText="1" readingOrder="1"/>
    </xf>
    <xf numFmtId="167" fontId="10" fillId="0" borderId="110" xfId="1" applyNumberFormat="1" applyFont="1" applyFill="1" applyBorder="1" applyAlignment="1">
      <alignment vertical="center" wrapText="1" readingOrder="1"/>
    </xf>
    <xf numFmtId="49" fontId="7" fillId="0" borderId="111" xfId="1" applyNumberFormat="1" applyFont="1" applyFill="1" applyBorder="1" applyAlignment="1">
      <alignment vertical="center" wrapText="1"/>
    </xf>
    <xf numFmtId="0" fontId="10" fillId="0" borderId="12" xfId="1" applyNumberFormat="1" applyFont="1" applyFill="1" applyBorder="1" applyAlignment="1">
      <alignment vertical="center" wrapText="1"/>
    </xf>
    <xf numFmtId="167" fontId="10" fillId="0" borderId="12" xfId="1" applyNumberFormat="1" applyFont="1" applyFill="1" applyBorder="1" applyAlignment="1">
      <alignment vertical="center" wrapText="1" readingOrder="1"/>
    </xf>
    <xf numFmtId="167" fontId="10" fillId="0" borderId="112" xfId="1" applyNumberFormat="1" applyFont="1" applyFill="1" applyBorder="1" applyAlignment="1">
      <alignment horizontal="right" vertical="center" wrapText="1" readingOrder="1"/>
    </xf>
    <xf numFmtId="0" fontId="2" fillId="0" borderId="111" xfId="1" applyNumberFormat="1" applyFont="1" applyFill="1" applyBorder="1" applyAlignment="1">
      <alignment vertical="top" wrapText="1"/>
    </xf>
    <xf numFmtId="167" fontId="10" fillId="0" borderId="112" xfId="1" applyNumberFormat="1" applyFont="1" applyFill="1" applyBorder="1" applyAlignment="1">
      <alignment vertical="center" wrapText="1" readingOrder="1"/>
    </xf>
    <xf numFmtId="49" fontId="2" fillId="0" borderId="111" xfId="1" applyNumberFormat="1" applyFont="1" applyFill="1" applyBorder="1" applyAlignment="1">
      <alignment vertical="top" wrapText="1"/>
    </xf>
    <xf numFmtId="49" fontId="7" fillId="0" borderId="111" xfId="1" applyNumberFormat="1" applyFont="1" applyFill="1" applyBorder="1" applyAlignment="1">
      <alignment horizontal="left" vertical="center" wrapText="1"/>
    </xf>
    <xf numFmtId="49" fontId="10" fillId="0" borderId="111" xfId="1" applyNumberFormat="1" applyFont="1" applyFill="1" applyBorder="1" applyAlignment="1">
      <alignment vertical="center" wrapText="1" readingOrder="1"/>
    </xf>
    <xf numFmtId="167" fontId="9" fillId="3" borderId="112" xfId="1" applyNumberFormat="1" applyFont="1" applyFill="1" applyBorder="1" applyAlignment="1">
      <alignment vertical="center" wrapText="1" readingOrder="1"/>
    </xf>
    <xf numFmtId="0" fontId="1" fillId="0" borderId="12" xfId="0" applyFont="1" applyFill="1" applyBorder="1" applyAlignment="1"/>
    <xf numFmtId="49" fontId="7" fillId="0" borderId="111" xfId="1" applyNumberFormat="1" applyFont="1" applyFill="1" applyBorder="1" applyAlignment="1">
      <alignment vertical="top" wrapText="1"/>
    </xf>
    <xf numFmtId="0" fontId="11" fillId="0" borderId="12" xfId="1" applyNumberFormat="1" applyFont="1" applyFill="1" applyBorder="1" applyAlignment="1">
      <alignment vertical="center" wrapText="1"/>
    </xf>
    <xf numFmtId="49" fontId="10" fillId="0" borderId="12" xfId="1" applyNumberFormat="1" applyFont="1" applyFill="1" applyBorder="1" applyAlignment="1">
      <alignment vertical="center" wrapText="1"/>
    </xf>
    <xf numFmtId="49" fontId="10" fillId="0" borderId="111" xfId="1" applyNumberFormat="1" applyFont="1" applyFill="1" applyBorder="1" applyAlignment="1">
      <alignment horizontal="left" vertical="center" wrapText="1" readingOrder="1"/>
    </xf>
    <xf numFmtId="0" fontId="11" fillId="0" borderId="12" xfId="1" applyNumberFormat="1" applyFont="1" applyFill="1" applyBorder="1" applyAlignment="1">
      <alignment horizontal="left" vertical="center" wrapText="1"/>
    </xf>
    <xf numFmtId="167" fontId="10" fillId="0" borderId="12" xfId="1" applyNumberFormat="1" applyFont="1" applyFill="1" applyBorder="1" applyAlignment="1">
      <alignment horizontal="center" vertical="center" wrapText="1" readingOrder="1"/>
    </xf>
    <xf numFmtId="0" fontId="1" fillId="0" borderId="111" xfId="0" applyFont="1" applyFill="1" applyBorder="1"/>
    <xf numFmtId="0" fontId="1" fillId="0" borderId="12" xfId="0" applyFont="1" applyFill="1" applyBorder="1"/>
    <xf numFmtId="0" fontId="1" fillId="0" borderId="112" xfId="0" applyFont="1" applyFill="1" applyBorder="1"/>
    <xf numFmtId="0" fontId="1" fillId="0" borderId="113" xfId="0" applyFont="1" applyFill="1" applyBorder="1"/>
    <xf numFmtId="0" fontId="1" fillId="0" borderId="19" xfId="0" applyFont="1" applyFill="1" applyBorder="1" applyAlignment="1"/>
    <xf numFmtId="167" fontId="4" fillId="0" borderId="19" xfId="0" applyNumberFormat="1" applyFont="1" applyFill="1" applyBorder="1" applyAlignment="1">
      <alignment horizontal="center"/>
    </xf>
    <xf numFmtId="0" fontId="1" fillId="0" borderId="19" xfId="0" applyFont="1" applyFill="1" applyBorder="1"/>
    <xf numFmtId="0" fontId="1" fillId="0" borderId="114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15" fillId="0" borderId="27" xfId="4" applyFont="1" applyFill="1" applyBorder="1" applyAlignment="1">
      <alignment horizontal="center" vertical="center"/>
    </xf>
    <xf numFmtId="0" fontId="21" fillId="0" borderId="115" xfId="4" applyFont="1" applyFill="1" applyBorder="1" applyAlignment="1">
      <alignment horizontal="center" vertical="center"/>
    </xf>
    <xf numFmtId="0" fontId="21" fillId="0" borderId="29" xfId="4" applyFont="1" applyFill="1" applyBorder="1" applyAlignment="1">
      <alignment horizontal="left" vertical="center"/>
    </xf>
    <xf numFmtId="0" fontId="15" fillId="0" borderId="29" xfId="3" applyFont="1" applyFill="1" applyBorder="1" applyAlignment="1">
      <alignment vertical="center"/>
    </xf>
    <xf numFmtId="0" fontId="15" fillId="0" borderId="116" xfId="3" applyFont="1" applyFill="1" applyBorder="1" applyAlignment="1">
      <alignment vertical="center"/>
    </xf>
    <xf numFmtId="0" fontId="23" fillId="0" borderId="116" xfId="4" applyFont="1" applyFill="1" applyBorder="1" applyAlignment="1">
      <alignment horizontal="left" vertical="center" wrapText="1" indent="1"/>
    </xf>
    <xf numFmtId="49" fontId="2" fillId="0" borderId="111" xfId="1" applyNumberFormat="1" applyFont="1" applyFill="1" applyBorder="1" applyAlignment="1">
      <alignment vertical="center" wrapText="1"/>
    </xf>
    <xf numFmtId="167" fontId="9" fillId="3" borderId="12" xfId="1" applyNumberFormat="1" applyFont="1" applyFill="1" applyBorder="1" applyAlignment="1">
      <alignment vertical="center" wrapText="1" readingOrder="1"/>
    </xf>
    <xf numFmtId="0" fontId="10" fillId="0" borderId="11" xfId="1" applyNumberFormat="1" applyFont="1" applyFill="1" applyBorder="1" applyAlignment="1">
      <alignment vertical="center" wrapText="1" readingOrder="1"/>
    </xf>
    <xf numFmtId="49" fontId="10" fillId="0" borderId="7" xfId="1" applyNumberFormat="1" applyFont="1" applyFill="1" applyBorder="1" applyAlignment="1">
      <alignment vertical="center" wrapText="1" readingOrder="1"/>
    </xf>
    <xf numFmtId="49" fontId="2" fillId="0" borderId="8" xfId="1" applyNumberFormat="1" applyFont="1" applyFill="1" applyBorder="1" applyAlignment="1">
      <alignment vertical="top" wrapText="1"/>
    </xf>
    <xf numFmtId="0" fontId="9" fillId="3" borderId="15" xfId="1" applyNumberFormat="1" applyFont="1" applyFill="1" applyBorder="1" applyAlignment="1">
      <alignment vertical="center" wrapText="1" readingOrder="1"/>
    </xf>
    <xf numFmtId="167" fontId="9" fillId="3" borderId="15" xfId="1" applyNumberFormat="1" applyFont="1" applyFill="1" applyBorder="1" applyAlignment="1">
      <alignment vertical="center" wrapText="1" readingOrder="1"/>
    </xf>
    <xf numFmtId="167" fontId="9" fillId="0" borderId="12" xfId="1" applyNumberFormat="1" applyFont="1" applyFill="1" applyBorder="1" applyAlignment="1">
      <alignment vertical="center" wrapText="1" readingOrder="1"/>
    </xf>
    <xf numFmtId="167" fontId="9" fillId="0" borderId="112" xfId="1" applyNumberFormat="1" applyFont="1" applyFill="1" applyBorder="1" applyAlignment="1">
      <alignment horizontal="right" vertical="center" wrapText="1" readingOrder="1"/>
    </xf>
    <xf numFmtId="0" fontId="28" fillId="2" borderId="15" xfId="1" applyNumberFormat="1" applyFont="1" applyFill="1" applyBorder="1" applyAlignment="1">
      <alignment vertical="center" wrapText="1" readingOrder="1"/>
    </xf>
    <xf numFmtId="0" fontId="45" fillId="0" borderId="111" xfId="1" applyNumberFormat="1" applyFont="1" applyFill="1" applyBorder="1" applyAlignment="1">
      <alignment vertical="top" wrapText="1"/>
    </xf>
    <xf numFmtId="0" fontId="28" fillId="2" borderId="12" xfId="1" applyNumberFormat="1" applyFont="1" applyFill="1" applyBorder="1" applyAlignment="1">
      <alignment vertical="center" wrapText="1"/>
    </xf>
    <xf numFmtId="167" fontId="28" fillId="2" borderId="12" xfId="1" applyNumberFormat="1" applyFont="1" applyFill="1" applyBorder="1" applyAlignment="1">
      <alignment vertical="center" wrapText="1" readingOrder="1"/>
    </xf>
    <xf numFmtId="167" fontId="28" fillId="2" borderId="112" xfId="1" applyNumberFormat="1" applyFont="1" applyFill="1" applyBorder="1" applyAlignment="1">
      <alignment vertical="center" wrapText="1" readingOrder="1"/>
    </xf>
    <xf numFmtId="0" fontId="22" fillId="0" borderId="91" xfId="0" applyFont="1" applyBorder="1" applyAlignment="1">
      <alignment horizontal="center"/>
    </xf>
    <xf numFmtId="0" fontId="7" fillId="0" borderId="33" xfId="0" applyFont="1" applyBorder="1"/>
    <xf numFmtId="0" fontId="22" fillId="0" borderId="0" xfId="0" applyFont="1" applyBorder="1" applyAlignment="1">
      <alignment horizontal="center"/>
    </xf>
    <xf numFmtId="0" fontId="31" fillId="0" borderId="0" xfId="0" applyFont="1" applyBorder="1"/>
    <xf numFmtId="0" fontId="0" fillId="0" borderId="0" xfId="0" applyBorder="1" applyAlignment="1">
      <alignment vertical="center" wrapText="1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/>
    <xf numFmtId="0" fontId="30" fillId="0" borderId="0" xfId="0" applyFont="1" applyBorder="1" applyAlignment="1"/>
    <xf numFmtId="0" fontId="22" fillId="0" borderId="115" xfId="0" applyFont="1" applyBorder="1" applyAlignment="1">
      <alignment horizontal="center"/>
    </xf>
    <xf numFmtId="3" fontId="22" fillId="0" borderId="31" xfId="0" applyNumberFormat="1" applyFont="1" applyBorder="1" applyAlignment="1">
      <alignment horizontal="right"/>
    </xf>
    <xf numFmtId="3" fontId="7" fillId="0" borderId="31" xfId="0" applyNumberFormat="1" applyFont="1" applyBorder="1" applyAlignment="1">
      <alignment horizontal="right"/>
    </xf>
    <xf numFmtId="0" fontId="7" fillId="0" borderId="115" xfId="0" applyFont="1" applyBorder="1" applyAlignment="1">
      <alignment horizontal="center"/>
    </xf>
    <xf numFmtId="0" fontId="7" fillId="0" borderId="29" xfId="0" applyFont="1" applyBorder="1" applyAlignment="1">
      <alignment horizontal="left"/>
    </xf>
    <xf numFmtId="0" fontId="7" fillId="0" borderId="92" xfId="0" applyFont="1" applyBorder="1" applyAlignment="1">
      <alignment horizontal="center"/>
    </xf>
    <xf numFmtId="3" fontId="7" fillId="0" borderId="63" xfId="0" applyNumberFormat="1" applyFont="1" applyBorder="1" applyAlignment="1">
      <alignment horizontal="right"/>
    </xf>
    <xf numFmtId="3" fontId="22" fillId="0" borderId="119" xfId="0" applyNumberFormat="1" applyFont="1" applyBorder="1" applyAlignment="1">
      <alignment horizontal="right"/>
    </xf>
    <xf numFmtId="0" fontId="7" fillId="0" borderId="120" xfId="0" applyFont="1" applyBorder="1" applyAlignment="1">
      <alignment horizontal="center"/>
    </xf>
    <xf numFmtId="3" fontId="22" fillId="0" borderId="32" xfId="0" applyNumberFormat="1" applyFont="1" applyBorder="1" applyAlignment="1">
      <alignment horizontal="right"/>
    </xf>
    <xf numFmtId="3" fontId="22" fillId="0" borderId="121" xfId="0" applyNumberFormat="1" applyFont="1" applyBorder="1" applyAlignment="1">
      <alignment horizontal="right"/>
    </xf>
    <xf numFmtId="0" fontId="7" fillId="0" borderId="118" xfId="0" applyFont="1" applyBorder="1" applyAlignment="1">
      <alignment horizontal="center"/>
    </xf>
    <xf numFmtId="3" fontId="22" fillId="0" borderId="34" xfId="0" applyNumberFormat="1" applyFont="1" applyBorder="1" applyAlignment="1">
      <alignment horizontal="right"/>
    </xf>
    <xf numFmtId="0" fontId="7" fillId="0" borderId="32" xfId="0" applyFont="1" applyBorder="1"/>
    <xf numFmtId="0" fontId="7" fillId="0" borderId="121" xfId="0" applyFont="1" applyBorder="1"/>
    <xf numFmtId="0" fontId="7" fillId="0" borderId="91" xfId="0" applyFont="1" applyBorder="1" applyAlignment="1">
      <alignment horizontal="center"/>
    </xf>
    <xf numFmtId="0" fontId="7" fillId="0" borderId="122" xfId="0" applyFont="1" applyBorder="1" applyAlignment="1">
      <alignment horizontal="right"/>
    </xf>
    <xf numFmtId="0" fontId="33" fillId="0" borderId="120" xfId="0" applyFont="1" applyBorder="1" applyAlignment="1">
      <alignment horizontal="center"/>
    </xf>
    <xf numFmtId="3" fontId="22" fillId="0" borderId="32" xfId="0" applyNumberFormat="1" applyFont="1" applyBorder="1"/>
    <xf numFmtId="3" fontId="22" fillId="0" borderId="121" xfId="0" applyNumberFormat="1" applyFont="1" applyBorder="1"/>
    <xf numFmtId="0" fontId="22" fillId="0" borderId="2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3" fontId="7" fillId="0" borderId="31" xfId="0" applyNumberFormat="1" applyFont="1" applyBorder="1"/>
    <xf numFmtId="0" fontId="22" fillId="0" borderId="92" xfId="0" applyFont="1" applyBorder="1" applyAlignment="1">
      <alignment horizontal="center"/>
    </xf>
    <xf numFmtId="3" fontId="7" fillId="0" borderId="119" xfId="0" applyNumberFormat="1" applyFont="1" applyBorder="1"/>
    <xf numFmtId="0" fontId="22" fillId="0" borderId="120" xfId="0" applyFont="1" applyBorder="1" applyAlignment="1">
      <alignment horizontal="center"/>
    </xf>
    <xf numFmtId="0" fontId="22" fillId="0" borderId="118" xfId="0" applyFont="1" applyBorder="1" applyAlignment="1">
      <alignment horizontal="center"/>
    </xf>
    <xf numFmtId="3" fontId="7" fillId="0" borderId="34" xfId="0" applyNumberFormat="1" applyFont="1" applyBorder="1" applyAlignment="1">
      <alignment horizontal="right"/>
    </xf>
    <xf numFmtId="3" fontId="7" fillId="0" borderId="119" xfId="0" applyNumberFormat="1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49" fontId="2" fillId="0" borderId="8" xfId="1" applyNumberFormat="1" applyFont="1" applyFill="1" applyBorder="1" applyAlignment="1">
      <alignment vertical="top" wrapText="1"/>
    </xf>
    <xf numFmtId="0" fontId="2" fillId="0" borderId="0" xfId="0" applyFont="1" applyFill="1" applyBorder="1"/>
    <xf numFmtId="167" fontId="10" fillId="0" borderId="7" xfId="1" applyNumberFormat="1" applyFont="1" applyFill="1" applyBorder="1" applyAlignment="1">
      <alignment vertical="center" wrapText="1" readingOrder="1"/>
    </xf>
    <xf numFmtId="0" fontId="0" fillId="0" borderId="115" xfId="0" applyBorder="1"/>
    <xf numFmtId="0" fontId="0" fillId="0" borderId="31" xfId="0" applyBorder="1"/>
    <xf numFmtId="0" fontId="34" fillId="0" borderId="115" xfId="0" applyFont="1" applyBorder="1"/>
    <xf numFmtId="0" fontId="0" fillId="0" borderId="115" xfId="0" applyBorder="1" applyAlignment="1">
      <alignment vertical="center" wrapText="1"/>
    </xf>
    <xf numFmtId="0" fontId="0" fillId="0" borderId="116" xfId="0" applyBorder="1"/>
    <xf numFmtId="0" fontId="0" fillId="0" borderId="35" xfId="0" applyBorder="1"/>
    <xf numFmtId="0" fontId="0" fillId="0" borderId="92" xfId="0" applyBorder="1"/>
    <xf numFmtId="0" fontId="0" fillId="0" borderId="119" xfId="0" applyBorder="1"/>
    <xf numFmtId="0" fontId="30" fillId="0" borderId="116" xfId="0" applyFont="1" applyBorder="1" applyAlignment="1">
      <alignment vertical="center"/>
    </xf>
    <xf numFmtId="0" fontId="30" fillId="0" borderId="116" xfId="0" applyFont="1" applyBorder="1" applyAlignment="1">
      <alignment horizontal="center" wrapText="1"/>
    </xf>
    <xf numFmtId="0" fontId="30" fillId="0" borderId="35" xfId="0" applyFont="1" applyBorder="1" applyAlignment="1">
      <alignment horizontal="center" vertical="center"/>
    </xf>
    <xf numFmtId="0" fontId="34" fillId="0" borderId="94" xfId="0" applyFont="1" applyBorder="1"/>
    <xf numFmtId="0" fontId="9" fillId="0" borderId="12" xfId="1" applyNumberFormat="1" applyFont="1" applyFill="1" applyBorder="1" applyAlignment="1">
      <alignment vertical="center" wrapText="1"/>
    </xf>
    <xf numFmtId="167" fontId="9" fillId="0" borderId="12" xfId="1" applyNumberFormat="1" applyFont="1" applyFill="1" applyBorder="1" applyAlignment="1">
      <alignment vertical="center" readingOrder="1"/>
    </xf>
    <xf numFmtId="0" fontId="22" fillId="0" borderId="77" xfId="0" applyFont="1" applyBorder="1"/>
    <xf numFmtId="164" fontId="7" fillId="0" borderId="29" xfId="0" applyNumberFormat="1" applyFont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164" fontId="7" fillId="0" borderId="63" xfId="0" applyNumberFormat="1" applyFont="1" applyBorder="1" applyAlignment="1">
      <alignment horizontal="center" vertical="center"/>
    </xf>
    <xf numFmtId="164" fontId="7" fillId="0" borderId="119" xfId="0" applyNumberFormat="1" applyFont="1" applyBorder="1" applyAlignment="1">
      <alignment horizontal="center" vertical="center"/>
    </xf>
    <xf numFmtId="0" fontId="7" fillId="0" borderId="11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/>
    </xf>
    <xf numFmtId="164" fontId="7" fillId="0" borderId="36" xfId="0" applyNumberFormat="1" applyFont="1" applyBorder="1" applyAlignment="1">
      <alignment horizontal="center" vertical="center"/>
    </xf>
    <xf numFmtId="164" fontId="7" fillId="0" borderId="34" xfId="0" applyNumberFormat="1" applyFont="1" applyBorder="1" applyAlignment="1">
      <alignment horizontal="center" vertical="center"/>
    </xf>
    <xf numFmtId="164" fontId="22" fillId="0" borderId="32" xfId="0" applyNumberFormat="1" applyFont="1" applyBorder="1" applyAlignment="1">
      <alignment horizontal="center" vertical="center"/>
    </xf>
    <xf numFmtId="164" fontId="22" fillId="0" borderId="121" xfId="0" applyNumberFormat="1" applyFont="1" applyBorder="1" applyAlignment="1">
      <alignment horizontal="center" vertical="center"/>
    </xf>
    <xf numFmtId="0" fontId="0" fillId="0" borderId="0" xfId="0" applyFont="1"/>
    <xf numFmtId="164" fontId="37" fillId="0" borderId="100" xfId="0" applyNumberFormat="1" applyFont="1" applyFill="1" applyBorder="1" applyAlignment="1">
      <alignment horizontal="center" vertical="top" wrapText="1"/>
    </xf>
    <xf numFmtId="164" fontId="39" fillId="0" borderId="100" xfId="0" applyNumberFormat="1" applyFont="1" applyFill="1" applyBorder="1" applyAlignment="1">
      <alignment horizontal="center" vertical="top" wrapText="1"/>
    </xf>
    <xf numFmtId="167" fontId="9" fillId="2" borderId="38" xfId="1" applyNumberFormat="1" applyFont="1" applyFill="1" applyBorder="1" applyAlignment="1">
      <alignment horizontal="center" vertical="center" wrapText="1" readingOrder="1"/>
    </xf>
    <xf numFmtId="49" fontId="2" fillId="0" borderId="124" xfId="1" applyNumberFormat="1" applyFont="1" applyFill="1" applyBorder="1" applyAlignment="1">
      <alignment vertical="top" wrapText="1"/>
    </xf>
    <xf numFmtId="0" fontId="10" fillId="0" borderId="10" xfId="1" applyNumberFormat="1" applyFont="1" applyFill="1" applyBorder="1" applyAlignment="1">
      <alignment vertical="center" wrapText="1"/>
    </xf>
    <xf numFmtId="49" fontId="2" fillId="0" borderId="125" xfId="1" applyNumberFormat="1" applyFont="1" applyFill="1" applyBorder="1" applyAlignment="1">
      <alignment vertical="top" wrapText="1"/>
    </xf>
    <xf numFmtId="49" fontId="2" fillId="0" borderId="125" xfId="1" applyNumberFormat="1" applyFont="1" applyFill="1" applyBorder="1" applyAlignment="1">
      <alignment vertical="center" wrapText="1"/>
    </xf>
    <xf numFmtId="49" fontId="2" fillId="0" borderId="8" xfId="1" applyNumberFormat="1" applyFont="1" applyFill="1" applyBorder="1" applyAlignment="1">
      <alignment vertical="center" wrapText="1"/>
    </xf>
    <xf numFmtId="167" fontId="9" fillId="2" borderId="12" xfId="1" applyNumberFormat="1" applyFont="1" applyFill="1" applyBorder="1" applyAlignment="1">
      <alignment vertical="center" wrapText="1" readingOrder="1"/>
    </xf>
    <xf numFmtId="0" fontId="2" fillId="0" borderId="0" xfId="0" applyFont="1" applyFill="1" applyBorder="1"/>
    <xf numFmtId="0" fontId="2" fillId="0" borderId="8" xfId="1" applyNumberFormat="1" applyFont="1" applyFill="1" applyBorder="1" applyAlignment="1">
      <alignment vertical="top" wrapText="1"/>
    </xf>
    <xf numFmtId="167" fontId="10" fillId="0" borderId="7" xfId="1" applyNumberFormat="1" applyFont="1" applyFill="1" applyBorder="1" applyAlignment="1">
      <alignment vertical="center" wrapText="1" readingOrder="1"/>
    </xf>
    <xf numFmtId="167" fontId="9" fillId="3" borderId="12" xfId="1" applyNumberFormat="1" applyFont="1" applyFill="1" applyBorder="1" applyAlignment="1">
      <alignment vertical="center" wrapText="1" readingOrder="1"/>
    </xf>
    <xf numFmtId="167" fontId="1" fillId="0" borderId="0" xfId="0" applyNumberFormat="1" applyFont="1" applyFill="1" applyBorder="1"/>
    <xf numFmtId="167" fontId="9" fillId="3" borderId="51" xfId="1" applyNumberFormat="1" applyFont="1" applyFill="1" applyBorder="1" applyAlignment="1">
      <alignment vertical="center" wrapText="1" readingOrder="1"/>
    </xf>
    <xf numFmtId="167" fontId="10" fillId="0" borderId="127" xfId="1" applyNumberFormat="1" applyFont="1" applyFill="1" applyBorder="1" applyAlignment="1">
      <alignment vertical="center" wrapText="1" readingOrder="1"/>
    </xf>
    <xf numFmtId="0" fontId="2" fillId="0" borderId="33" xfId="0" applyFont="1" applyFill="1" applyBorder="1"/>
    <xf numFmtId="167" fontId="10" fillId="0" borderId="33" xfId="1" applyNumberFormat="1" applyFont="1" applyFill="1" applyBorder="1" applyAlignment="1">
      <alignment vertical="center" wrapText="1" readingOrder="1"/>
    </xf>
    <xf numFmtId="164" fontId="7" fillId="0" borderId="29" xfId="0" applyNumberFormat="1" applyFont="1" applyBorder="1" applyAlignment="1">
      <alignment horizontal="right"/>
    </xf>
    <xf numFmtId="164" fontId="7" fillId="0" borderId="31" xfId="0" applyNumberFormat="1" applyFont="1" applyBorder="1" applyAlignment="1"/>
    <xf numFmtId="164" fontId="7" fillId="0" borderId="31" xfId="0" applyNumberFormat="1" applyFont="1" applyBorder="1" applyAlignment="1">
      <alignment horizontal="right"/>
    </xf>
    <xf numFmtId="164" fontId="29" fillId="0" borderId="29" xfId="0" applyNumberFormat="1" applyFont="1" applyBorder="1" applyAlignment="1">
      <alignment horizontal="right"/>
    </xf>
    <xf numFmtId="164" fontId="29" fillId="0" borderId="29" xfId="0" applyNumberFormat="1" applyFont="1" applyBorder="1" applyAlignment="1"/>
    <xf numFmtId="0" fontId="7" fillId="0" borderId="128" xfId="0" applyFont="1" applyBorder="1" applyAlignment="1"/>
    <xf numFmtId="164" fontId="7" fillId="0" borderId="63" xfId="0" applyNumberFormat="1" applyFont="1" applyBorder="1" applyAlignment="1">
      <alignment horizontal="right"/>
    </xf>
    <xf numFmtId="164" fontId="7" fillId="0" borderId="63" xfId="0" applyNumberFormat="1" applyFont="1" applyBorder="1" applyAlignment="1"/>
    <xf numFmtId="164" fontId="7" fillId="0" borderId="119" xfId="0" applyNumberFormat="1" applyFont="1" applyBorder="1" applyAlignment="1"/>
    <xf numFmtId="0" fontId="22" fillId="0" borderId="116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/>
    </xf>
    <xf numFmtId="0" fontId="7" fillId="0" borderId="129" xfId="0" applyFont="1" applyBorder="1" applyAlignment="1">
      <alignment horizontal="center"/>
    </xf>
    <xf numFmtId="164" fontId="7" fillId="0" borderId="127" xfId="0" applyNumberFormat="1" applyFont="1" applyBorder="1" applyAlignment="1">
      <alignment horizontal="right"/>
    </xf>
    <xf numFmtId="164" fontId="7" fillId="0" borderId="127" xfId="0" applyNumberFormat="1" applyFont="1" applyBorder="1" applyAlignment="1"/>
    <xf numFmtId="164" fontId="7" fillId="0" borderId="130" xfId="0" applyNumberFormat="1" applyFont="1" applyBorder="1" applyAlignment="1"/>
    <xf numFmtId="164" fontId="7" fillId="0" borderId="119" xfId="0" applyNumberFormat="1" applyFont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0" borderId="121" xfId="0" applyNumberFormat="1" applyFont="1" applyBorder="1" applyAlignment="1">
      <alignment horizontal="right"/>
    </xf>
    <xf numFmtId="164" fontId="22" fillId="0" borderId="63" xfId="0" applyNumberFormat="1" applyFont="1" applyBorder="1" applyAlignment="1"/>
    <xf numFmtId="164" fontId="22" fillId="0" borderId="127" xfId="0" applyNumberFormat="1" applyFont="1" applyBorder="1" applyAlignment="1"/>
    <xf numFmtId="164" fontId="22" fillId="0" borderId="63" xfId="0" applyNumberFormat="1" applyFont="1" applyBorder="1" applyAlignment="1">
      <alignment horizontal="right"/>
    </xf>
    <xf numFmtId="164" fontId="22" fillId="0" borderId="119" xfId="0" applyNumberFormat="1" applyFont="1" applyBorder="1" applyAlignment="1"/>
    <xf numFmtId="164" fontId="22" fillId="0" borderId="127" xfId="0" applyNumberFormat="1" applyFont="1" applyBorder="1" applyAlignment="1">
      <alignment horizontal="right"/>
    </xf>
    <xf numFmtId="164" fontId="7" fillId="0" borderId="126" xfId="0" applyNumberFormat="1" applyFont="1" applyBorder="1" applyAlignment="1">
      <alignment horizontal="right"/>
    </xf>
    <xf numFmtId="164" fontId="34" fillId="0" borderId="32" xfId="0" applyNumberFormat="1" applyFont="1" applyBorder="1" applyAlignment="1">
      <alignment horizontal="right"/>
    </xf>
    <xf numFmtId="164" fontId="34" fillId="0" borderId="32" xfId="0" applyNumberFormat="1" applyFont="1" applyBorder="1" applyAlignment="1"/>
    <xf numFmtId="164" fontId="34" fillId="0" borderId="121" xfId="0" applyNumberFormat="1" applyFont="1" applyBorder="1" applyAlignment="1"/>
    <xf numFmtId="164" fontId="7" fillId="0" borderId="33" xfId="0" applyNumberFormat="1" applyFont="1" applyBorder="1" applyAlignment="1">
      <alignment horizontal="right"/>
    </xf>
    <xf numFmtId="164" fontId="7" fillId="0" borderId="33" xfId="0" applyNumberFormat="1" applyFont="1" applyBorder="1" applyAlignment="1"/>
    <xf numFmtId="164" fontId="7" fillId="0" borderId="122" xfId="0" applyNumberFormat="1" applyFont="1" applyBorder="1" applyAlignment="1"/>
    <xf numFmtId="167" fontId="10" fillId="0" borderId="33" xfId="1" applyNumberFormat="1" applyFont="1" applyFill="1" applyBorder="1" applyAlignment="1">
      <alignment vertical="center" readingOrder="1"/>
    </xf>
    <xf numFmtId="167" fontId="10" fillId="0" borderId="112" xfId="1" applyNumberFormat="1" applyFont="1" applyFill="1" applyBorder="1" applyAlignment="1">
      <alignment horizontal="right" vertical="center" readingOrder="1"/>
    </xf>
    <xf numFmtId="167" fontId="10" fillId="0" borderId="12" xfId="1" applyNumberFormat="1" applyFont="1" applyFill="1" applyBorder="1" applyAlignment="1">
      <alignment vertical="center" readingOrder="1"/>
    </xf>
    <xf numFmtId="0" fontId="9" fillId="3" borderId="13" xfId="1" applyNumberFormat="1" applyFont="1" applyFill="1" applyBorder="1" applyAlignment="1">
      <alignment vertical="center" wrapText="1"/>
    </xf>
    <xf numFmtId="167" fontId="9" fillId="3" borderId="13" xfId="1" applyNumberFormat="1" applyFont="1" applyFill="1" applyBorder="1" applyAlignment="1">
      <alignment vertical="center" wrapText="1" readingOrder="1"/>
    </xf>
    <xf numFmtId="167" fontId="9" fillId="2" borderId="135" xfId="1" applyNumberFormat="1" applyFont="1" applyFill="1" applyBorder="1" applyAlignment="1">
      <alignment vertical="center" wrapText="1" readingOrder="1"/>
    </xf>
    <xf numFmtId="49" fontId="2" fillId="0" borderId="136" xfId="1" applyNumberFormat="1" applyFont="1" applyFill="1" applyBorder="1" applyAlignment="1">
      <alignment vertical="center" wrapText="1"/>
    </xf>
    <xf numFmtId="3" fontId="41" fillId="0" borderId="101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10" fillId="2" borderId="15" xfId="1" applyNumberFormat="1" applyFont="1" applyFill="1" applyBorder="1" applyAlignment="1">
      <alignment horizontal="center" vertical="center" wrapText="1" readingOrder="1"/>
    </xf>
    <xf numFmtId="0" fontId="1" fillId="0" borderId="13" xfId="0" applyFont="1" applyFill="1" applyBorder="1" applyAlignment="1">
      <alignment horizontal="center" vertical="center" wrapText="1" readingOrder="1"/>
    </xf>
    <xf numFmtId="0" fontId="44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 vertical="center" wrapText="1"/>
    </xf>
    <xf numFmtId="0" fontId="10" fillId="2" borderId="15" xfId="1" applyNumberFormat="1" applyFont="1" applyFill="1" applyBorder="1" applyAlignment="1">
      <alignment horizontal="center" vertical="center" wrapText="1"/>
    </xf>
    <xf numFmtId="0" fontId="10" fillId="2" borderId="13" xfId="1" applyNumberFormat="1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right"/>
    </xf>
    <xf numFmtId="0" fontId="7" fillId="0" borderId="33" xfId="0" applyFont="1" applyBorder="1" applyAlignment="1">
      <alignment horizontal="left"/>
    </xf>
    <xf numFmtId="0" fontId="7" fillId="0" borderId="63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22" fillId="0" borderId="36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7" fillId="0" borderId="117" xfId="0" applyFont="1" applyBorder="1" applyAlignment="1">
      <alignment horizontal="center" vertical="center" wrapText="1"/>
    </xf>
    <xf numFmtId="0" fontId="7" fillId="0" borderId="11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0" fillId="0" borderId="0" xfId="0" applyAlignment="1">
      <alignment horizontal="left"/>
    </xf>
    <xf numFmtId="0" fontId="33" fillId="0" borderId="117" xfId="0" applyFont="1" applyBorder="1" applyAlignment="1">
      <alignment horizontal="center" vertical="center" wrapText="1"/>
    </xf>
    <xf numFmtId="0" fontId="33" fillId="0" borderId="118" xfId="0" applyFont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0" fontId="19" fillId="0" borderId="0" xfId="2" applyFont="1" applyFill="1" applyAlignment="1">
      <alignment horizontal="center" vertical="center"/>
    </xf>
    <xf numFmtId="0" fontId="9" fillId="2" borderId="12" xfId="1" applyNumberFormat="1" applyFont="1" applyFill="1" applyBorder="1" applyAlignment="1">
      <alignment vertical="center" wrapText="1" readingOrder="1"/>
    </xf>
    <xf numFmtId="0" fontId="2" fillId="0" borderId="13" xfId="1" applyNumberFormat="1" applyFont="1" applyFill="1" applyBorder="1" applyAlignment="1">
      <alignment vertical="top" wrapText="1"/>
    </xf>
    <xf numFmtId="0" fontId="2" fillId="0" borderId="14" xfId="1" applyNumberFormat="1" applyFont="1" applyFill="1" applyBorder="1" applyAlignment="1">
      <alignment vertical="top" wrapText="1"/>
    </xf>
    <xf numFmtId="167" fontId="9" fillId="2" borderId="12" xfId="1" applyNumberFormat="1" applyFont="1" applyFill="1" applyBorder="1" applyAlignment="1">
      <alignment vertical="center" wrapText="1" readingOrder="1"/>
    </xf>
    <xf numFmtId="49" fontId="10" fillId="0" borderId="7" xfId="1" applyNumberFormat="1" applyFont="1" applyFill="1" applyBorder="1" applyAlignment="1">
      <alignment vertical="center" wrapText="1" readingOrder="1"/>
    </xf>
    <xf numFmtId="49" fontId="2" fillId="0" borderId="8" xfId="1" applyNumberFormat="1" applyFont="1" applyFill="1" applyBorder="1" applyAlignment="1">
      <alignment vertical="top" wrapText="1"/>
    </xf>
    <xf numFmtId="0" fontId="10" fillId="0" borderId="7" xfId="1" applyNumberFormat="1" applyFont="1" applyFill="1" applyBorder="1" applyAlignment="1">
      <alignment vertical="center" wrapText="1" readingOrder="1"/>
    </xf>
    <xf numFmtId="0" fontId="2" fillId="0" borderId="0" xfId="0" applyFont="1" applyFill="1" applyBorder="1"/>
    <xf numFmtId="0" fontId="2" fillId="0" borderId="8" xfId="1" applyNumberFormat="1" applyFont="1" applyFill="1" applyBorder="1" applyAlignment="1">
      <alignment vertical="top" wrapText="1"/>
    </xf>
    <xf numFmtId="167" fontId="10" fillId="0" borderId="7" xfId="1" applyNumberFormat="1" applyFont="1" applyFill="1" applyBorder="1" applyAlignment="1">
      <alignment vertical="center" wrapText="1" readingOrder="1"/>
    </xf>
    <xf numFmtId="0" fontId="9" fillId="3" borderId="12" xfId="1" applyNumberFormat="1" applyFont="1" applyFill="1" applyBorder="1" applyAlignment="1">
      <alignment vertical="center" wrapText="1" readingOrder="1"/>
    </xf>
    <xf numFmtId="167" fontId="9" fillId="3" borderId="12" xfId="1" applyNumberFormat="1" applyFont="1" applyFill="1" applyBorder="1" applyAlignment="1">
      <alignment vertical="center" wrapText="1" readingOrder="1"/>
    </xf>
    <xf numFmtId="0" fontId="10" fillId="0" borderId="16" xfId="1" applyNumberFormat="1" applyFont="1" applyFill="1" applyBorder="1" applyAlignment="1">
      <alignment vertical="center" wrapText="1" readingOrder="1"/>
    </xf>
    <xf numFmtId="0" fontId="1" fillId="0" borderId="17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167" fontId="10" fillId="0" borderId="16" xfId="1" applyNumberFormat="1" applyFont="1" applyFill="1" applyBorder="1" applyAlignment="1">
      <alignment vertical="center" wrapText="1" readingOrder="1"/>
    </xf>
    <xf numFmtId="0" fontId="10" fillId="0" borderId="11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167" fontId="10" fillId="0" borderId="11" xfId="1" applyNumberFormat="1" applyFont="1" applyFill="1" applyBorder="1" applyAlignment="1">
      <alignment vertical="center" readingOrder="1"/>
    </xf>
    <xf numFmtId="0" fontId="1" fillId="0" borderId="0" xfId="0" applyFont="1" applyFill="1" applyBorder="1" applyAlignment="1"/>
    <xf numFmtId="0" fontId="11" fillId="0" borderId="7" xfId="1" applyNumberFormat="1" applyFont="1" applyFill="1" applyBorder="1" applyAlignment="1">
      <alignment vertical="center" wrapText="1" readingOrder="1"/>
    </xf>
    <xf numFmtId="0" fontId="3" fillId="0" borderId="0" xfId="0" applyFont="1" applyFill="1" applyBorder="1"/>
    <xf numFmtId="0" fontId="3" fillId="0" borderId="8" xfId="1" applyNumberFormat="1" applyFont="1" applyFill="1" applyBorder="1" applyAlignment="1">
      <alignment vertical="top" wrapText="1"/>
    </xf>
    <xf numFmtId="49" fontId="10" fillId="0" borderId="11" xfId="1" applyNumberFormat="1" applyFont="1" applyFill="1" applyBorder="1" applyAlignment="1">
      <alignment horizontal="left" vertical="center" wrapText="1" readingOrder="1"/>
    </xf>
    <xf numFmtId="49" fontId="10" fillId="0" borderId="0" xfId="1" applyNumberFormat="1" applyFont="1" applyFill="1" applyBorder="1" applyAlignment="1">
      <alignment horizontal="left" vertical="center" wrapText="1" readingOrder="1"/>
    </xf>
    <xf numFmtId="0" fontId="11" fillId="0" borderId="0" xfId="1" applyNumberFormat="1" applyFont="1" applyFill="1" applyBorder="1" applyAlignment="1">
      <alignment horizontal="left" vertical="center" wrapText="1" readingOrder="1"/>
    </xf>
    <xf numFmtId="0" fontId="11" fillId="0" borderId="6" xfId="1" applyNumberFormat="1" applyFont="1" applyFill="1" applyBorder="1" applyAlignment="1">
      <alignment horizontal="left" vertical="center" wrapText="1" readingOrder="1"/>
    </xf>
    <xf numFmtId="0" fontId="10" fillId="0" borderId="47" xfId="1" applyNumberFormat="1" applyFont="1" applyFill="1" applyBorder="1" applyAlignment="1">
      <alignment vertical="center" wrapText="1" readingOrder="1"/>
    </xf>
    <xf numFmtId="0" fontId="2" fillId="0" borderId="47" xfId="1" applyNumberFormat="1" applyFont="1" applyFill="1" applyBorder="1" applyAlignment="1">
      <alignment vertical="top" wrapText="1"/>
    </xf>
    <xf numFmtId="0" fontId="11" fillId="0" borderId="47" xfId="1" applyNumberFormat="1" applyFont="1" applyFill="1" applyBorder="1" applyAlignment="1">
      <alignment vertical="center" wrapText="1" readingOrder="1"/>
    </xf>
    <xf numFmtId="0" fontId="3" fillId="0" borderId="47" xfId="0" applyFont="1" applyFill="1" applyBorder="1"/>
    <xf numFmtId="0" fontId="3" fillId="0" borderId="47" xfId="1" applyNumberFormat="1" applyFont="1" applyFill="1" applyBorder="1" applyAlignment="1">
      <alignment vertical="top" wrapText="1"/>
    </xf>
    <xf numFmtId="167" fontId="10" fillId="0" borderId="47" xfId="1" applyNumberFormat="1" applyFont="1" applyFill="1" applyBorder="1" applyAlignment="1">
      <alignment vertical="center" wrapText="1" readingOrder="1"/>
    </xf>
    <xf numFmtId="0" fontId="2" fillId="0" borderId="47" xfId="0" applyFont="1" applyFill="1" applyBorder="1"/>
    <xf numFmtId="0" fontId="9" fillId="3" borderId="16" xfId="1" applyNumberFormat="1" applyFont="1" applyFill="1" applyBorder="1" applyAlignment="1">
      <alignment vertical="center" wrapText="1" readingOrder="1"/>
    </xf>
    <xf numFmtId="167" fontId="9" fillId="3" borderId="16" xfId="1" applyNumberFormat="1" applyFont="1" applyFill="1" applyBorder="1" applyAlignment="1">
      <alignment vertical="center" wrapText="1" readingOrder="1"/>
    </xf>
    <xf numFmtId="0" fontId="10" fillId="0" borderId="127" xfId="1" applyNumberFormat="1" applyFont="1" applyFill="1" applyBorder="1" applyAlignment="1">
      <alignment vertical="center" wrapText="1" readingOrder="1"/>
    </xf>
    <xf numFmtId="0" fontId="2" fillId="0" borderId="127" xfId="1" applyNumberFormat="1" applyFont="1" applyFill="1" applyBorder="1" applyAlignment="1">
      <alignment vertical="top" wrapText="1"/>
    </xf>
    <xf numFmtId="0" fontId="2" fillId="0" borderId="127" xfId="0" applyFont="1" applyFill="1" applyBorder="1"/>
    <xf numFmtId="167" fontId="10" fillId="0" borderId="127" xfId="1" applyNumberFormat="1" applyFont="1" applyFill="1" applyBorder="1" applyAlignment="1">
      <alignment vertical="center" wrapText="1" readingOrder="1"/>
    </xf>
    <xf numFmtId="0" fontId="10" fillId="0" borderId="33" xfId="1" applyNumberFormat="1" applyFont="1" applyFill="1" applyBorder="1" applyAlignment="1">
      <alignment vertical="center" wrapText="1" readingOrder="1"/>
    </xf>
    <xf numFmtId="0" fontId="2" fillId="0" borderId="33" xfId="1" applyNumberFormat="1" applyFont="1" applyFill="1" applyBorder="1" applyAlignment="1">
      <alignment vertical="top" wrapText="1"/>
    </xf>
    <xf numFmtId="0" fontId="11" fillId="0" borderId="33" xfId="1" applyNumberFormat="1" applyFont="1" applyFill="1" applyBorder="1" applyAlignment="1">
      <alignment vertical="center" wrapText="1" readingOrder="1"/>
    </xf>
    <xf numFmtId="0" fontId="3" fillId="0" borderId="33" xfId="0" applyFont="1" applyFill="1" applyBorder="1"/>
    <xf numFmtId="0" fontId="3" fillId="0" borderId="33" xfId="1" applyNumberFormat="1" applyFont="1" applyFill="1" applyBorder="1" applyAlignment="1">
      <alignment vertical="top" wrapText="1"/>
    </xf>
    <xf numFmtId="167" fontId="10" fillId="0" borderId="33" xfId="1" applyNumberFormat="1" applyFont="1" applyFill="1" applyBorder="1" applyAlignment="1">
      <alignment vertical="center" wrapText="1" readingOrder="1"/>
    </xf>
    <xf numFmtId="0" fontId="2" fillId="0" borderId="33" xfId="0" applyFont="1" applyFill="1" applyBorder="1"/>
    <xf numFmtId="0" fontId="10" fillId="0" borderId="33" xfId="1" applyNumberFormat="1" applyFont="1" applyFill="1" applyBorder="1" applyAlignment="1">
      <alignment horizontal="left" vertical="center" wrapText="1" readingOrder="1"/>
    </xf>
    <xf numFmtId="0" fontId="2" fillId="0" borderId="33" xfId="1" applyNumberFormat="1" applyFont="1" applyFill="1" applyBorder="1" applyAlignment="1">
      <alignment horizontal="left" vertical="top" wrapText="1" readingOrder="1"/>
    </xf>
    <xf numFmtId="0" fontId="1" fillId="0" borderId="33" xfId="0" applyFont="1" applyFill="1" applyBorder="1" applyAlignment="1"/>
    <xf numFmtId="0" fontId="10" fillId="0" borderId="21" xfId="1" applyNumberFormat="1" applyFont="1" applyFill="1" applyBorder="1" applyAlignment="1">
      <alignment vertical="center" wrapText="1" readingOrder="1"/>
    </xf>
    <xf numFmtId="0" fontId="2" fillId="0" borderId="123" xfId="1" applyNumberFormat="1" applyFont="1" applyFill="1" applyBorder="1" applyAlignment="1">
      <alignment vertical="top" wrapText="1"/>
    </xf>
    <xf numFmtId="0" fontId="11" fillId="0" borderId="11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readingOrder="1"/>
    </xf>
    <xf numFmtId="0" fontId="1" fillId="0" borderId="8" xfId="0" applyFont="1" applyFill="1" applyBorder="1" applyAlignment="1">
      <alignment readingOrder="1"/>
    </xf>
    <xf numFmtId="167" fontId="10" fillId="0" borderId="11" xfId="1" applyNumberFormat="1" applyFont="1" applyFill="1" applyBorder="1" applyAlignment="1">
      <alignment vertical="center" wrapText="1" readingOrder="1"/>
    </xf>
    <xf numFmtId="0" fontId="1" fillId="0" borderId="8" xfId="0" applyFont="1" applyFill="1" applyBorder="1" applyAlignment="1"/>
    <xf numFmtId="0" fontId="0" fillId="0" borderId="0" xfId="0" applyAlignment="1"/>
    <xf numFmtId="0" fontId="12" fillId="2" borderId="38" xfId="1" applyNumberFormat="1" applyFont="1" applyFill="1" applyBorder="1" applyAlignment="1">
      <alignment horizontal="center" vertical="center" wrapText="1" readingOrder="1"/>
    </xf>
    <xf numFmtId="0" fontId="12" fillId="2" borderId="39" xfId="1" applyNumberFormat="1" applyFont="1" applyFill="1" applyBorder="1" applyAlignment="1">
      <alignment horizontal="center" vertical="center" wrapText="1" readingOrder="1"/>
    </xf>
    <xf numFmtId="0" fontId="12" fillId="2" borderId="40" xfId="1" applyNumberFormat="1" applyFont="1" applyFill="1" applyBorder="1" applyAlignment="1">
      <alignment horizontal="center" vertical="center" wrapText="1" readingOrder="1"/>
    </xf>
    <xf numFmtId="167" fontId="28" fillId="2" borderId="30" xfId="1" applyNumberFormat="1" applyFont="1" applyFill="1" applyBorder="1" applyAlignment="1">
      <alignment horizontal="center" vertical="center" wrapText="1" readingOrder="1"/>
    </xf>
    <xf numFmtId="167" fontId="28" fillId="2" borderId="41" xfId="1" applyNumberFormat="1" applyFont="1" applyFill="1" applyBorder="1" applyAlignment="1">
      <alignment horizontal="center" vertical="center" wrapText="1" readingOrder="1"/>
    </xf>
    <xf numFmtId="167" fontId="28" fillId="2" borderId="42" xfId="1" applyNumberFormat="1" applyFont="1" applyFill="1" applyBorder="1" applyAlignment="1">
      <alignment horizontal="center" vertical="center" wrapText="1" readingOrder="1"/>
    </xf>
    <xf numFmtId="0" fontId="10" fillId="0" borderId="22" xfId="1" applyNumberFormat="1" applyFont="1" applyFill="1" applyBorder="1" applyAlignment="1">
      <alignment vertical="center" wrapText="1" readingOrder="1"/>
    </xf>
    <xf numFmtId="0" fontId="2" fillId="0" borderId="23" xfId="1" applyNumberFormat="1" applyFont="1" applyFill="1" applyBorder="1" applyAlignment="1">
      <alignment vertical="top" wrapText="1"/>
    </xf>
    <xf numFmtId="0" fontId="2" fillId="0" borderId="24" xfId="0" applyFont="1" applyFill="1" applyBorder="1"/>
    <xf numFmtId="167" fontId="10" fillId="0" borderId="22" xfId="1" applyNumberFormat="1" applyFont="1" applyFill="1" applyBorder="1" applyAlignment="1">
      <alignment vertical="center" wrapText="1" readingOrder="1"/>
    </xf>
    <xf numFmtId="0" fontId="29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7" fillId="0" borderId="93" xfId="0" applyFont="1" applyBorder="1" applyAlignment="1">
      <alignment horizontal="left"/>
    </xf>
    <xf numFmtId="0" fontId="7" fillId="0" borderId="70" xfId="0" applyFont="1" applyBorder="1" applyAlignment="1">
      <alignment horizontal="left"/>
    </xf>
    <xf numFmtId="0" fontId="7" fillId="0" borderId="69" xfId="0" applyFont="1" applyBorder="1" applyAlignment="1">
      <alignment horizontal="left"/>
    </xf>
    <xf numFmtId="0" fontId="32" fillId="0" borderId="117" xfId="0" applyFont="1" applyBorder="1" applyAlignment="1">
      <alignment horizontal="center" vertical="center" wrapText="1"/>
    </xf>
    <xf numFmtId="0" fontId="32" fillId="0" borderId="115" xfId="0" applyFont="1" applyBorder="1" applyAlignment="1">
      <alignment horizontal="center" vertical="center" wrapText="1"/>
    </xf>
    <xf numFmtId="0" fontId="32" fillId="0" borderId="9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1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27" xfId="0" applyFont="1" applyBorder="1" applyAlignment="1">
      <alignment horizontal="left"/>
    </xf>
    <xf numFmtId="0" fontId="29" fillId="0" borderId="29" xfId="0" applyFont="1" applyBorder="1" applyAlignment="1">
      <alignment horizontal="left"/>
    </xf>
    <xf numFmtId="0" fontId="35" fillId="0" borderId="117" xfId="0" applyFont="1" applyBorder="1" applyAlignment="1">
      <alignment horizontal="center" vertical="center" wrapText="1"/>
    </xf>
    <xf numFmtId="0" fontId="35" fillId="0" borderId="115" xfId="0" applyFont="1" applyBorder="1" applyAlignment="1">
      <alignment horizontal="center" vertical="center" wrapText="1"/>
    </xf>
    <xf numFmtId="0" fontId="35" fillId="0" borderId="94" xfId="0" applyFont="1" applyBorder="1" applyAlignment="1">
      <alignment horizontal="center" vertical="center" wrapText="1"/>
    </xf>
    <xf numFmtId="0" fontId="22" fillId="0" borderId="126" xfId="0" applyFont="1" applyBorder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26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7" fillId="0" borderId="126" xfId="0" applyFont="1" applyBorder="1" applyAlignment="1">
      <alignment horizontal="left"/>
    </xf>
    <xf numFmtId="0" fontId="7" fillId="0" borderId="131" xfId="0" applyFont="1" applyBorder="1" applyAlignment="1">
      <alignment horizontal="left"/>
    </xf>
    <xf numFmtId="0" fontId="7" fillId="0" borderId="132" xfId="0" applyFont="1" applyBorder="1" applyAlignment="1">
      <alignment horizontal="left"/>
    </xf>
    <xf numFmtId="0" fontId="7" fillId="0" borderId="133" xfId="0" applyFont="1" applyBorder="1" applyAlignment="1">
      <alignment horizontal="left"/>
    </xf>
    <xf numFmtId="0" fontId="34" fillId="0" borderId="79" xfId="0" applyFont="1" applyBorder="1" applyAlignment="1">
      <alignment horizontal="left"/>
    </xf>
    <xf numFmtId="0" fontId="34" fillId="0" borderId="37" xfId="0" applyFont="1" applyBorder="1" applyAlignment="1">
      <alignment horizontal="left"/>
    </xf>
    <xf numFmtId="0" fontId="34" fillId="0" borderId="134" xfId="0" applyFont="1" applyBorder="1" applyAlignment="1">
      <alignment horizontal="left"/>
    </xf>
    <xf numFmtId="0" fontId="22" fillId="0" borderId="76" xfId="0" applyFont="1" applyBorder="1" applyAlignment="1">
      <alignment horizontal="left"/>
    </xf>
    <xf numFmtId="0" fontId="22" fillId="0" borderId="77" xfId="0" applyFont="1" applyBorder="1" applyAlignment="1">
      <alignment horizontal="left"/>
    </xf>
    <xf numFmtId="0" fontId="7" fillId="0" borderId="7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7" fillId="0" borderId="73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7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2" fillId="0" borderId="58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38" fillId="0" borderId="0" xfId="0" applyFont="1" applyFill="1" applyBorder="1" applyAlignment="1">
      <alignment horizontal="right"/>
    </xf>
    <xf numFmtId="0" fontId="39" fillId="0" borderId="0" xfId="0" applyFont="1" applyFill="1" applyBorder="1" applyAlignment="1">
      <alignment horizontal="center"/>
    </xf>
    <xf numFmtId="0" fontId="37" fillId="0" borderId="98" xfId="0" applyFont="1" applyFill="1" applyBorder="1" applyAlignment="1">
      <alignment horizontal="center" vertical="center" wrapText="1"/>
    </xf>
    <xf numFmtId="0" fontId="37" fillId="0" borderId="99" xfId="0" applyFont="1" applyFill="1" applyBorder="1" applyAlignment="1">
      <alignment horizontal="center" vertical="center" wrapText="1"/>
    </xf>
    <xf numFmtId="166" fontId="37" fillId="0" borderId="98" xfId="0" applyNumberFormat="1" applyFont="1" applyFill="1" applyBorder="1" applyAlignment="1">
      <alignment horizontal="center" vertical="center" wrapText="1"/>
    </xf>
    <xf numFmtId="166" fontId="37" fillId="0" borderId="99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95" xfId="0" applyFont="1" applyBorder="1" applyAlignment="1"/>
    <xf numFmtId="0" fontId="21" fillId="0" borderId="96" xfId="0" applyFont="1" applyBorder="1" applyAlignment="1"/>
    <xf numFmtId="0" fontId="21" fillId="0" borderId="26" xfId="0" applyFont="1" applyBorder="1" applyAlignment="1"/>
    <xf numFmtId="0" fontId="41" fillId="0" borderId="73" xfId="0" applyFont="1" applyBorder="1" applyAlignment="1"/>
    <xf numFmtId="0" fontId="41" fillId="0" borderId="45" xfId="0" applyFont="1" applyBorder="1" applyAlignment="1"/>
    <xf numFmtId="0" fontId="41" fillId="0" borderId="74" xfId="0" applyFont="1" applyBorder="1" applyAlignment="1"/>
    <xf numFmtId="0" fontId="41" fillId="0" borderId="46" xfId="0" applyFont="1" applyBorder="1" applyAlignment="1"/>
    <xf numFmtId="0" fontId="41" fillId="0" borderId="72" xfId="0" applyFont="1" applyBorder="1" applyAlignment="1"/>
    <xf numFmtId="0" fontId="41" fillId="0" borderId="0" xfId="0" applyFont="1" applyBorder="1" applyAlignment="1"/>
    <xf numFmtId="0" fontId="41" fillId="0" borderId="6" xfId="0" applyFont="1" applyBorder="1" applyAlignment="1"/>
    <xf numFmtId="0" fontId="41" fillId="0" borderId="25" xfId="0" applyFont="1" applyBorder="1" applyAlignment="1"/>
    <xf numFmtId="0" fontId="41" fillId="0" borderId="0" xfId="0" applyFont="1" applyAlignment="1">
      <alignment horizontal="right"/>
    </xf>
    <xf numFmtId="0" fontId="24" fillId="0" borderId="0" xfId="0" applyFont="1" applyFill="1" applyBorder="1" applyAlignment="1">
      <alignment horizontal="right"/>
    </xf>
    <xf numFmtId="0" fontId="23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41" fillId="0" borderId="61" xfId="0" applyFont="1" applyBorder="1" applyAlignment="1">
      <alignment horizontal="right"/>
    </xf>
    <xf numFmtId="0" fontId="21" fillId="0" borderId="86" xfId="0" applyFont="1" applyBorder="1" applyAlignment="1">
      <alignment horizontal="center" vertical="center" wrapText="1"/>
    </xf>
    <xf numFmtId="0" fontId="21" fillId="0" borderId="91" xfId="0" applyFont="1" applyBorder="1" applyAlignment="1">
      <alignment horizontal="center" vertical="center" wrapText="1"/>
    </xf>
    <xf numFmtId="0" fontId="21" fillId="0" borderId="92" xfId="0" applyFont="1" applyBorder="1" applyAlignment="1">
      <alignment horizontal="center" vertical="center" wrapText="1"/>
    </xf>
    <xf numFmtId="0" fontId="21" fillId="0" borderId="87" xfId="0" applyFont="1" applyBorder="1" applyAlignment="1">
      <alignment horizontal="center" vertical="center" wrapText="1"/>
    </xf>
    <xf numFmtId="0" fontId="21" fillId="0" borderId="88" xfId="0" applyFont="1" applyBorder="1" applyAlignment="1">
      <alignment horizontal="center" vertical="center" wrapText="1"/>
    </xf>
    <xf numFmtId="0" fontId="21" fillId="0" borderId="89" xfId="0" applyFont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93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1" fillId="0" borderId="90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22" fillId="0" borderId="0" xfId="0" applyFont="1"/>
    <xf numFmtId="0" fontId="48" fillId="0" borderId="0" xfId="0" applyFont="1" applyBorder="1"/>
    <xf numFmtId="0" fontId="48" fillId="0" borderId="0" xfId="0" applyFont="1"/>
    <xf numFmtId="0" fontId="48" fillId="0" borderId="4" xfId="0" applyFont="1" applyBorder="1"/>
  </cellXfs>
  <cellStyles count="5">
    <cellStyle name="Normal" xfId="1"/>
    <cellStyle name="Normál" xfId="0" builtinId="0"/>
    <cellStyle name="Normál 2" xfId="2"/>
    <cellStyle name="Normál_kozlo0_2010_e_0" xfId="3"/>
    <cellStyle name="Normál_város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endszergazda\Dokumentumok\kozlo_2012e_0_&#218;j_jov_kul_Orsz&#225;g_szum_o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t_g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SÍTŐ"/>
      <sheetName val="GLOBÁLIS"/>
      <sheetName val="SZOCIÁLIS"/>
      <sheetName val="KÖZOKTATÁS"/>
      <sheetName val="kd"/>
      <sheetName val="lakos"/>
    </sheetNames>
    <sheetDataSet>
      <sheetData sheetId="0" refreshError="1">
        <row r="18">
          <cell r="F18">
            <v>44645921754</v>
          </cell>
        </row>
        <row r="19">
          <cell r="F19">
            <v>7658112938</v>
          </cell>
        </row>
        <row r="20">
          <cell r="F20">
            <v>4167281520</v>
          </cell>
        </row>
        <row r="21">
          <cell r="F21">
            <v>955541000</v>
          </cell>
        </row>
        <row r="22">
          <cell r="F22">
            <v>814165624</v>
          </cell>
        </row>
        <row r="23">
          <cell r="F23">
            <v>107364000</v>
          </cell>
        </row>
        <row r="24">
          <cell r="F24">
            <v>4853210577</v>
          </cell>
        </row>
        <row r="25">
          <cell r="F25">
            <v>8845112111</v>
          </cell>
        </row>
        <row r="26">
          <cell r="F26">
            <v>167179350</v>
          </cell>
        </row>
        <row r="28">
          <cell r="F28">
            <v>27274483745</v>
          </cell>
        </row>
        <row r="29">
          <cell r="F29">
            <v>20046044410</v>
          </cell>
        </row>
        <row r="30">
          <cell r="F30">
            <v>1889323900</v>
          </cell>
        </row>
        <row r="31">
          <cell r="F31">
            <v>11834280700</v>
          </cell>
        </row>
        <row r="32">
          <cell r="F32">
            <v>258996163321</v>
          </cell>
        </row>
        <row r="33">
          <cell r="F33">
            <v>36799843750</v>
          </cell>
        </row>
        <row r="35">
          <cell r="F35">
            <v>523771665185</v>
          </cell>
        </row>
        <row r="36">
          <cell r="F36">
            <v>4300800000</v>
          </cell>
        </row>
        <row r="37">
          <cell r="F37">
            <v>781020450</v>
          </cell>
        </row>
        <row r="38">
          <cell r="F38">
            <v>1578102500</v>
          </cell>
        </row>
        <row r="41">
          <cell r="F41">
            <v>0</v>
          </cell>
        </row>
        <row r="42">
          <cell r="F42">
            <v>38509709506</v>
          </cell>
        </row>
        <row r="43">
          <cell r="F43">
            <v>205688427825</v>
          </cell>
        </row>
        <row r="44">
          <cell r="F44">
            <v>767969802516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t_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F168"/>
  <sheetViews>
    <sheetView showGridLines="0" topLeftCell="B1" workbookViewId="0">
      <pane ySplit="8" topLeftCell="A9" activePane="bottomLeft" state="frozen"/>
      <selection pane="bottomLeft" activeCell="J76" sqref="J76"/>
    </sheetView>
  </sheetViews>
  <sheetFormatPr defaultRowHeight="15"/>
  <cols>
    <col min="1" max="1" width="1" hidden="1" customWidth="1"/>
    <col min="2" max="2" width="11.42578125" customWidth="1"/>
    <col min="3" max="3" width="48.7109375" style="12" customWidth="1"/>
    <col min="4" max="6" width="10.7109375" customWidth="1"/>
  </cols>
  <sheetData>
    <row r="1" spans="1:6" ht="5.25" hidden="1" customHeight="1"/>
    <row r="2" spans="1:6">
      <c r="D2" s="12"/>
      <c r="F2" s="2" t="s">
        <v>259</v>
      </c>
    </row>
    <row r="3" spans="1:6">
      <c r="A3" s="20" t="s">
        <v>415</v>
      </c>
      <c r="B3" s="379" t="s">
        <v>586</v>
      </c>
      <c r="C3" s="379"/>
      <c r="D3" s="379"/>
      <c r="E3" s="379"/>
      <c r="F3" s="379"/>
    </row>
    <row r="4" spans="1:6" ht="16.149999999999999" customHeight="1">
      <c r="B4" s="382" t="s">
        <v>224</v>
      </c>
      <c r="C4" s="383"/>
      <c r="D4" s="383"/>
      <c r="E4" s="383"/>
      <c r="F4" s="383"/>
    </row>
    <row r="5" spans="1:6" ht="409.6" hidden="1" customHeight="1">
      <c r="B5" s="233"/>
      <c r="C5" s="234"/>
      <c r="D5" s="233"/>
      <c r="E5" s="233"/>
      <c r="F5" s="233"/>
    </row>
    <row r="6" spans="1:6" ht="409.6" hidden="1" customHeight="1">
      <c r="B6" s="233"/>
      <c r="C6" s="234"/>
      <c r="D6" s="233"/>
      <c r="E6" s="233"/>
      <c r="F6" s="233"/>
    </row>
    <row r="7" spans="1:6" ht="15.75" customHeight="1">
      <c r="A7" s="20" t="s">
        <v>222</v>
      </c>
      <c r="B7" s="379" t="s">
        <v>222</v>
      </c>
      <c r="C7" s="379"/>
      <c r="D7" s="379"/>
      <c r="E7" s="379"/>
      <c r="F7" s="379"/>
    </row>
    <row r="8" spans="1:6" ht="1.35" customHeight="1"/>
    <row r="9" spans="1:6" ht="18.75" customHeight="1">
      <c r="A9" s="21" t="s">
        <v>416</v>
      </c>
      <c r="B9" s="21"/>
      <c r="C9" s="21"/>
      <c r="D9" s="21"/>
      <c r="E9" s="21"/>
      <c r="F9" s="21"/>
    </row>
    <row r="10" spans="1:6" ht="21" customHeight="1">
      <c r="A10" s="15" t="s">
        <v>0</v>
      </c>
      <c r="B10" s="384" t="s">
        <v>0</v>
      </c>
      <c r="C10" s="385"/>
      <c r="D10" s="380" t="s">
        <v>465</v>
      </c>
      <c r="E10" s="381"/>
      <c r="F10" s="14"/>
    </row>
    <row r="11" spans="1:6" ht="24.75" customHeight="1" thickBot="1">
      <c r="A11" s="14" t="s">
        <v>1</v>
      </c>
      <c r="B11" s="203" t="s">
        <v>1</v>
      </c>
      <c r="C11" s="203" t="s">
        <v>2</v>
      </c>
      <c r="D11" s="204" t="s">
        <v>216</v>
      </c>
      <c r="E11" s="204" t="s">
        <v>217</v>
      </c>
      <c r="F11" s="204" t="s">
        <v>417</v>
      </c>
    </row>
    <row r="12" spans="1:6" ht="20.100000000000001" customHeight="1">
      <c r="A12" s="13" t="s">
        <v>62</v>
      </c>
      <c r="B12" s="208" t="s">
        <v>225</v>
      </c>
      <c r="C12" s="205" t="s">
        <v>3</v>
      </c>
      <c r="D12" s="206">
        <v>1513500</v>
      </c>
      <c r="E12" s="206"/>
      <c r="F12" s="207">
        <f>1520249-270659</f>
        <v>1249590</v>
      </c>
    </row>
    <row r="13" spans="1:6" ht="20.100000000000001" customHeight="1">
      <c r="A13" s="13" t="s">
        <v>63</v>
      </c>
      <c r="B13" s="208" t="s">
        <v>63</v>
      </c>
      <c r="C13" s="209" t="s">
        <v>4</v>
      </c>
      <c r="D13" s="210">
        <v>10728431</v>
      </c>
      <c r="E13" s="210"/>
      <c r="F13" s="213">
        <v>18456630</v>
      </c>
    </row>
    <row r="14" spans="1:6" ht="20.100000000000001" customHeight="1">
      <c r="A14" s="18" t="s">
        <v>418</v>
      </c>
      <c r="B14" s="214"/>
      <c r="C14" s="209" t="s">
        <v>419</v>
      </c>
      <c r="D14" s="210">
        <v>0</v>
      </c>
      <c r="E14" s="210"/>
      <c r="F14" s="213">
        <v>333000</v>
      </c>
    </row>
    <row r="15" spans="1:6" ht="20.100000000000001" customHeight="1">
      <c r="A15" s="13" t="s">
        <v>64</v>
      </c>
      <c r="B15" s="208" t="s">
        <v>64</v>
      </c>
      <c r="C15" s="209" t="s">
        <v>42</v>
      </c>
      <c r="D15" s="210">
        <v>0</v>
      </c>
      <c r="E15" s="210"/>
      <c r="F15" s="213">
        <v>368000</v>
      </c>
    </row>
    <row r="16" spans="1:6" ht="20.100000000000001" customHeight="1">
      <c r="A16" s="13" t="s">
        <v>65</v>
      </c>
      <c r="B16" s="208" t="s">
        <v>65</v>
      </c>
      <c r="C16" s="209" t="s">
        <v>43</v>
      </c>
      <c r="D16" s="210">
        <v>450000</v>
      </c>
      <c r="E16" s="210"/>
      <c r="F16" s="213">
        <v>358100</v>
      </c>
    </row>
    <row r="17" spans="1:6" ht="20.100000000000001" customHeight="1">
      <c r="A17" s="13" t="s">
        <v>66</v>
      </c>
      <c r="B17" s="208" t="s">
        <v>66</v>
      </c>
      <c r="C17" s="209" t="s">
        <v>44</v>
      </c>
      <c r="D17" s="210">
        <v>0</v>
      </c>
      <c r="E17" s="210"/>
      <c r="F17" s="213">
        <v>0</v>
      </c>
    </row>
    <row r="18" spans="1:6" ht="20.100000000000001" customHeight="1">
      <c r="A18" s="13" t="s">
        <v>67</v>
      </c>
      <c r="B18" s="208" t="s">
        <v>67</v>
      </c>
      <c r="C18" s="209" t="s">
        <v>5</v>
      </c>
      <c r="D18" s="210">
        <v>298018</v>
      </c>
      <c r="E18" s="210"/>
      <c r="F18" s="213">
        <v>0</v>
      </c>
    </row>
    <row r="19" spans="1:6" ht="20.100000000000001" customHeight="1">
      <c r="A19" s="13" t="s">
        <v>68</v>
      </c>
      <c r="B19" s="208" t="s">
        <v>68</v>
      </c>
      <c r="C19" s="209" t="s">
        <v>6</v>
      </c>
      <c r="D19" s="210">
        <v>60000</v>
      </c>
      <c r="E19" s="210"/>
      <c r="F19" s="213">
        <v>52325</v>
      </c>
    </row>
    <row r="20" spans="1:6" ht="20.100000000000001" customHeight="1">
      <c r="A20" s="13" t="s">
        <v>69</v>
      </c>
      <c r="B20" s="208" t="s">
        <v>69</v>
      </c>
      <c r="C20" s="209" t="s">
        <v>7</v>
      </c>
      <c r="D20" s="210">
        <v>0</v>
      </c>
      <c r="E20" s="210"/>
      <c r="F20" s="213">
        <v>0</v>
      </c>
    </row>
    <row r="21" spans="1:6" ht="20.100000000000001" customHeight="1">
      <c r="A21" s="13" t="s">
        <v>70</v>
      </c>
      <c r="B21" s="208" t="s">
        <v>70</v>
      </c>
      <c r="C21" s="209" t="s">
        <v>8</v>
      </c>
      <c r="D21" s="210">
        <v>0</v>
      </c>
      <c r="E21" s="210"/>
      <c r="F21" s="213">
        <v>222985</v>
      </c>
    </row>
    <row r="22" spans="1:6" ht="20.100000000000001" customHeight="1">
      <c r="A22" s="13"/>
      <c r="B22" s="215" t="s">
        <v>420</v>
      </c>
      <c r="C22" s="209" t="s">
        <v>421</v>
      </c>
      <c r="D22" s="210">
        <v>6679845</v>
      </c>
      <c r="E22" s="210"/>
      <c r="F22" s="213">
        <v>5437011</v>
      </c>
    </row>
    <row r="23" spans="1:6" ht="32.25" customHeight="1">
      <c r="A23" s="18" t="s">
        <v>422</v>
      </c>
      <c r="B23" s="216" t="s">
        <v>422</v>
      </c>
      <c r="C23" s="209" t="s">
        <v>423</v>
      </c>
      <c r="D23" s="210">
        <v>270000</v>
      </c>
      <c r="E23" s="210"/>
      <c r="F23" s="213">
        <v>266891</v>
      </c>
    </row>
    <row r="24" spans="1:6" ht="19.5" customHeight="1">
      <c r="A24" s="18"/>
      <c r="B24" s="216" t="s">
        <v>577</v>
      </c>
      <c r="C24" s="209" t="s">
        <v>424</v>
      </c>
      <c r="D24" s="210">
        <v>0</v>
      </c>
      <c r="E24" s="210"/>
      <c r="F24" s="213">
        <v>97764</v>
      </c>
    </row>
    <row r="25" spans="1:6" ht="20.100000000000001" customHeight="1">
      <c r="A25" s="13" t="s">
        <v>71</v>
      </c>
      <c r="B25" s="216" t="s">
        <v>71</v>
      </c>
      <c r="C25" s="209" t="s">
        <v>45</v>
      </c>
      <c r="D25" s="210">
        <v>0</v>
      </c>
      <c r="E25" s="210"/>
      <c r="F25" s="213">
        <v>173024</v>
      </c>
    </row>
    <row r="26" spans="1:6" ht="20.100000000000001" customHeight="1">
      <c r="A26" s="13" t="s">
        <v>72</v>
      </c>
      <c r="B26" s="216" t="s">
        <v>72</v>
      </c>
      <c r="C26" s="209" t="s">
        <v>46</v>
      </c>
      <c r="D26" s="210">
        <v>60000</v>
      </c>
      <c r="E26" s="210"/>
      <c r="F26" s="213">
        <v>56000</v>
      </c>
    </row>
    <row r="27" spans="1:6" ht="20.100000000000001" customHeight="1">
      <c r="A27" s="11" t="s">
        <v>73</v>
      </c>
      <c r="B27" s="212"/>
      <c r="C27" s="196" t="s">
        <v>9</v>
      </c>
      <c r="D27" s="10">
        <f>SUM(D12:D26)</f>
        <v>20059794</v>
      </c>
      <c r="E27" s="10">
        <f>SUM(E12:E26)</f>
        <v>0</v>
      </c>
      <c r="F27" s="217">
        <f>SUM(F12:F26)</f>
        <v>27071320</v>
      </c>
    </row>
    <row r="28" spans="1:6" ht="20.100000000000001" customHeight="1">
      <c r="A28" s="13" t="s">
        <v>74</v>
      </c>
      <c r="B28" s="216" t="s">
        <v>74</v>
      </c>
      <c r="C28" s="209" t="s">
        <v>11</v>
      </c>
      <c r="D28" s="210">
        <v>4266065</v>
      </c>
      <c r="E28" s="210"/>
      <c r="F28" s="213">
        <v>4411992</v>
      </c>
    </row>
    <row r="29" spans="1:6" ht="20.100000000000001" customHeight="1">
      <c r="A29" s="13" t="s">
        <v>75</v>
      </c>
      <c r="B29" s="216" t="s">
        <v>75</v>
      </c>
      <c r="C29" s="209" t="s">
        <v>47</v>
      </c>
      <c r="D29" s="210">
        <f>(D18+D16)*1.18*0.14</f>
        <v>123572.5736</v>
      </c>
      <c r="E29" s="210"/>
      <c r="F29" s="213">
        <v>147058</v>
      </c>
    </row>
    <row r="30" spans="1:6" ht="20.100000000000001" customHeight="1">
      <c r="A30" s="13" t="s">
        <v>76</v>
      </c>
      <c r="B30" s="216" t="s">
        <v>76</v>
      </c>
      <c r="C30" s="209" t="s">
        <v>48</v>
      </c>
      <c r="D30" s="210">
        <v>0</v>
      </c>
      <c r="E30" s="210"/>
      <c r="F30" s="213">
        <v>124440</v>
      </c>
    </row>
    <row r="31" spans="1:6" ht="20.100000000000001" customHeight="1">
      <c r="A31" s="13" t="s">
        <v>77</v>
      </c>
      <c r="B31" s="216" t="s">
        <v>77</v>
      </c>
      <c r="C31" s="209" t="s">
        <v>49</v>
      </c>
      <c r="D31" s="210">
        <f>(D18+D16)*1.18*0.15</f>
        <v>132399.18599999999</v>
      </c>
      <c r="E31" s="210"/>
      <c r="F31" s="213">
        <v>141538</v>
      </c>
    </row>
    <row r="32" spans="1:6" ht="23.25" customHeight="1">
      <c r="A32" s="11" t="s">
        <v>78</v>
      </c>
      <c r="B32" s="212"/>
      <c r="C32" s="196" t="s">
        <v>10</v>
      </c>
      <c r="D32" s="10">
        <f>SUM(D28:D31)</f>
        <v>4522036.7595999995</v>
      </c>
      <c r="E32" s="10">
        <v>0</v>
      </c>
      <c r="F32" s="217">
        <f>SUM(F28:F31)</f>
        <v>4825028</v>
      </c>
    </row>
    <row r="33" spans="1:6" ht="20.100000000000001" customHeight="1">
      <c r="A33" s="198">
        <v>5311213</v>
      </c>
      <c r="B33" s="216" t="s">
        <v>470</v>
      </c>
      <c r="C33" s="209" t="s">
        <v>425</v>
      </c>
      <c r="D33" s="210">
        <v>20000</v>
      </c>
      <c r="E33" s="210"/>
      <c r="F33" s="210">
        <v>18602</v>
      </c>
    </row>
    <row r="34" spans="1:6" ht="20.100000000000001" customHeight="1">
      <c r="A34" s="198"/>
      <c r="B34" s="216" t="s">
        <v>471</v>
      </c>
      <c r="C34" s="209" t="s">
        <v>426</v>
      </c>
      <c r="D34" s="210">
        <v>60000</v>
      </c>
      <c r="E34" s="210"/>
      <c r="F34" s="210">
        <v>56457</v>
      </c>
    </row>
    <row r="35" spans="1:6" ht="20.100000000000001" customHeight="1">
      <c r="A35" s="13" t="s">
        <v>79</v>
      </c>
      <c r="B35" s="216" t="s">
        <v>79</v>
      </c>
      <c r="C35" s="209" t="s">
        <v>50</v>
      </c>
      <c r="D35" s="210">
        <v>0</v>
      </c>
      <c r="E35" s="210"/>
      <c r="F35" s="213">
        <v>0</v>
      </c>
    </row>
    <row r="36" spans="1:6" ht="20.100000000000001" customHeight="1">
      <c r="A36" s="13"/>
      <c r="B36" s="219" t="s">
        <v>226</v>
      </c>
      <c r="C36" s="209" t="s">
        <v>227</v>
      </c>
      <c r="D36" s="210">
        <v>2000000</v>
      </c>
      <c r="E36" s="210"/>
      <c r="F36" s="211">
        <v>1966168</v>
      </c>
    </row>
    <row r="37" spans="1:6" ht="20.100000000000001" customHeight="1">
      <c r="A37" s="13" t="s">
        <v>80</v>
      </c>
      <c r="B37" s="219" t="s">
        <v>80</v>
      </c>
      <c r="C37" s="209" t="s">
        <v>51</v>
      </c>
      <c r="D37" s="210">
        <v>245000</v>
      </c>
      <c r="E37" s="210"/>
      <c r="F37" s="213">
        <v>244281</v>
      </c>
    </row>
    <row r="38" spans="1:6" ht="20.100000000000001" customHeight="1">
      <c r="A38" s="13" t="s">
        <v>228</v>
      </c>
      <c r="B38" s="212"/>
      <c r="C38" s="209" t="s">
        <v>427</v>
      </c>
      <c r="D38" s="210">
        <v>300000</v>
      </c>
      <c r="E38" s="210"/>
      <c r="F38" s="213">
        <v>262560</v>
      </c>
    </row>
    <row r="39" spans="1:6" ht="20.100000000000001" customHeight="1">
      <c r="A39" s="13"/>
      <c r="B39" s="208" t="s">
        <v>81</v>
      </c>
      <c r="C39" s="209" t="s">
        <v>428</v>
      </c>
      <c r="D39" s="210">
        <v>923569</v>
      </c>
      <c r="E39" s="210"/>
      <c r="F39" s="211">
        <v>1072630</v>
      </c>
    </row>
    <row r="40" spans="1:6" ht="20.100000000000001" customHeight="1">
      <c r="A40" s="13" t="s">
        <v>82</v>
      </c>
      <c r="B40" s="208" t="s">
        <v>82</v>
      </c>
      <c r="C40" s="209" t="s">
        <v>52</v>
      </c>
      <c r="D40" s="210">
        <v>200000</v>
      </c>
      <c r="E40" s="210"/>
      <c r="F40" s="213">
        <v>275204</v>
      </c>
    </row>
    <row r="41" spans="1:6" ht="26.25" customHeight="1">
      <c r="A41" s="13" t="s">
        <v>83</v>
      </c>
      <c r="B41" s="208" t="s">
        <v>83</v>
      </c>
      <c r="C41" s="209" t="s">
        <v>472</v>
      </c>
      <c r="D41" s="210">
        <v>1200000</v>
      </c>
      <c r="E41" s="210"/>
      <c r="F41" s="213">
        <v>2208468</v>
      </c>
    </row>
    <row r="42" spans="1:6" ht="20.100000000000001" customHeight="1">
      <c r="A42" s="13" t="s">
        <v>84</v>
      </c>
      <c r="B42" s="208" t="s">
        <v>84</v>
      </c>
      <c r="C42" s="209" t="s">
        <v>53</v>
      </c>
      <c r="D42" s="210">
        <v>417000</v>
      </c>
      <c r="E42" s="210"/>
      <c r="F42" s="213">
        <v>589481</v>
      </c>
    </row>
    <row r="43" spans="1:6" ht="20.100000000000001" customHeight="1">
      <c r="A43" s="13" t="s">
        <v>85</v>
      </c>
      <c r="B43" s="212"/>
      <c r="C43" s="209" t="s">
        <v>12</v>
      </c>
      <c r="D43" s="210">
        <v>0</v>
      </c>
      <c r="E43" s="210"/>
      <c r="F43" s="213">
        <v>0</v>
      </c>
    </row>
    <row r="44" spans="1:6" ht="20.100000000000001" customHeight="1">
      <c r="A44" s="13" t="s">
        <v>86</v>
      </c>
      <c r="B44" s="208" t="s">
        <v>86</v>
      </c>
      <c r="C44" s="209" t="s">
        <v>429</v>
      </c>
      <c r="D44" s="210">
        <v>500000</v>
      </c>
      <c r="E44" s="210"/>
      <c r="F44" s="213">
        <v>486312</v>
      </c>
    </row>
    <row r="45" spans="1:6" ht="20.100000000000001" customHeight="1">
      <c r="A45" s="13" t="s">
        <v>87</v>
      </c>
      <c r="B45" s="208" t="s">
        <v>87</v>
      </c>
      <c r="C45" s="209" t="s">
        <v>54</v>
      </c>
      <c r="D45" s="210">
        <v>1400000</v>
      </c>
      <c r="E45" s="210"/>
      <c r="F45" s="213">
        <v>1389340</v>
      </c>
    </row>
    <row r="46" spans="1:6" ht="20.100000000000001" customHeight="1">
      <c r="A46" s="13" t="s">
        <v>88</v>
      </c>
      <c r="B46" s="208" t="s">
        <v>88</v>
      </c>
      <c r="C46" s="209" t="s">
        <v>55</v>
      </c>
      <c r="D46" s="210">
        <v>1782000</v>
      </c>
      <c r="E46" s="210"/>
      <c r="F46" s="213">
        <v>1753524</v>
      </c>
    </row>
    <row r="47" spans="1:6" ht="20.100000000000001" customHeight="1">
      <c r="A47" s="13" t="s">
        <v>89</v>
      </c>
      <c r="B47" s="208" t="s">
        <v>89</v>
      </c>
      <c r="C47" s="209" t="s">
        <v>56</v>
      </c>
      <c r="D47" s="210">
        <v>300000</v>
      </c>
      <c r="E47" s="210"/>
      <c r="F47" s="213">
        <v>294254</v>
      </c>
    </row>
    <row r="48" spans="1:6" ht="20.100000000000001" customHeight="1">
      <c r="A48" s="13" t="s">
        <v>90</v>
      </c>
      <c r="B48" s="208" t="s">
        <v>90</v>
      </c>
      <c r="C48" s="209" t="s">
        <v>13</v>
      </c>
      <c r="D48" s="210">
        <v>28000</v>
      </c>
      <c r="E48" s="210"/>
      <c r="F48" s="213">
        <v>47244</v>
      </c>
    </row>
    <row r="49" spans="1:6" ht="20.100000000000001" customHeight="1">
      <c r="A49" s="13" t="s">
        <v>91</v>
      </c>
      <c r="B49" s="208" t="s">
        <v>91</v>
      </c>
      <c r="C49" s="209" t="s">
        <v>14</v>
      </c>
      <c r="D49" s="210">
        <v>300000</v>
      </c>
      <c r="E49" s="210"/>
      <c r="F49" s="213">
        <v>300000</v>
      </c>
    </row>
    <row r="50" spans="1:6" ht="20.100000000000001" customHeight="1">
      <c r="A50" s="13" t="s">
        <v>92</v>
      </c>
      <c r="B50" s="208" t="s">
        <v>92</v>
      </c>
      <c r="C50" s="209" t="s">
        <v>15</v>
      </c>
      <c r="D50" s="210">
        <v>1173000</v>
      </c>
      <c r="E50" s="210"/>
      <c r="F50" s="213">
        <v>1300015</v>
      </c>
    </row>
    <row r="51" spans="1:6" ht="20.100000000000001" customHeight="1">
      <c r="A51" s="18" t="s">
        <v>93</v>
      </c>
      <c r="B51" s="208" t="s">
        <v>93</v>
      </c>
      <c r="C51" s="209" t="s">
        <v>430</v>
      </c>
      <c r="D51" s="210">
        <v>672000</v>
      </c>
      <c r="E51" s="210"/>
      <c r="F51" s="213">
        <v>978951</v>
      </c>
    </row>
    <row r="52" spans="1:6" ht="20.100000000000001" customHeight="1">
      <c r="A52" s="18" t="s">
        <v>431</v>
      </c>
      <c r="B52" s="208" t="s">
        <v>431</v>
      </c>
      <c r="C52" s="209" t="s">
        <v>432</v>
      </c>
      <c r="D52" s="210">
        <v>1500000</v>
      </c>
      <c r="E52" s="210"/>
      <c r="F52" s="213">
        <v>1833265</v>
      </c>
    </row>
    <row r="53" spans="1:6" ht="20.100000000000001" customHeight="1">
      <c r="A53" s="13" t="s">
        <v>94</v>
      </c>
      <c r="B53" s="208" t="s">
        <v>94</v>
      </c>
      <c r="C53" s="209" t="s">
        <v>16</v>
      </c>
      <c r="D53" s="210">
        <v>100000</v>
      </c>
      <c r="E53" s="210"/>
      <c r="F53" s="213">
        <v>77400</v>
      </c>
    </row>
    <row r="54" spans="1:6" ht="20.100000000000001" customHeight="1">
      <c r="A54" s="13" t="s">
        <v>95</v>
      </c>
      <c r="B54" s="208" t="s">
        <v>95</v>
      </c>
      <c r="C54" s="209" t="s">
        <v>57</v>
      </c>
      <c r="D54" s="210">
        <v>15000</v>
      </c>
      <c r="E54" s="210"/>
      <c r="F54" s="213">
        <v>10948</v>
      </c>
    </row>
    <row r="55" spans="1:6" ht="20.100000000000001" customHeight="1">
      <c r="A55" s="13" t="s">
        <v>96</v>
      </c>
      <c r="B55" s="208" t="s">
        <v>96</v>
      </c>
      <c r="C55" s="209" t="s">
        <v>58</v>
      </c>
      <c r="D55" s="210">
        <v>350000</v>
      </c>
      <c r="E55" s="210"/>
      <c r="F55" s="213">
        <v>280496</v>
      </c>
    </row>
    <row r="56" spans="1:6" ht="20.100000000000001" customHeight="1">
      <c r="A56" s="13" t="s">
        <v>97</v>
      </c>
      <c r="B56" s="208" t="s">
        <v>97</v>
      </c>
      <c r="C56" s="209" t="s">
        <v>17</v>
      </c>
      <c r="D56" s="210">
        <f>1982000+2289000</f>
        <v>4271000</v>
      </c>
      <c r="E56" s="210"/>
      <c r="F56" s="213">
        <v>1842246</v>
      </c>
    </row>
    <row r="57" spans="1:6" ht="20.100000000000001" customHeight="1">
      <c r="A57" s="13"/>
      <c r="B57" s="208" t="s">
        <v>229</v>
      </c>
      <c r="C57" s="209" t="s">
        <v>230</v>
      </c>
      <c r="D57" s="210">
        <v>133000</v>
      </c>
      <c r="E57" s="210"/>
      <c r="F57" s="211">
        <v>168726</v>
      </c>
    </row>
    <row r="58" spans="1:6" ht="20.100000000000001" customHeight="1">
      <c r="A58" s="13"/>
      <c r="B58" s="208" t="s">
        <v>433</v>
      </c>
      <c r="C58" s="209" t="s">
        <v>434</v>
      </c>
      <c r="D58" s="210">
        <v>2000</v>
      </c>
      <c r="E58" s="210"/>
      <c r="F58" s="211">
        <v>54928</v>
      </c>
    </row>
    <row r="59" spans="1:6" ht="20.100000000000001" customHeight="1">
      <c r="A59" s="13" t="s">
        <v>98</v>
      </c>
      <c r="B59" s="208" t="s">
        <v>98</v>
      </c>
      <c r="C59" s="209" t="s">
        <v>59</v>
      </c>
      <c r="D59" s="210">
        <v>3000000</v>
      </c>
      <c r="E59" s="210"/>
      <c r="F59" s="213">
        <v>3095096</v>
      </c>
    </row>
    <row r="60" spans="1:6" ht="20.100000000000001" customHeight="1">
      <c r="A60" s="13" t="s">
        <v>99</v>
      </c>
      <c r="B60" s="208" t="s">
        <v>99</v>
      </c>
      <c r="C60" s="209" t="s">
        <v>60</v>
      </c>
      <c r="D60" s="210">
        <v>262000</v>
      </c>
      <c r="E60" s="210"/>
      <c r="F60" s="213">
        <v>1528455</v>
      </c>
    </row>
    <row r="61" spans="1:6" ht="20.100000000000001" customHeight="1">
      <c r="A61" s="13" t="s">
        <v>100</v>
      </c>
      <c r="B61" s="208" t="s">
        <v>100</v>
      </c>
      <c r="C61" s="209" t="s">
        <v>18</v>
      </c>
      <c r="D61" s="210">
        <v>0</v>
      </c>
      <c r="E61" s="210"/>
      <c r="F61" s="213">
        <v>0</v>
      </c>
    </row>
    <row r="62" spans="1:6" ht="20.100000000000001" customHeight="1">
      <c r="A62" s="13" t="s">
        <v>101</v>
      </c>
      <c r="B62" s="208" t="s">
        <v>101</v>
      </c>
      <c r="C62" s="209" t="s">
        <v>19</v>
      </c>
      <c r="D62" s="210">
        <v>0</v>
      </c>
      <c r="E62" s="210"/>
      <c r="F62" s="213">
        <v>0</v>
      </c>
    </row>
    <row r="63" spans="1:6" ht="33.75" customHeight="1">
      <c r="A63" s="13" t="s">
        <v>102</v>
      </c>
      <c r="B63" s="208" t="s">
        <v>102</v>
      </c>
      <c r="C63" s="209" t="s">
        <v>20</v>
      </c>
      <c r="D63" s="210">
        <f>SUM(D33:D62)*0.27</f>
        <v>5711463.6300000008</v>
      </c>
      <c r="E63" s="210"/>
      <c r="F63" s="213">
        <v>4370046</v>
      </c>
    </row>
    <row r="64" spans="1:6" ht="22.5" customHeight="1">
      <c r="A64" s="13"/>
      <c r="B64" s="208" t="s">
        <v>435</v>
      </c>
      <c r="C64" s="209" t="s">
        <v>436</v>
      </c>
      <c r="D64" s="210">
        <v>8000</v>
      </c>
      <c r="E64" s="210"/>
      <c r="F64" s="213">
        <v>6750</v>
      </c>
    </row>
    <row r="65" spans="1:6" ht="25.5" customHeight="1">
      <c r="A65" s="199">
        <v>535323</v>
      </c>
      <c r="B65" s="208" t="s">
        <v>231</v>
      </c>
      <c r="C65" s="209" t="s">
        <v>437</v>
      </c>
      <c r="D65" s="210">
        <v>0</v>
      </c>
      <c r="E65" s="210"/>
      <c r="F65" s="213">
        <v>5779</v>
      </c>
    </row>
    <row r="66" spans="1:6" ht="29.25" customHeight="1">
      <c r="A66" s="18" t="s">
        <v>438</v>
      </c>
      <c r="B66" s="208" t="s">
        <v>438</v>
      </c>
      <c r="C66" s="209" t="s">
        <v>439</v>
      </c>
      <c r="D66" s="210">
        <v>0</v>
      </c>
      <c r="E66" s="210"/>
      <c r="F66" s="213">
        <v>82800</v>
      </c>
    </row>
    <row r="67" spans="1:6" ht="20.100000000000001" customHeight="1">
      <c r="A67" s="13"/>
      <c r="B67" s="208" t="s">
        <v>473</v>
      </c>
      <c r="C67" s="209" t="s">
        <v>260</v>
      </c>
      <c r="D67" s="210">
        <v>20000</v>
      </c>
      <c r="E67" s="210"/>
      <c r="F67" s="213">
        <v>0</v>
      </c>
    </row>
    <row r="68" spans="1:6" ht="20.100000000000001" customHeight="1">
      <c r="A68" s="13" t="s">
        <v>103</v>
      </c>
      <c r="B68" s="208" t="s">
        <v>103</v>
      </c>
      <c r="C68" s="209" t="s">
        <v>21</v>
      </c>
      <c r="D68" s="210">
        <v>0</v>
      </c>
      <c r="E68" s="210"/>
      <c r="F68" s="213">
        <v>34</v>
      </c>
    </row>
    <row r="69" spans="1:6" ht="28.5" customHeight="1">
      <c r="A69" s="18" t="s">
        <v>440</v>
      </c>
      <c r="B69" s="208" t="s">
        <v>440</v>
      </c>
      <c r="C69" s="209" t="s">
        <v>441</v>
      </c>
      <c r="D69" s="210">
        <v>0</v>
      </c>
      <c r="E69" s="210"/>
      <c r="F69" s="213">
        <v>100000</v>
      </c>
    </row>
    <row r="70" spans="1:6" ht="25.5" customHeight="1">
      <c r="A70" s="11" t="s">
        <v>104</v>
      </c>
      <c r="B70" s="212"/>
      <c r="C70" s="196" t="s">
        <v>22</v>
      </c>
      <c r="D70" s="10">
        <f>SUM(D33:D69)</f>
        <v>26893032.630000003</v>
      </c>
      <c r="E70" s="10"/>
      <c r="F70" s="217">
        <f>SUM(F33:F69)</f>
        <v>26700460</v>
      </c>
    </row>
    <row r="71" spans="1:6" ht="25.5" customHeight="1">
      <c r="A71" s="16"/>
      <c r="B71" s="208" t="s">
        <v>474</v>
      </c>
      <c r="C71" s="209" t="s">
        <v>475</v>
      </c>
      <c r="D71" s="210">
        <v>140000</v>
      </c>
      <c r="E71" s="210"/>
      <c r="F71" s="211">
        <v>140000</v>
      </c>
    </row>
    <row r="72" spans="1:6" ht="25.5" customHeight="1">
      <c r="A72" s="16"/>
      <c r="B72" s="208" t="s">
        <v>476</v>
      </c>
      <c r="C72" s="209" t="s">
        <v>477</v>
      </c>
      <c r="D72" s="210">
        <v>12000</v>
      </c>
      <c r="E72" s="210"/>
      <c r="F72" s="213">
        <v>12000</v>
      </c>
    </row>
    <row r="73" spans="1:6" ht="20.100000000000001" customHeight="1">
      <c r="A73" s="13" t="s">
        <v>105</v>
      </c>
      <c r="B73" s="208" t="s">
        <v>442</v>
      </c>
      <c r="C73" s="209" t="s">
        <v>443</v>
      </c>
      <c r="D73" s="210">
        <v>48000</v>
      </c>
      <c r="E73" s="210"/>
      <c r="F73" s="213">
        <v>47500</v>
      </c>
    </row>
    <row r="74" spans="1:6" ht="25.5" customHeight="1">
      <c r="A74" s="13" t="s">
        <v>106</v>
      </c>
      <c r="B74" s="208" t="s">
        <v>444</v>
      </c>
      <c r="C74" s="209" t="s">
        <v>445</v>
      </c>
      <c r="D74" s="210">
        <v>270000</v>
      </c>
      <c r="E74" s="210"/>
      <c r="F74" s="213">
        <v>264990</v>
      </c>
    </row>
    <row r="75" spans="1:6" ht="22.5" customHeight="1">
      <c r="A75" s="13" t="s">
        <v>107</v>
      </c>
      <c r="B75" s="208" t="s">
        <v>107</v>
      </c>
      <c r="C75" s="220" t="s">
        <v>220</v>
      </c>
      <c r="D75" s="210">
        <v>5000</v>
      </c>
      <c r="E75" s="210"/>
      <c r="F75" s="213">
        <v>4000</v>
      </c>
    </row>
    <row r="76" spans="1:6" ht="27" customHeight="1">
      <c r="A76" s="13" t="s">
        <v>108</v>
      </c>
      <c r="B76" s="208" t="s">
        <v>108</v>
      </c>
      <c r="C76" s="220" t="s">
        <v>23</v>
      </c>
      <c r="D76" s="210">
        <f>998000-152000</f>
        <v>846000</v>
      </c>
      <c r="E76" s="210"/>
      <c r="F76" s="213">
        <v>1196518</v>
      </c>
    </row>
    <row r="77" spans="1:6" ht="20.100000000000001" customHeight="1">
      <c r="A77" s="11" t="s">
        <v>109</v>
      </c>
      <c r="B77" s="212"/>
      <c r="C77" s="196" t="s">
        <v>24</v>
      </c>
      <c r="D77" s="10">
        <f>SUM(D71:D76)</f>
        <v>1321000</v>
      </c>
      <c r="E77" s="10"/>
      <c r="F77" s="217">
        <f>SUM(F71:F76)</f>
        <v>1665008</v>
      </c>
    </row>
    <row r="78" spans="1:6" ht="24" customHeight="1">
      <c r="A78" s="13" t="s">
        <v>110</v>
      </c>
      <c r="B78" s="212"/>
      <c r="C78" s="220" t="s">
        <v>25</v>
      </c>
      <c r="D78" s="210">
        <f>'10. melléklet'!B12+'10. melléklet'!B13</f>
        <v>1137754</v>
      </c>
      <c r="E78" s="210"/>
      <c r="F78" s="211"/>
    </row>
    <row r="79" spans="1:6" ht="24" customHeight="1">
      <c r="A79" s="13"/>
      <c r="B79" s="241" t="s">
        <v>232</v>
      </c>
      <c r="C79" s="220" t="s">
        <v>233</v>
      </c>
      <c r="D79" s="210">
        <v>0</v>
      </c>
      <c r="E79" s="210"/>
      <c r="F79" s="211">
        <v>599693</v>
      </c>
    </row>
    <row r="80" spans="1:6" ht="24" customHeight="1">
      <c r="A80" s="13"/>
      <c r="B80" s="241" t="s">
        <v>478</v>
      </c>
      <c r="C80" s="220" t="s">
        <v>234</v>
      </c>
      <c r="D80" s="210">
        <f>'10. melléklet'!B26+'10. melléklet'!B27+'10. melléklet'!B28+'10. melléklet'!B24+'10. melléklet'!B25</f>
        <v>13210932</v>
      </c>
      <c r="E80" s="210"/>
      <c r="F80" s="211">
        <v>3266342</v>
      </c>
    </row>
    <row r="81" spans="1:6" ht="23.25" customHeight="1">
      <c r="A81" s="13" t="s">
        <v>111</v>
      </c>
      <c r="B81" s="241" t="s">
        <v>111</v>
      </c>
      <c r="C81" s="220" t="s">
        <v>26</v>
      </c>
      <c r="D81" s="210">
        <f>'10. melléklet'!B11</f>
        <v>369031</v>
      </c>
      <c r="E81" s="210"/>
      <c r="F81" s="211">
        <v>939368</v>
      </c>
    </row>
    <row r="82" spans="1:6" ht="25.5" customHeight="1">
      <c r="A82" s="13" t="s">
        <v>112</v>
      </c>
      <c r="B82" s="241" t="s">
        <v>480</v>
      </c>
      <c r="C82" s="220" t="s">
        <v>479</v>
      </c>
      <c r="D82" s="210">
        <f>'10. melléklet'!B15</f>
        <v>15000</v>
      </c>
      <c r="E82" s="210"/>
      <c r="F82" s="211">
        <v>550392</v>
      </c>
    </row>
    <row r="83" spans="1:6" ht="25.5" customHeight="1">
      <c r="A83" s="13"/>
      <c r="B83" s="241" t="s">
        <v>113</v>
      </c>
      <c r="C83" s="220" t="s">
        <v>481</v>
      </c>
      <c r="D83" s="210">
        <f>'10. melléklet'!B9</f>
        <v>200000</v>
      </c>
      <c r="E83" s="210"/>
      <c r="F83" s="210">
        <v>482926</v>
      </c>
    </row>
    <row r="84" spans="1:6" ht="24.75" customHeight="1">
      <c r="A84" s="13" t="s">
        <v>114</v>
      </c>
      <c r="B84" s="241" t="s">
        <v>482</v>
      </c>
      <c r="C84" s="220" t="s">
        <v>61</v>
      </c>
      <c r="D84" s="210">
        <f>'10. melléklet'!B16</f>
        <v>50000</v>
      </c>
      <c r="E84" s="210"/>
      <c r="F84" s="211">
        <v>37823</v>
      </c>
    </row>
    <row r="85" spans="1:6" ht="21.75" customHeight="1">
      <c r="A85" s="13" t="s">
        <v>115</v>
      </c>
      <c r="B85" s="241" t="s">
        <v>483</v>
      </c>
      <c r="C85" s="220" t="s">
        <v>27</v>
      </c>
      <c r="D85" s="210">
        <f>'10. melléklet'!B14+'10. melléklet'!B17</f>
        <v>1600000</v>
      </c>
      <c r="E85" s="210"/>
      <c r="F85" s="211">
        <v>1612212</v>
      </c>
    </row>
    <row r="86" spans="1:6" ht="20.25" customHeight="1">
      <c r="A86" s="13" t="s">
        <v>116</v>
      </c>
      <c r="B86" s="212"/>
      <c r="C86" s="220" t="s">
        <v>28</v>
      </c>
      <c r="D86" s="210">
        <f>'10. melléklet'!B18+'10. melléklet'!B19+'10. melléklet'!B10</f>
        <v>1779000</v>
      </c>
      <c r="E86" s="210"/>
      <c r="F86" s="211">
        <v>0</v>
      </c>
    </row>
    <row r="87" spans="1:6" ht="21" customHeight="1">
      <c r="A87" s="13" t="s">
        <v>117</v>
      </c>
      <c r="B87" s="241" t="s">
        <v>484</v>
      </c>
      <c r="C87" s="220" t="s">
        <v>29</v>
      </c>
      <c r="D87" s="210">
        <f>'10. melléklet'!B20+'10. melléklet'!B21+'10. melléklet'!B22</f>
        <v>97000</v>
      </c>
      <c r="E87" s="210"/>
      <c r="F87" s="213">
        <v>23571</v>
      </c>
    </row>
    <row r="88" spans="1:6" ht="20.100000000000001" customHeight="1">
      <c r="A88" s="11" t="s">
        <v>118</v>
      </c>
      <c r="B88" s="212"/>
      <c r="C88" s="196" t="s">
        <v>30</v>
      </c>
      <c r="D88" s="10">
        <f>SUM(D78:D87)</f>
        <v>18458717</v>
      </c>
      <c r="E88" s="10">
        <v>0</v>
      </c>
      <c r="F88" s="217">
        <f>SUM(F78:F87)</f>
        <v>7512327</v>
      </c>
    </row>
    <row r="89" spans="1:6" ht="20.100000000000001" customHeight="1">
      <c r="A89" s="16"/>
      <c r="B89" s="241" t="s">
        <v>235</v>
      </c>
      <c r="C89" s="209" t="s">
        <v>240</v>
      </c>
      <c r="D89" s="248">
        <v>0</v>
      </c>
      <c r="E89" s="248"/>
      <c r="F89" s="249">
        <v>0</v>
      </c>
    </row>
    <row r="90" spans="1:6" ht="20.100000000000001" customHeight="1">
      <c r="A90" s="13" t="s">
        <v>119</v>
      </c>
      <c r="B90" s="241" t="s">
        <v>119</v>
      </c>
      <c r="C90" s="209" t="s">
        <v>31</v>
      </c>
      <c r="D90" s="210">
        <f>8400000/1.27</f>
        <v>6614173.2283464568</v>
      </c>
      <c r="E90" s="210"/>
      <c r="F90" s="211">
        <v>2593666</v>
      </c>
    </row>
    <row r="91" spans="1:6" ht="20.100000000000001" customHeight="1">
      <c r="A91" s="18"/>
      <c r="B91" s="214" t="s">
        <v>236</v>
      </c>
      <c r="C91" s="209" t="s">
        <v>241</v>
      </c>
      <c r="D91" s="210">
        <f>1250000/1.27</f>
        <v>984251.96850393701</v>
      </c>
      <c r="E91" s="210"/>
      <c r="F91" s="211">
        <v>0</v>
      </c>
    </row>
    <row r="92" spans="1:6" ht="20.100000000000001" customHeight="1">
      <c r="A92" s="18"/>
      <c r="B92" s="241" t="s">
        <v>237</v>
      </c>
      <c r="C92" s="209" t="s">
        <v>242</v>
      </c>
      <c r="D92" s="210">
        <v>0</v>
      </c>
      <c r="E92" s="210"/>
      <c r="F92" s="211">
        <v>0</v>
      </c>
    </row>
    <row r="93" spans="1:6" ht="20.100000000000001" customHeight="1">
      <c r="A93" s="18"/>
      <c r="B93" s="241" t="s">
        <v>239</v>
      </c>
      <c r="C93" s="209" t="s">
        <v>485</v>
      </c>
      <c r="D93" s="210">
        <v>0</v>
      </c>
      <c r="E93" s="210"/>
      <c r="F93" s="211">
        <v>201259</v>
      </c>
    </row>
    <row r="94" spans="1:6" ht="20.100000000000001" customHeight="1">
      <c r="A94" s="18" t="s">
        <v>120</v>
      </c>
      <c r="B94" s="241" t="s">
        <v>120</v>
      </c>
      <c r="C94" s="209" t="s">
        <v>32</v>
      </c>
      <c r="D94" s="210">
        <v>0</v>
      </c>
      <c r="E94" s="210"/>
      <c r="F94" s="211">
        <v>1780643</v>
      </c>
    </row>
    <row r="95" spans="1:6" ht="20.100000000000001" customHeight="1">
      <c r="A95" s="18"/>
      <c r="B95" s="241" t="s">
        <v>486</v>
      </c>
      <c r="C95" s="209" t="s">
        <v>487</v>
      </c>
      <c r="D95" s="210">
        <v>0</v>
      </c>
      <c r="E95" s="210"/>
      <c r="F95" s="211">
        <v>100000</v>
      </c>
    </row>
    <row r="96" spans="1:6" ht="20.100000000000001" customHeight="1">
      <c r="A96" s="18"/>
      <c r="B96" s="241" t="s">
        <v>238</v>
      </c>
      <c r="C96" s="209" t="s">
        <v>243</v>
      </c>
      <c r="D96" s="210">
        <v>0</v>
      </c>
      <c r="E96" s="210"/>
      <c r="F96" s="211">
        <v>90000</v>
      </c>
    </row>
    <row r="97" spans="1:6" ht="20.25" customHeight="1">
      <c r="A97" s="18" t="s">
        <v>121</v>
      </c>
      <c r="B97" s="241" t="s">
        <v>121</v>
      </c>
      <c r="C97" s="220" t="s">
        <v>33</v>
      </c>
      <c r="D97" s="210">
        <f>(D90+D91)*0.27</f>
        <v>2051574.8031496066</v>
      </c>
      <c r="E97" s="210"/>
      <c r="F97" s="211">
        <v>1181404</v>
      </c>
    </row>
    <row r="98" spans="1:6" ht="20.100000000000001" customHeight="1">
      <c r="A98" s="11" t="s">
        <v>122</v>
      </c>
      <c r="B98" s="212"/>
      <c r="C98" s="196" t="s">
        <v>34</v>
      </c>
      <c r="D98" s="10">
        <f>SUM(D90:D97)</f>
        <v>9650000</v>
      </c>
      <c r="E98" s="10">
        <v>0</v>
      </c>
      <c r="F98" s="217">
        <f>SUM(F90:F97)</f>
        <v>5946972</v>
      </c>
    </row>
    <row r="99" spans="1:6" ht="16.5" customHeight="1">
      <c r="A99" s="13" t="s">
        <v>123</v>
      </c>
      <c r="B99" s="241" t="s">
        <v>123</v>
      </c>
      <c r="C99" s="209" t="s">
        <v>35</v>
      </c>
      <c r="D99" s="210">
        <v>1653543</v>
      </c>
      <c r="E99" s="210"/>
      <c r="F99" s="213">
        <v>1060118</v>
      </c>
    </row>
    <row r="100" spans="1:6" ht="16.5" customHeight="1">
      <c r="A100" s="13"/>
      <c r="B100" s="241" t="s">
        <v>244</v>
      </c>
      <c r="C100" s="221" t="s">
        <v>245</v>
      </c>
      <c r="D100" s="210">
        <v>0</v>
      </c>
      <c r="E100" s="210"/>
      <c r="F100" s="211">
        <v>0</v>
      </c>
    </row>
    <row r="101" spans="1:6" ht="14.25" customHeight="1">
      <c r="A101" s="13" t="s">
        <v>124</v>
      </c>
      <c r="B101" s="241" t="s">
        <v>124</v>
      </c>
      <c r="C101" s="220" t="s">
        <v>36</v>
      </c>
      <c r="D101" s="210">
        <f>D99*0.27</f>
        <v>446456.61000000004</v>
      </c>
      <c r="E101" s="210"/>
      <c r="F101" s="213">
        <v>286232</v>
      </c>
    </row>
    <row r="102" spans="1:6" ht="20.100000000000001" customHeight="1">
      <c r="A102" s="11" t="s">
        <v>125</v>
      </c>
      <c r="B102" s="212"/>
      <c r="C102" s="196" t="s">
        <v>37</v>
      </c>
      <c r="D102" s="10">
        <f>SUM(D99:D101)</f>
        <v>2099999.61</v>
      </c>
      <c r="E102" s="10">
        <v>0</v>
      </c>
      <c r="F102" s="217">
        <f>SUM(F99:F101)</f>
        <v>1346350</v>
      </c>
    </row>
    <row r="103" spans="1:6" ht="21.75" customHeight="1">
      <c r="A103" s="13" t="s">
        <v>126</v>
      </c>
      <c r="B103" s="241" t="s">
        <v>126</v>
      </c>
      <c r="C103" s="220" t="s">
        <v>38</v>
      </c>
      <c r="D103" s="210">
        <v>630000</v>
      </c>
      <c r="E103" s="210"/>
      <c r="F103" s="213">
        <v>735000</v>
      </c>
    </row>
    <row r="104" spans="1:6" ht="21.75" customHeight="1">
      <c r="A104" s="13"/>
      <c r="B104" s="241" t="s">
        <v>246</v>
      </c>
      <c r="C104" s="220" t="s">
        <v>248</v>
      </c>
      <c r="D104" s="210">
        <v>590000</v>
      </c>
      <c r="E104" s="210"/>
      <c r="F104" s="211">
        <v>0</v>
      </c>
    </row>
    <row r="105" spans="1:6" ht="21.75" customHeight="1">
      <c r="A105" s="13"/>
      <c r="B105" s="241" t="s">
        <v>247</v>
      </c>
      <c r="C105" s="220" t="s">
        <v>249</v>
      </c>
      <c r="D105" s="210">
        <v>0</v>
      </c>
      <c r="E105" s="210"/>
      <c r="F105" s="211">
        <v>500000</v>
      </c>
    </row>
    <row r="106" spans="1:6" ht="20.100000000000001" customHeight="1">
      <c r="A106" s="13" t="s">
        <v>127</v>
      </c>
      <c r="B106" s="212"/>
      <c r="C106" s="209" t="s">
        <v>39</v>
      </c>
      <c r="D106" s="210">
        <v>0</v>
      </c>
      <c r="E106" s="210"/>
      <c r="F106" s="213">
        <v>0</v>
      </c>
    </row>
    <row r="107" spans="1:6" ht="21.75" customHeight="1">
      <c r="A107" s="11" t="s">
        <v>128</v>
      </c>
      <c r="B107" s="212"/>
      <c r="C107" s="196" t="s">
        <v>488</v>
      </c>
      <c r="D107" s="10">
        <f>SUM(D103:D106)</f>
        <v>1220000</v>
      </c>
      <c r="E107" s="10">
        <v>0</v>
      </c>
      <c r="F107" s="217">
        <f>SUM(F103:F106)</f>
        <v>1235000</v>
      </c>
    </row>
    <row r="108" spans="1:6" ht="20.100000000000001" customHeight="1">
      <c r="A108" s="19" t="s">
        <v>262</v>
      </c>
      <c r="B108" s="241" t="s">
        <v>262</v>
      </c>
      <c r="C108" s="209" t="s">
        <v>263</v>
      </c>
      <c r="D108" s="210">
        <v>326712</v>
      </c>
      <c r="E108" s="210"/>
      <c r="F108" s="213">
        <v>311046</v>
      </c>
    </row>
    <row r="109" spans="1:6" ht="21.75" customHeight="1">
      <c r="A109" s="156" t="s">
        <v>128</v>
      </c>
      <c r="B109" s="212"/>
      <c r="C109" s="196" t="s">
        <v>489</v>
      </c>
      <c r="D109" s="155">
        <f>D108</f>
        <v>326712</v>
      </c>
      <c r="E109" s="155">
        <v>0</v>
      </c>
      <c r="F109" s="217">
        <f>F108</f>
        <v>311046</v>
      </c>
    </row>
    <row r="110" spans="1:6" s="233" customFormat="1" ht="19.5" customHeight="1" thickBot="1">
      <c r="A110" s="250" t="s">
        <v>129</v>
      </c>
      <c r="B110" s="251"/>
      <c r="C110" s="252" t="s">
        <v>41</v>
      </c>
      <c r="D110" s="253">
        <f>D27+D32+D70+D77+D88+D102+D107+D98+D109</f>
        <v>84551291.999600008</v>
      </c>
      <c r="E110" s="253"/>
      <c r="F110" s="254">
        <f>F27+F32+F70+F77+F88+F98+F102+F107+F109</f>
        <v>76613511</v>
      </c>
    </row>
    <row r="111" spans="1:6" ht="30" customHeight="1">
      <c r="A111" s="201" t="s">
        <v>173</v>
      </c>
      <c r="B111" s="241" t="s">
        <v>173</v>
      </c>
      <c r="C111" s="209" t="s">
        <v>130</v>
      </c>
      <c r="D111" s="210">
        <f>'3. melléklet'!D23</f>
        <v>3557375</v>
      </c>
      <c r="E111" s="210"/>
      <c r="F111" s="213">
        <v>3428764</v>
      </c>
    </row>
    <row r="112" spans="1:6" ht="24" customHeight="1">
      <c r="A112" s="13" t="s">
        <v>174</v>
      </c>
      <c r="B112" s="241"/>
      <c r="C112" s="220" t="s">
        <v>131</v>
      </c>
      <c r="D112" s="210">
        <v>0</v>
      </c>
      <c r="E112" s="210"/>
      <c r="F112" s="213">
        <v>0</v>
      </c>
    </row>
    <row r="113" spans="1:6" ht="21" customHeight="1">
      <c r="A113" s="13" t="s">
        <v>175</v>
      </c>
      <c r="B113" s="241" t="s">
        <v>175</v>
      </c>
      <c r="C113" s="220" t="s">
        <v>132</v>
      </c>
      <c r="D113" s="210">
        <f>'3. melléklet'!D47</f>
        <v>3410414</v>
      </c>
      <c r="E113" s="210"/>
      <c r="F113" s="213">
        <v>3491092</v>
      </c>
    </row>
    <row r="114" spans="1:6" ht="19.5" customHeight="1">
      <c r="A114" s="13" t="s">
        <v>176</v>
      </c>
      <c r="B114" s="241" t="s">
        <v>176</v>
      </c>
      <c r="C114" s="220" t="s">
        <v>133</v>
      </c>
      <c r="D114" s="210">
        <f>'3. melléklet'!D49</f>
        <v>1200000</v>
      </c>
      <c r="E114" s="210"/>
      <c r="F114" s="213">
        <v>1200000</v>
      </c>
    </row>
    <row r="115" spans="1:6" ht="15" customHeight="1">
      <c r="A115" s="13" t="s">
        <v>177</v>
      </c>
      <c r="B115" s="241" t="s">
        <v>177</v>
      </c>
      <c r="C115" s="209" t="s">
        <v>134</v>
      </c>
      <c r="D115" s="210">
        <v>0</v>
      </c>
      <c r="E115" s="210"/>
      <c r="F115" s="213">
        <v>3847979</v>
      </c>
    </row>
    <row r="116" spans="1:6" ht="15" customHeight="1">
      <c r="A116" s="13" t="s">
        <v>178</v>
      </c>
      <c r="B116" s="212"/>
      <c r="C116" s="209" t="s">
        <v>135</v>
      </c>
      <c r="D116" s="210">
        <v>0</v>
      </c>
      <c r="E116" s="210"/>
      <c r="F116" s="213">
        <v>0</v>
      </c>
    </row>
    <row r="117" spans="1:6" ht="23.25" customHeight="1">
      <c r="A117" s="13" t="s">
        <v>179</v>
      </c>
      <c r="B117" s="212"/>
      <c r="C117" s="220" t="s">
        <v>136</v>
      </c>
      <c r="D117" s="210">
        <v>0</v>
      </c>
      <c r="E117" s="210"/>
      <c r="F117" s="213">
        <v>0</v>
      </c>
    </row>
    <row r="118" spans="1:6" ht="26.25" customHeight="1">
      <c r="A118" s="13" t="s">
        <v>180</v>
      </c>
      <c r="B118" s="212"/>
      <c r="C118" s="220" t="s">
        <v>137</v>
      </c>
      <c r="D118" s="210">
        <v>0</v>
      </c>
      <c r="E118" s="210"/>
      <c r="F118" s="213">
        <v>0</v>
      </c>
    </row>
    <row r="119" spans="1:6" ht="21" customHeight="1">
      <c r="A119" s="13" t="s">
        <v>181</v>
      </c>
      <c r="B119" s="241" t="s">
        <v>181</v>
      </c>
      <c r="C119" s="220" t="s">
        <v>138</v>
      </c>
      <c r="D119" s="210">
        <f>'4. melléklet'!I15</f>
        <v>14605137</v>
      </c>
      <c r="E119" s="210"/>
      <c r="F119" s="213">
        <v>23754486</v>
      </c>
    </row>
    <row r="120" spans="1:6" ht="20.25" customHeight="1">
      <c r="A120" s="13" t="s">
        <v>182</v>
      </c>
      <c r="B120" s="241" t="s">
        <v>182</v>
      </c>
      <c r="C120" s="220" t="s">
        <v>139</v>
      </c>
      <c r="D120" s="210">
        <f>'4. melléklet'!I16</f>
        <v>1660420</v>
      </c>
      <c r="E120" s="210"/>
      <c r="F120" s="213">
        <v>0</v>
      </c>
    </row>
    <row r="121" spans="1:6" ht="20.25" customHeight="1">
      <c r="A121" s="13" t="s">
        <v>183</v>
      </c>
      <c r="B121" s="212"/>
      <c r="C121" s="220" t="s">
        <v>140</v>
      </c>
      <c r="D121" s="210">
        <v>0</v>
      </c>
      <c r="E121" s="210"/>
      <c r="F121" s="213">
        <v>0</v>
      </c>
    </row>
    <row r="122" spans="1:6" ht="23.25" customHeight="1">
      <c r="A122" s="11" t="s">
        <v>184</v>
      </c>
      <c r="B122" s="212"/>
      <c r="C122" s="196" t="s">
        <v>141</v>
      </c>
      <c r="D122" s="335">
        <f>SUM(D111:D121)</f>
        <v>24433346</v>
      </c>
      <c r="E122" s="375">
        <f>SUM(E111:E121)</f>
        <v>0</v>
      </c>
      <c r="F122" s="217">
        <f>SUM(F111:F121)</f>
        <v>35722321</v>
      </c>
    </row>
    <row r="123" spans="1:6" ht="21.75" customHeight="1">
      <c r="A123" s="13" t="s">
        <v>185</v>
      </c>
      <c r="B123" s="241" t="s">
        <v>185</v>
      </c>
      <c r="C123" s="220" t="s">
        <v>142</v>
      </c>
      <c r="D123" s="210">
        <v>0</v>
      </c>
      <c r="E123" s="210"/>
      <c r="F123" s="213">
        <v>1346116</v>
      </c>
    </row>
    <row r="124" spans="1:6" ht="31.5" customHeight="1">
      <c r="A124" s="13" t="s">
        <v>186</v>
      </c>
      <c r="B124" s="212"/>
      <c r="C124" s="220" t="s">
        <v>143</v>
      </c>
      <c r="D124" s="210">
        <v>0</v>
      </c>
      <c r="E124" s="210"/>
      <c r="F124" s="213">
        <v>0</v>
      </c>
    </row>
    <row r="125" spans="1:6" ht="30" customHeight="1">
      <c r="A125" s="13" t="s">
        <v>187</v>
      </c>
      <c r="B125" s="241" t="s">
        <v>490</v>
      </c>
      <c r="C125" s="220" t="s">
        <v>491</v>
      </c>
      <c r="D125" s="210">
        <f>'4. melléklet'!I21</f>
        <v>1878330</v>
      </c>
      <c r="E125" s="210"/>
      <c r="F125" s="213">
        <v>1092200</v>
      </c>
    </row>
    <row r="126" spans="1:6" ht="30" customHeight="1">
      <c r="A126" s="11" t="s">
        <v>188</v>
      </c>
      <c r="B126" s="212"/>
      <c r="C126" s="196" t="s">
        <v>144</v>
      </c>
      <c r="D126" s="196">
        <f>SUM(D123:D125)</f>
        <v>1878330</v>
      </c>
      <c r="E126" s="10">
        <f>SUM(E123:E125)</f>
        <v>0</v>
      </c>
      <c r="F126" s="217">
        <f>SUM(F123:F125)</f>
        <v>2438316</v>
      </c>
    </row>
    <row r="127" spans="1:6" ht="15" customHeight="1">
      <c r="A127" s="18"/>
      <c r="B127" s="214" t="s">
        <v>250</v>
      </c>
      <c r="C127" s="209" t="s">
        <v>253</v>
      </c>
      <c r="D127" s="210">
        <f>'4. melléklet'!I24</f>
        <v>2515000</v>
      </c>
      <c r="E127" s="210"/>
      <c r="F127" s="211">
        <v>3052150</v>
      </c>
    </row>
    <row r="128" spans="1:6" ht="15" customHeight="1">
      <c r="A128" s="18" t="s">
        <v>189</v>
      </c>
      <c r="B128" s="214" t="s">
        <v>189</v>
      </c>
      <c r="C128" s="209" t="s">
        <v>145</v>
      </c>
      <c r="D128" s="210">
        <f>'4. melléklet'!I25</f>
        <v>6000000</v>
      </c>
      <c r="E128" s="210"/>
      <c r="F128" s="213">
        <v>127818</v>
      </c>
    </row>
    <row r="129" spans="1:6" ht="15" customHeight="1">
      <c r="A129" s="18"/>
      <c r="B129" s="214" t="s">
        <v>251</v>
      </c>
      <c r="C129" s="209" t="s">
        <v>254</v>
      </c>
      <c r="D129" s="210">
        <f>'4. melléklet'!I26</f>
        <v>40000</v>
      </c>
      <c r="E129" s="210"/>
      <c r="F129" s="211">
        <v>42000</v>
      </c>
    </row>
    <row r="130" spans="1:6" ht="23.25" customHeight="1">
      <c r="A130" s="13" t="s">
        <v>190</v>
      </c>
      <c r="B130" s="241" t="s">
        <v>547</v>
      </c>
      <c r="C130" s="220" t="s">
        <v>146</v>
      </c>
      <c r="D130" s="210">
        <f>'4. melléklet'!I27</f>
        <v>27000000</v>
      </c>
      <c r="E130" s="210"/>
      <c r="F130" s="213">
        <v>27129554</v>
      </c>
    </row>
    <row r="131" spans="1:6" ht="23.25" customHeight="1">
      <c r="A131" s="243" t="s">
        <v>190</v>
      </c>
      <c r="B131" s="241" t="s">
        <v>548</v>
      </c>
      <c r="C131" s="220" t="s">
        <v>549</v>
      </c>
      <c r="D131" s="210">
        <f>'4. melléklet'!I28</f>
        <v>600000</v>
      </c>
      <c r="E131" s="210"/>
      <c r="F131" s="213">
        <v>600000</v>
      </c>
    </row>
    <row r="132" spans="1:6" ht="20.25" customHeight="1">
      <c r="A132" s="13" t="s">
        <v>191</v>
      </c>
      <c r="B132" s="241" t="s">
        <v>191</v>
      </c>
      <c r="C132" s="220" t="s">
        <v>164</v>
      </c>
      <c r="D132" s="210">
        <f>'4. melléklet'!I29</f>
        <v>1530000</v>
      </c>
      <c r="E132" s="210"/>
      <c r="F132" s="213">
        <v>1534526</v>
      </c>
    </row>
    <row r="133" spans="1:6" ht="15" customHeight="1">
      <c r="A133" s="18"/>
      <c r="B133" s="214" t="s">
        <v>252</v>
      </c>
      <c r="C133" s="209" t="s">
        <v>255</v>
      </c>
      <c r="D133" s="210">
        <f>'4. melléklet'!I30</f>
        <v>200000</v>
      </c>
      <c r="E133" s="210"/>
      <c r="F133" s="211">
        <v>236050</v>
      </c>
    </row>
    <row r="134" spans="1:6" ht="15" customHeight="1">
      <c r="A134" s="18"/>
      <c r="B134" s="214" t="s">
        <v>550</v>
      </c>
      <c r="C134" s="209" t="s">
        <v>551</v>
      </c>
      <c r="D134" s="210">
        <f>'4. melléklet'!I31</f>
        <v>0</v>
      </c>
      <c r="E134" s="210"/>
      <c r="F134" s="211">
        <v>13566</v>
      </c>
    </row>
    <row r="135" spans="1:6" ht="15" customHeight="1">
      <c r="A135" s="243" t="s">
        <v>193</v>
      </c>
      <c r="B135" s="214" t="s">
        <v>552</v>
      </c>
      <c r="C135" s="209" t="s">
        <v>165</v>
      </c>
      <c r="D135" s="210">
        <f>'4. melléklet'!I32</f>
        <v>0</v>
      </c>
      <c r="E135" s="210"/>
      <c r="F135" s="213">
        <v>0</v>
      </c>
    </row>
    <row r="136" spans="1:6" ht="16.5" customHeight="1">
      <c r="A136" s="13" t="s">
        <v>192</v>
      </c>
      <c r="B136" s="214" t="s">
        <v>553</v>
      </c>
      <c r="C136" s="209" t="s">
        <v>147</v>
      </c>
      <c r="D136" s="210">
        <f>'4. melléklet'!I33</f>
        <v>75000</v>
      </c>
      <c r="E136" s="210"/>
      <c r="F136" s="213">
        <v>75775</v>
      </c>
    </row>
    <row r="137" spans="1:6" ht="23.25" customHeight="1">
      <c r="A137" s="11" t="s">
        <v>194</v>
      </c>
      <c r="B137" s="212"/>
      <c r="C137" s="196" t="s">
        <v>148</v>
      </c>
      <c r="D137" s="247">
        <f>SUM(D127:D136)</f>
        <v>37960000</v>
      </c>
      <c r="E137" s="242">
        <f>SUM(E127:E136)</f>
        <v>0</v>
      </c>
      <c r="F137" s="217">
        <f>SUM(F127:F136)</f>
        <v>32811439</v>
      </c>
    </row>
    <row r="138" spans="1:6" ht="17.25" customHeight="1">
      <c r="A138" s="13" t="s">
        <v>195</v>
      </c>
      <c r="B138" s="241" t="s">
        <v>195</v>
      </c>
      <c r="C138" s="209" t="s">
        <v>149</v>
      </c>
      <c r="D138" s="210">
        <f>'4. melléklet'!I35</f>
        <v>834000</v>
      </c>
      <c r="E138" s="210"/>
      <c r="F138" s="213">
        <v>925504</v>
      </c>
    </row>
    <row r="139" spans="1:6" ht="16.5" customHeight="1">
      <c r="A139" s="13" t="s">
        <v>196</v>
      </c>
      <c r="B139" s="241" t="s">
        <v>196</v>
      </c>
      <c r="C139" s="209" t="s">
        <v>166</v>
      </c>
      <c r="D139" s="210">
        <v>0</v>
      </c>
      <c r="E139" s="210"/>
      <c r="F139" s="213">
        <v>12500</v>
      </c>
    </row>
    <row r="140" spans="1:6" ht="16.5" customHeight="1">
      <c r="A140" s="243"/>
      <c r="B140" s="241" t="s">
        <v>554</v>
      </c>
      <c r="C140" s="209" t="s">
        <v>555</v>
      </c>
      <c r="D140" s="210">
        <v>0</v>
      </c>
      <c r="E140" s="210"/>
      <c r="F140" s="213">
        <v>27747</v>
      </c>
    </row>
    <row r="141" spans="1:6" ht="16.5" customHeight="1">
      <c r="A141" s="13" t="s">
        <v>197</v>
      </c>
      <c r="B141" s="241" t="s">
        <v>197</v>
      </c>
      <c r="C141" s="209" t="s">
        <v>150</v>
      </c>
      <c r="D141" s="210">
        <f>'4. melléklet'!I37</f>
        <v>2000000</v>
      </c>
      <c r="E141" s="210"/>
      <c r="F141" s="213">
        <v>2104018</v>
      </c>
    </row>
    <row r="142" spans="1:6" ht="16.5" customHeight="1">
      <c r="A142" s="243" t="s">
        <v>197</v>
      </c>
      <c r="B142" s="241" t="s">
        <v>556</v>
      </c>
      <c r="C142" s="209" t="s">
        <v>557</v>
      </c>
      <c r="D142" s="210">
        <f>'4. melléklet'!I38</f>
        <v>1800000</v>
      </c>
      <c r="E142" s="210"/>
      <c r="F142" s="213">
        <v>1945984</v>
      </c>
    </row>
    <row r="143" spans="1:6" ht="13.5" customHeight="1">
      <c r="A143" s="13" t="s">
        <v>198</v>
      </c>
      <c r="B143" s="241" t="s">
        <v>198</v>
      </c>
      <c r="C143" s="209" t="s">
        <v>151</v>
      </c>
      <c r="D143" s="210">
        <f>'4. melléklet'!I39</f>
        <v>932987</v>
      </c>
      <c r="E143" s="210"/>
      <c r="F143" s="213">
        <v>826770</v>
      </c>
    </row>
    <row r="144" spans="1:6" ht="14.25" customHeight="1">
      <c r="A144" s="13" t="s">
        <v>199</v>
      </c>
      <c r="B144" s="241" t="s">
        <v>558</v>
      </c>
      <c r="C144" s="209" t="s">
        <v>559</v>
      </c>
      <c r="D144" s="210">
        <v>0</v>
      </c>
      <c r="E144" s="210"/>
      <c r="F144" s="213">
        <v>512</v>
      </c>
    </row>
    <row r="145" spans="1:6" ht="15" customHeight="1">
      <c r="A145" s="13" t="s">
        <v>200</v>
      </c>
      <c r="B145" s="241" t="s">
        <v>560</v>
      </c>
      <c r="C145" s="209" t="s">
        <v>561</v>
      </c>
      <c r="D145" s="210">
        <v>0</v>
      </c>
      <c r="E145" s="210"/>
      <c r="F145" s="213">
        <v>2400</v>
      </c>
    </row>
    <row r="146" spans="1:6" ht="15.75" customHeight="1">
      <c r="A146" s="13" t="s">
        <v>201</v>
      </c>
      <c r="B146" s="241" t="s">
        <v>562</v>
      </c>
      <c r="C146" s="209" t="s">
        <v>563</v>
      </c>
      <c r="D146" s="210">
        <v>0</v>
      </c>
      <c r="E146" s="210"/>
      <c r="F146" s="213">
        <v>1758</v>
      </c>
    </row>
    <row r="147" spans="1:6" ht="31.5" customHeight="1">
      <c r="A147" s="13" t="s">
        <v>202</v>
      </c>
      <c r="B147" s="241" t="s">
        <v>564</v>
      </c>
      <c r="C147" s="209" t="s">
        <v>565</v>
      </c>
      <c r="D147" s="210">
        <v>0</v>
      </c>
      <c r="E147" s="210"/>
      <c r="F147" s="213">
        <v>2</v>
      </c>
    </row>
    <row r="148" spans="1:6" ht="16.5" customHeight="1">
      <c r="A148" s="13" t="s">
        <v>203</v>
      </c>
      <c r="B148" s="241" t="s">
        <v>566</v>
      </c>
      <c r="C148" s="209" t="s">
        <v>168</v>
      </c>
      <c r="D148" s="210">
        <f>'10. melléklet'!B18</f>
        <v>150000</v>
      </c>
      <c r="E148" s="210"/>
      <c r="F148" s="213">
        <v>180413</v>
      </c>
    </row>
    <row r="149" spans="1:6" ht="25.5" customHeight="1">
      <c r="A149" s="11" t="s">
        <v>204</v>
      </c>
      <c r="B149" s="212"/>
      <c r="C149" s="196" t="s">
        <v>155</v>
      </c>
      <c r="D149" s="335">
        <f>SUM(D138:D148)</f>
        <v>5716987</v>
      </c>
      <c r="E149" s="375"/>
      <c r="F149" s="217">
        <f>SUM(F138:F148)</f>
        <v>6027608</v>
      </c>
    </row>
    <row r="150" spans="1:6" ht="20.100000000000001" customHeight="1">
      <c r="A150" s="17"/>
      <c r="B150" s="241" t="s">
        <v>567</v>
      </c>
      <c r="C150" s="209" t="s">
        <v>568</v>
      </c>
      <c r="D150" s="248">
        <f>'4. melléklet'!I48</f>
        <v>500000</v>
      </c>
      <c r="E150" s="248"/>
      <c r="F150" s="249">
        <v>500000</v>
      </c>
    </row>
    <row r="151" spans="1:6" ht="15" customHeight="1" thickBot="1">
      <c r="A151" s="202" t="s">
        <v>205</v>
      </c>
      <c r="B151" s="212"/>
      <c r="C151" s="209" t="s">
        <v>156</v>
      </c>
      <c r="D151" s="210">
        <f>'4. melléklet'!I47</f>
        <v>8510164</v>
      </c>
      <c r="E151" s="210"/>
      <c r="F151" s="213">
        <v>0</v>
      </c>
    </row>
    <row r="152" spans="1:6" ht="25.5" customHeight="1">
      <c r="A152" s="246" t="s">
        <v>208</v>
      </c>
      <c r="B152" s="212"/>
      <c r="C152" s="196" t="s">
        <v>569</v>
      </c>
      <c r="D152" s="335">
        <f>SUM(D150:D151)</f>
        <v>9010164</v>
      </c>
      <c r="E152" s="375"/>
      <c r="F152" s="217">
        <f>SUM(F150:F151)</f>
        <v>500000</v>
      </c>
    </row>
    <row r="153" spans="1:6" ht="21.75" customHeight="1">
      <c r="A153" s="13" t="s">
        <v>206</v>
      </c>
      <c r="B153" s="241" t="s">
        <v>570</v>
      </c>
      <c r="C153" s="220" t="s">
        <v>571</v>
      </c>
      <c r="D153" s="210">
        <v>0</v>
      </c>
      <c r="E153" s="210"/>
      <c r="F153" s="213">
        <v>200000</v>
      </c>
    </row>
    <row r="154" spans="1:6" ht="21.75" customHeight="1">
      <c r="A154" s="243" t="s">
        <v>206</v>
      </c>
      <c r="B154" s="241" t="s">
        <v>572</v>
      </c>
      <c r="C154" s="220" t="s">
        <v>157</v>
      </c>
      <c r="D154" s="210">
        <v>0</v>
      </c>
      <c r="E154" s="210"/>
      <c r="F154" s="213">
        <v>197400</v>
      </c>
    </row>
    <row r="155" spans="1:6" ht="21" customHeight="1">
      <c r="A155" s="13" t="s">
        <v>207</v>
      </c>
      <c r="B155" s="241" t="s">
        <v>573</v>
      </c>
      <c r="C155" s="220" t="s">
        <v>169</v>
      </c>
      <c r="D155" s="210">
        <f>'4. melléklet'!I50</f>
        <v>1269532</v>
      </c>
      <c r="E155" s="210"/>
      <c r="F155" s="213">
        <v>100000</v>
      </c>
    </row>
    <row r="156" spans="1:6" ht="25.5" customHeight="1">
      <c r="A156" s="11" t="s">
        <v>208</v>
      </c>
      <c r="B156" s="212"/>
      <c r="C156" s="196" t="s">
        <v>158</v>
      </c>
      <c r="D156" s="217">
        <f>SUM(D153:D155)</f>
        <v>1269532</v>
      </c>
      <c r="E156" s="10"/>
      <c r="F156" s="217">
        <f>SUM(F153:F155)</f>
        <v>497400</v>
      </c>
    </row>
    <row r="157" spans="1:6" ht="22.5" customHeight="1">
      <c r="A157" s="13" t="s">
        <v>209</v>
      </c>
      <c r="B157" s="241" t="s">
        <v>574</v>
      </c>
      <c r="C157" s="220" t="s">
        <v>170</v>
      </c>
      <c r="D157" s="210">
        <f>'4. melléklet'!K52</f>
        <v>200000</v>
      </c>
      <c r="E157" s="210"/>
      <c r="F157" s="213">
        <v>554300</v>
      </c>
    </row>
    <row r="158" spans="1:6" ht="21" customHeight="1">
      <c r="A158" s="22" t="s">
        <v>218</v>
      </c>
      <c r="B158" s="222"/>
      <c r="C158" s="223" t="s">
        <v>219</v>
      </c>
      <c r="D158" s="210">
        <v>0</v>
      </c>
      <c r="E158" s="224"/>
      <c r="F158" s="211">
        <v>0</v>
      </c>
    </row>
    <row r="159" spans="1:6" ht="15" customHeight="1">
      <c r="A159" s="13" t="s">
        <v>210</v>
      </c>
      <c r="B159" s="212"/>
      <c r="C159" s="220" t="s">
        <v>159</v>
      </c>
      <c r="D159" s="210">
        <v>0</v>
      </c>
      <c r="E159" s="210"/>
      <c r="F159" s="213">
        <v>0</v>
      </c>
    </row>
    <row r="160" spans="1:6" ht="20.100000000000001" customHeight="1">
      <c r="A160" s="11" t="s">
        <v>211</v>
      </c>
      <c r="B160" s="212"/>
      <c r="C160" s="196" t="s">
        <v>160</v>
      </c>
      <c r="D160" s="335">
        <f>SUM(D157:D159)</f>
        <v>200000</v>
      </c>
      <c r="E160" s="374"/>
      <c r="F160" s="217">
        <f>SUM(F157:F159)</f>
        <v>554300</v>
      </c>
    </row>
    <row r="161" spans="1:6" ht="24.75" customHeight="1">
      <c r="A161" s="16"/>
      <c r="B161" s="241" t="s">
        <v>257</v>
      </c>
      <c r="C161" s="309" t="s">
        <v>258</v>
      </c>
      <c r="D161" s="248">
        <v>0</v>
      </c>
      <c r="E161" s="248"/>
      <c r="F161" s="249">
        <v>0</v>
      </c>
    </row>
    <row r="162" spans="1:6" ht="24.75" customHeight="1">
      <c r="A162" s="16"/>
      <c r="B162" s="241" t="s">
        <v>264</v>
      </c>
      <c r="C162" s="209" t="s">
        <v>575</v>
      </c>
      <c r="D162" s="373">
        <f>'4. melléklet'!K57</f>
        <v>0</v>
      </c>
      <c r="E162" s="310"/>
      <c r="F162" s="372">
        <v>600000</v>
      </c>
    </row>
    <row r="163" spans="1:6" ht="17.25" customHeight="1">
      <c r="A163" s="13" t="s">
        <v>212</v>
      </c>
      <c r="B163" s="241" t="s">
        <v>212</v>
      </c>
      <c r="C163" s="209" t="s">
        <v>161</v>
      </c>
      <c r="D163" s="210">
        <f>'4. melléklet'!I58</f>
        <v>4082933</v>
      </c>
      <c r="E163" s="210"/>
      <c r="F163" s="213">
        <v>1218348</v>
      </c>
    </row>
    <row r="164" spans="1:6" ht="16.5" customHeight="1">
      <c r="A164" s="18" t="s">
        <v>213</v>
      </c>
      <c r="B164" s="241" t="s">
        <v>213</v>
      </c>
      <c r="C164" s="209" t="s">
        <v>171</v>
      </c>
      <c r="D164" s="210">
        <v>0</v>
      </c>
      <c r="E164" s="210"/>
      <c r="F164" s="213">
        <v>326712</v>
      </c>
    </row>
    <row r="165" spans="1:6" ht="24" customHeight="1">
      <c r="A165" s="11" t="s">
        <v>214</v>
      </c>
      <c r="B165" s="212"/>
      <c r="C165" s="196" t="s">
        <v>172</v>
      </c>
      <c r="D165" s="335">
        <f>SUM(D161:D164)</f>
        <v>4082933</v>
      </c>
      <c r="E165" s="375"/>
      <c r="F165" s="217">
        <f>SUM(F161:F164)</f>
        <v>2145060</v>
      </c>
    </row>
    <row r="166" spans="1:6" ht="20.100000000000001" customHeight="1">
      <c r="A166" s="200" t="s">
        <v>215</v>
      </c>
      <c r="B166" s="212"/>
      <c r="C166" s="197" t="s">
        <v>162</v>
      </c>
      <c r="D166" s="331">
        <f t="shared" ref="D166:E166" si="0">D122+D137+D149+D152+D156+D160+D165+D126</f>
        <v>84551292</v>
      </c>
      <c r="E166" s="331">
        <f t="shared" si="0"/>
        <v>0</v>
      </c>
      <c r="F166" s="376">
        <f>F122+F137+F149+F152+F156+F160+F165+F126</f>
        <v>80696444</v>
      </c>
    </row>
    <row r="167" spans="1:6" ht="3.75" customHeight="1">
      <c r="B167" s="225"/>
      <c r="C167" s="218"/>
      <c r="D167" s="226"/>
      <c r="E167" s="226"/>
      <c r="F167" s="227"/>
    </row>
    <row r="168" spans="1:6" ht="15.75" thickBot="1">
      <c r="B168" s="228"/>
      <c r="C168" s="229" t="s">
        <v>221</v>
      </c>
      <c r="D168" s="230">
        <f>D166-D110</f>
        <v>3.9999186992645264E-4</v>
      </c>
      <c r="E168" s="231"/>
      <c r="F168" s="232"/>
    </row>
  </sheetData>
  <mergeCells count="5">
    <mergeCell ref="B3:F3"/>
    <mergeCell ref="B7:F7"/>
    <mergeCell ref="D10:E10"/>
    <mergeCell ref="B4:F4"/>
    <mergeCell ref="B10:C10"/>
  </mergeCells>
  <printOptions horizontalCentered="1"/>
  <pageMargins left="0" right="0" top="0" bottom="0" header="0.59055118110236227" footer="0.59055118110236227"/>
  <pageSetup paperSize="9" scale="90" orientation="portrait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00000"/>
  </sheetPr>
  <dimension ref="A1:E26"/>
  <sheetViews>
    <sheetView showGridLines="0" workbookViewId="0">
      <selection activeCell="A7" sqref="A7:E7"/>
    </sheetView>
  </sheetViews>
  <sheetFormatPr defaultRowHeight="15"/>
  <cols>
    <col min="1" max="1" width="47.42578125" customWidth="1"/>
    <col min="2" max="2" width="15.42578125" customWidth="1"/>
    <col min="3" max="3" width="15.85546875" customWidth="1"/>
    <col min="4" max="4" width="15" customWidth="1"/>
    <col min="5" max="5" width="16.7109375" customWidth="1"/>
  </cols>
  <sheetData>
    <row r="1" spans="1:5" ht="15.75">
      <c r="A1" s="125"/>
    </row>
    <row r="2" spans="1:5" ht="15.75">
      <c r="A2" s="125"/>
    </row>
    <row r="3" spans="1:5" ht="15.75">
      <c r="A3" s="537" t="s">
        <v>466</v>
      </c>
      <c r="B3" s="388"/>
      <c r="C3" s="388"/>
      <c r="D3" s="388"/>
      <c r="E3" s="388"/>
    </row>
    <row r="4" spans="1:5" ht="15.75">
      <c r="A4" s="125"/>
    </row>
    <row r="5" spans="1:5" ht="15.75">
      <c r="A5" s="538" t="s">
        <v>587</v>
      </c>
      <c r="B5" s="426"/>
      <c r="C5" s="426"/>
      <c r="D5" s="426"/>
      <c r="E5" s="426"/>
    </row>
    <row r="6" spans="1:5" ht="15.75">
      <c r="A6" s="538" t="s">
        <v>467</v>
      </c>
      <c r="B6" s="426"/>
      <c r="C6" s="426"/>
      <c r="D6" s="426"/>
      <c r="E6" s="426"/>
    </row>
    <row r="7" spans="1:5" ht="15.75">
      <c r="A7" s="538" t="s">
        <v>395</v>
      </c>
      <c r="B7" s="426"/>
      <c r="C7" s="426"/>
      <c r="D7" s="426"/>
      <c r="E7" s="426"/>
    </row>
    <row r="8" spans="1:5" ht="16.5" thickBot="1">
      <c r="A8" s="126"/>
    </row>
    <row r="9" spans="1:5" ht="15.75" customHeight="1">
      <c r="A9" s="539" t="s">
        <v>2</v>
      </c>
      <c r="B9" s="541" t="s">
        <v>396</v>
      </c>
      <c r="C9" s="539" t="s">
        <v>397</v>
      </c>
      <c r="D9" s="539" t="s">
        <v>398</v>
      </c>
      <c r="E9" s="539" t="s">
        <v>399</v>
      </c>
    </row>
    <row r="10" spans="1:5" ht="15.75" thickBot="1">
      <c r="A10" s="540"/>
      <c r="B10" s="542"/>
      <c r="C10" s="540"/>
      <c r="D10" s="540"/>
      <c r="E10" s="540"/>
    </row>
    <row r="11" spans="1:5" ht="16.5" thickBot="1">
      <c r="A11" s="127" t="s">
        <v>400</v>
      </c>
      <c r="B11" s="323">
        <v>32000000</v>
      </c>
      <c r="C11" s="323">
        <v>32000000</v>
      </c>
      <c r="D11" s="323">
        <v>32000000</v>
      </c>
      <c r="E11" s="323">
        <v>32000000</v>
      </c>
    </row>
    <row r="12" spans="1:5" ht="48" thickBot="1">
      <c r="A12" s="127" t="s">
        <v>401</v>
      </c>
      <c r="B12" s="323"/>
      <c r="C12" s="323"/>
      <c r="D12" s="323"/>
      <c r="E12" s="323"/>
    </row>
    <row r="13" spans="1:5" ht="16.5" thickBot="1">
      <c r="A13" s="127" t="s">
        <v>402</v>
      </c>
      <c r="B13" s="323"/>
      <c r="C13" s="323"/>
      <c r="D13" s="323"/>
      <c r="E13" s="323"/>
    </row>
    <row r="14" spans="1:5" ht="48" thickBot="1">
      <c r="A14" s="127" t="s">
        <v>403</v>
      </c>
      <c r="B14" s="323"/>
      <c r="C14" s="323"/>
      <c r="D14" s="323"/>
      <c r="E14" s="323"/>
    </row>
    <row r="15" spans="1:5" ht="16.5" thickBot="1">
      <c r="A15" s="127" t="s">
        <v>404</v>
      </c>
      <c r="B15" s="323">
        <v>80000</v>
      </c>
      <c r="C15" s="323">
        <v>80000</v>
      </c>
      <c r="D15" s="323">
        <v>80000</v>
      </c>
      <c r="E15" s="323">
        <v>80000</v>
      </c>
    </row>
    <row r="16" spans="1:5" ht="16.5" thickBot="1">
      <c r="A16" s="127" t="s">
        <v>405</v>
      </c>
      <c r="B16" s="323"/>
      <c r="C16" s="323"/>
      <c r="D16" s="323"/>
      <c r="E16" s="323"/>
    </row>
    <row r="17" spans="1:5" ht="16.5" thickBot="1">
      <c r="A17" s="128" t="s">
        <v>406</v>
      </c>
      <c r="B17" s="324">
        <f>SUM(B11:B16)</f>
        <v>32080000</v>
      </c>
      <c r="C17" s="324">
        <f t="shared" ref="C17:E17" si="0">SUM(C11:C16)</f>
        <v>32080000</v>
      </c>
      <c r="D17" s="324">
        <f t="shared" si="0"/>
        <v>32080000</v>
      </c>
      <c r="E17" s="324">
        <f t="shared" si="0"/>
        <v>32080000</v>
      </c>
    </row>
    <row r="18" spans="1:5" ht="48" thickBot="1">
      <c r="A18" s="127" t="s">
        <v>407</v>
      </c>
      <c r="B18" s="323"/>
      <c r="C18" s="323"/>
      <c r="D18" s="323"/>
      <c r="E18" s="323"/>
    </row>
    <row r="19" spans="1:5" ht="79.5" thickBot="1">
      <c r="A19" s="127" t="s">
        <v>408</v>
      </c>
      <c r="B19" s="323"/>
      <c r="C19" s="323"/>
      <c r="D19" s="323"/>
      <c r="E19" s="323"/>
    </row>
    <row r="20" spans="1:5" ht="48" thickBot="1">
      <c r="A20" s="127" t="s">
        <v>409</v>
      </c>
      <c r="B20" s="323"/>
      <c r="C20" s="323"/>
      <c r="D20" s="323"/>
      <c r="E20" s="323"/>
    </row>
    <row r="21" spans="1:5" ht="63.75" thickBot="1">
      <c r="A21" s="127" t="s">
        <v>410</v>
      </c>
      <c r="B21" s="323"/>
      <c r="C21" s="323"/>
      <c r="D21" s="323"/>
      <c r="E21" s="323"/>
    </row>
    <row r="22" spans="1:5" ht="63.75" thickBot="1">
      <c r="A22" s="127" t="s">
        <v>411</v>
      </c>
      <c r="B22" s="323"/>
      <c r="C22" s="323"/>
      <c r="D22" s="323"/>
      <c r="E22" s="323"/>
    </row>
    <row r="23" spans="1:5" ht="48" thickBot="1">
      <c r="A23" s="127" t="s">
        <v>412</v>
      </c>
      <c r="B23" s="323"/>
      <c r="C23" s="323"/>
      <c r="D23" s="323"/>
      <c r="E23" s="323"/>
    </row>
    <row r="24" spans="1:5" ht="48" thickBot="1">
      <c r="A24" s="127" t="s">
        <v>413</v>
      </c>
      <c r="B24" s="323"/>
      <c r="C24" s="323"/>
      <c r="D24" s="323"/>
      <c r="E24" s="323"/>
    </row>
    <row r="25" spans="1:5" ht="32.25" thickBot="1">
      <c r="A25" s="128" t="s">
        <v>414</v>
      </c>
      <c r="B25" s="324">
        <v>0</v>
      </c>
      <c r="C25" s="324">
        <v>0</v>
      </c>
      <c r="D25" s="324">
        <v>0</v>
      </c>
      <c r="E25" s="324">
        <v>0</v>
      </c>
    </row>
    <row r="26" spans="1:5" ht="15.75">
      <c r="A26" s="129"/>
    </row>
  </sheetData>
  <mergeCells count="9">
    <mergeCell ref="A3:E3"/>
    <mergeCell ref="A5:E5"/>
    <mergeCell ref="A6:E6"/>
    <mergeCell ref="A7:E7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00000"/>
  </sheetPr>
  <dimension ref="A1:AS257"/>
  <sheetViews>
    <sheetView showGridLines="0" workbookViewId="0">
      <selection activeCell="F10" sqref="F10"/>
    </sheetView>
  </sheetViews>
  <sheetFormatPr defaultRowHeight="15"/>
  <cols>
    <col min="1" max="1" width="42.42578125" style="120" customWidth="1"/>
    <col min="2" max="3" width="18.7109375" style="120" customWidth="1"/>
    <col min="4" max="4" width="8" style="120" customWidth="1"/>
    <col min="5" max="5" width="9.140625" style="120"/>
    <col min="6" max="6" width="14.5703125" style="120" customWidth="1"/>
    <col min="7" max="16384" width="9.140625" style="120"/>
  </cols>
  <sheetData>
    <row r="1" spans="1:45">
      <c r="A1" s="119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spans="1:45">
      <c r="A2" s="543" t="s">
        <v>377</v>
      </c>
      <c r="B2" s="543"/>
      <c r="C2" s="388"/>
      <c r="D2" s="180"/>
      <c r="E2" s="543"/>
      <c r="F2" s="543"/>
      <c r="G2" s="112"/>
      <c r="H2" s="112"/>
      <c r="I2" s="112"/>
      <c r="J2" s="112"/>
      <c r="K2" s="112"/>
      <c r="L2" s="112"/>
      <c r="M2" s="112"/>
      <c r="N2" s="11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spans="1:45" ht="15.75">
      <c r="A3" s="544" t="s">
        <v>587</v>
      </c>
      <c r="B3" s="544"/>
      <c r="C3" s="544"/>
      <c r="D3" s="178"/>
      <c r="E3" s="178"/>
      <c r="F3" s="178"/>
      <c r="G3" s="112"/>
      <c r="H3" s="112"/>
      <c r="I3" s="112"/>
      <c r="J3" s="112"/>
      <c r="K3" s="112"/>
      <c r="L3" s="112"/>
      <c r="M3" s="112"/>
      <c r="N3" s="11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</row>
    <row r="4" spans="1:45" s="583" customFormat="1">
      <c r="A4" s="579" t="s">
        <v>449</v>
      </c>
      <c r="B4" s="379"/>
      <c r="C4" s="379"/>
      <c r="D4" s="580"/>
      <c r="E4" s="581"/>
      <c r="F4" s="580"/>
      <c r="G4" s="581"/>
      <c r="H4" s="581"/>
      <c r="I4" s="581"/>
      <c r="J4" s="581"/>
      <c r="K4" s="581"/>
      <c r="L4" s="581"/>
      <c r="M4" s="581"/>
      <c r="N4" s="581"/>
      <c r="O4" s="582"/>
      <c r="P4" s="582"/>
      <c r="Q4" s="582"/>
      <c r="R4" s="582"/>
      <c r="S4" s="582"/>
      <c r="T4" s="582"/>
      <c r="U4" s="582"/>
      <c r="V4" s="582"/>
      <c r="W4" s="582"/>
      <c r="X4" s="582"/>
      <c r="Y4" s="582"/>
      <c r="Z4" s="582"/>
      <c r="AA4" s="582"/>
      <c r="AB4" s="582"/>
      <c r="AC4" s="582"/>
      <c r="AD4" s="582"/>
      <c r="AE4" s="582"/>
      <c r="AF4" s="582"/>
      <c r="AG4" s="582"/>
      <c r="AH4" s="582"/>
      <c r="AI4" s="582"/>
      <c r="AJ4" s="582"/>
      <c r="AK4" s="582"/>
      <c r="AL4" s="582"/>
      <c r="AM4" s="582"/>
      <c r="AN4" s="582"/>
      <c r="AO4" s="582"/>
      <c r="AP4" s="582"/>
      <c r="AQ4" s="582"/>
      <c r="AR4" s="582"/>
      <c r="AS4" s="582"/>
    </row>
    <row r="5" spans="1:45">
      <c r="A5" s="545" t="s">
        <v>450</v>
      </c>
      <c r="B5" s="545"/>
      <c r="C5" s="545"/>
      <c r="D5" s="179"/>
      <c r="E5" s="179"/>
      <c r="F5" s="179"/>
      <c r="G5" s="112"/>
      <c r="H5" s="112"/>
      <c r="I5" s="112"/>
      <c r="J5" s="112"/>
      <c r="K5" s="112"/>
      <c r="L5" s="112"/>
      <c r="M5" s="112"/>
      <c r="N5" s="11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</row>
    <row r="6" spans="1:45">
      <c r="A6" s="164"/>
      <c r="B6" s="164"/>
      <c r="C6" s="164"/>
      <c r="D6" s="164"/>
      <c r="E6" s="164"/>
      <c r="F6" s="164"/>
      <c r="G6" s="112"/>
      <c r="H6" s="112"/>
      <c r="I6" s="112"/>
      <c r="J6" s="112"/>
      <c r="K6" s="112"/>
      <c r="L6" s="112"/>
      <c r="M6" s="112"/>
      <c r="N6" s="11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</row>
    <row r="7" spans="1:45" ht="15.75" thickBot="1">
      <c r="A7" s="172"/>
      <c r="B7" s="172"/>
      <c r="C7" s="172"/>
      <c r="D7" s="164"/>
      <c r="E7" s="164"/>
      <c r="F7" s="164"/>
      <c r="G7" s="112"/>
      <c r="H7" s="112"/>
      <c r="I7" s="112"/>
      <c r="J7" s="112"/>
      <c r="K7" s="112"/>
      <c r="L7" s="112"/>
      <c r="M7" s="112"/>
      <c r="N7" s="11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</row>
    <row r="8" spans="1:45" ht="30" customHeight="1" thickBot="1">
      <c r="A8" s="181" t="s">
        <v>2</v>
      </c>
      <c r="B8" s="182" t="s">
        <v>357</v>
      </c>
      <c r="C8" s="183" t="s">
        <v>451</v>
      </c>
      <c r="D8" s="112"/>
      <c r="E8" s="112"/>
      <c r="F8" s="112"/>
      <c r="G8" s="112"/>
      <c r="H8" s="112"/>
      <c r="I8" s="112"/>
      <c r="J8" s="112"/>
      <c r="K8" s="11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</row>
    <row r="9" spans="1:45">
      <c r="A9" s="185" t="s">
        <v>378</v>
      </c>
      <c r="B9" s="378">
        <v>200000</v>
      </c>
      <c r="C9" s="186"/>
      <c r="D9" s="112"/>
      <c r="E9" s="112"/>
      <c r="F9" s="112"/>
      <c r="G9" s="112"/>
      <c r="H9" s="112"/>
      <c r="I9" s="112"/>
      <c r="J9" s="112"/>
      <c r="K9" s="11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</row>
    <row r="10" spans="1:45">
      <c r="A10" s="173" t="s">
        <v>379</v>
      </c>
      <c r="B10" s="190">
        <v>200000</v>
      </c>
      <c r="C10" s="187"/>
      <c r="D10" s="112"/>
      <c r="E10" s="112"/>
      <c r="F10" s="73"/>
      <c r="G10" s="73"/>
      <c r="H10" s="73"/>
      <c r="I10" s="73"/>
      <c r="J10" s="73"/>
      <c r="K10" s="73"/>
      <c r="L10" s="73"/>
      <c r="M10" s="73"/>
      <c r="N10" s="73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</row>
    <row r="11" spans="1:45">
      <c r="A11" s="173" t="s">
        <v>380</v>
      </c>
      <c r="B11" s="184">
        <v>369031</v>
      </c>
      <c r="C11" s="187"/>
      <c r="D11" s="112"/>
      <c r="E11" s="112"/>
      <c r="F11" s="123"/>
      <c r="G11" s="123"/>
      <c r="H11" s="123"/>
      <c r="I11" s="123"/>
      <c r="J11" s="123"/>
      <c r="K11" s="123"/>
      <c r="L11" s="123"/>
      <c r="M11" s="123"/>
      <c r="N11" s="123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</row>
    <row r="12" spans="1:45">
      <c r="A12" s="173" t="s">
        <v>381</v>
      </c>
      <c r="B12" s="190">
        <f>(629*50*12)+744000</f>
        <v>1121400</v>
      </c>
      <c r="C12" s="187"/>
      <c r="D12" s="112"/>
      <c r="E12" s="112"/>
      <c r="F12" s="123"/>
      <c r="G12" s="123"/>
      <c r="H12" s="123"/>
      <c r="I12" s="123"/>
      <c r="J12" s="123"/>
      <c r="K12" s="123"/>
      <c r="L12" s="123"/>
      <c r="M12" s="123"/>
      <c r="N12" s="123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</row>
    <row r="13" spans="1:45">
      <c r="A13" s="173" t="s">
        <v>382</v>
      </c>
      <c r="B13" s="190">
        <f>629*26</f>
        <v>16354</v>
      </c>
      <c r="C13" s="187"/>
      <c r="D13" s="112"/>
      <c r="E13" s="112"/>
      <c r="F13" s="73"/>
      <c r="G13" s="73"/>
      <c r="H13" s="73"/>
      <c r="I13" s="73"/>
      <c r="J13" s="73"/>
      <c r="K13" s="73"/>
      <c r="L13" s="73"/>
      <c r="M13" s="73"/>
      <c r="N13" s="73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</row>
    <row r="14" spans="1:45">
      <c r="A14" s="173" t="s">
        <v>383</v>
      </c>
      <c r="B14" s="184">
        <v>1500000</v>
      </c>
      <c r="C14" s="187"/>
      <c r="D14" s="112"/>
      <c r="E14" s="112"/>
      <c r="F14" s="124"/>
      <c r="G14" s="124"/>
      <c r="H14" s="124"/>
      <c r="I14" s="124"/>
      <c r="J14" s="124"/>
      <c r="K14" s="124"/>
      <c r="L14" s="124"/>
      <c r="M14" s="124"/>
      <c r="N14" s="124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</row>
    <row r="15" spans="1:45">
      <c r="A15" s="173" t="s">
        <v>384</v>
      </c>
      <c r="B15" s="184">
        <v>15000</v>
      </c>
      <c r="C15" s="187"/>
      <c r="D15" s="112"/>
      <c r="E15" s="112"/>
      <c r="F15" s="124"/>
      <c r="G15" s="124"/>
      <c r="H15" s="124"/>
      <c r="I15" s="124"/>
      <c r="J15" s="124"/>
      <c r="K15" s="124"/>
      <c r="L15" s="124"/>
      <c r="M15" s="124"/>
      <c r="N15" s="124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</row>
    <row r="16" spans="1:45">
      <c r="A16" s="173" t="s">
        <v>385</v>
      </c>
      <c r="B16" s="184">
        <v>50000</v>
      </c>
      <c r="C16" s="187"/>
      <c r="D16" s="112"/>
      <c r="E16" s="112"/>
      <c r="F16" s="124"/>
      <c r="G16" s="124"/>
      <c r="H16" s="124"/>
      <c r="I16" s="124"/>
      <c r="J16" s="124"/>
      <c r="K16" s="124"/>
      <c r="L16" s="124"/>
      <c r="M16" s="124"/>
      <c r="N16" s="124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</row>
    <row r="17" spans="1:45">
      <c r="A17" s="173" t="s">
        <v>386</v>
      </c>
      <c r="B17" s="184">
        <v>100000</v>
      </c>
      <c r="C17" s="187"/>
      <c r="D17" s="112"/>
      <c r="E17" s="112"/>
      <c r="F17" s="124"/>
      <c r="G17" s="124"/>
      <c r="H17" s="124"/>
      <c r="I17" s="124"/>
      <c r="J17" s="124"/>
      <c r="K17" s="124"/>
      <c r="L17" s="124"/>
      <c r="M17" s="124"/>
      <c r="N17" s="124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</row>
    <row r="18" spans="1:45">
      <c r="A18" s="173" t="s">
        <v>387</v>
      </c>
      <c r="B18" s="190">
        <v>150000</v>
      </c>
      <c r="C18" s="187"/>
      <c r="D18" s="112"/>
      <c r="E18" s="112"/>
      <c r="F18" s="112"/>
      <c r="G18" s="112"/>
      <c r="H18" s="112"/>
      <c r="I18" s="112"/>
      <c r="J18" s="112"/>
      <c r="K18" s="11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</row>
    <row r="19" spans="1:45">
      <c r="A19" s="173" t="s">
        <v>388</v>
      </c>
      <c r="B19" s="190">
        <v>1429000</v>
      </c>
      <c r="C19" s="187"/>
      <c r="D19" s="112"/>
      <c r="E19" s="112"/>
      <c r="F19" s="112"/>
      <c r="G19" s="112"/>
      <c r="H19" s="112"/>
      <c r="I19" s="112"/>
      <c r="J19" s="112"/>
      <c r="K19" s="11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</row>
    <row r="20" spans="1:45">
      <c r="A20" s="175" t="s">
        <v>452</v>
      </c>
      <c r="B20" s="184">
        <v>12000</v>
      </c>
      <c r="C20" s="187"/>
      <c r="D20" s="112"/>
      <c r="E20" s="112"/>
      <c r="F20" s="112"/>
      <c r="G20" s="112"/>
      <c r="H20" s="112"/>
      <c r="I20" s="112"/>
      <c r="J20" s="112"/>
      <c r="K20" s="11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</row>
    <row r="21" spans="1:45">
      <c r="A21" s="173" t="s">
        <v>453</v>
      </c>
      <c r="B21" s="184">
        <v>62000</v>
      </c>
      <c r="C21" s="187"/>
      <c r="D21" s="112"/>
      <c r="E21" s="112"/>
      <c r="F21" s="112"/>
      <c r="G21" s="112"/>
      <c r="H21" s="112"/>
      <c r="I21" s="112"/>
      <c r="J21" s="112"/>
      <c r="K21" s="11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</row>
    <row r="22" spans="1:45">
      <c r="A22" s="173" t="s">
        <v>454</v>
      </c>
      <c r="B22" s="184">
        <v>23000</v>
      </c>
      <c r="C22" s="187"/>
      <c r="D22" s="112"/>
      <c r="E22" s="112"/>
      <c r="F22" s="112"/>
      <c r="G22" s="112"/>
      <c r="H22" s="112"/>
      <c r="I22" s="112"/>
      <c r="J22" s="112"/>
      <c r="K22" s="11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</row>
    <row r="23" spans="1:45">
      <c r="A23" s="173" t="s">
        <v>458</v>
      </c>
      <c r="B23" s="174">
        <v>0</v>
      </c>
      <c r="C23" s="187"/>
      <c r="D23" s="112"/>
      <c r="E23" s="112"/>
      <c r="F23" s="112"/>
      <c r="G23" s="112"/>
      <c r="H23" s="112"/>
      <c r="I23" s="112"/>
      <c r="J23" s="112"/>
      <c r="K23" s="11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</row>
    <row r="24" spans="1:45" s="121" customFormat="1">
      <c r="A24" s="173" t="s">
        <v>459</v>
      </c>
      <c r="B24" s="174">
        <v>1977840</v>
      </c>
      <c r="C24" s="188"/>
      <c r="D24" s="122"/>
      <c r="E24" s="122"/>
      <c r="F24" s="122"/>
      <c r="G24" s="122"/>
      <c r="H24" s="122"/>
      <c r="I24" s="122"/>
      <c r="J24" s="122"/>
      <c r="K24" s="12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</row>
    <row r="25" spans="1:45" s="121" customFormat="1">
      <c r="A25" s="173" t="s">
        <v>460</v>
      </c>
      <c r="B25" s="174">
        <v>734841</v>
      </c>
      <c r="C25" s="188"/>
      <c r="D25" s="122"/>
      <c r="E25" s="122"/>
      <c r="F25" s="122"/>
      <c r="G25" s="122"/>
      <c r="H25" s="122"/>
      <c r="I25" s="122"/>
      <c r="J25" s="122"/>
      <c r="K25" s="12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</row>
    <row r="26" spans="1:45" s="121" customFormat="1">
      <c r="A26" s="173" t="s">
        <v>455</v>
      </c>
      <c r="B26" s="174">
        <v>4727000</v>
      </c>
      <c r="C26" s="188"/>
      <c r="D26" s="122"/>
      <c r="E26" s="122"/>
      <c r="F26" s="122"/>
      <c r="G26" s="122"/>
      <c r="H26" s="122"/>
      <c r="I26" s="122"/>
      <c r="J26" s="122"/>
      <c r="K26" s="12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</row>
    <row r="27" spans="1:45" s="121" customFormat="1">
      <c r="A27" s="173" t="s">
        <v>456</v>
      </c>
      <c r="B27" s="174">
        <v>5480004</v>
      </c>
      <c r="C27" s="188"/>
      <c r="D27" s="122"/>
      <c r="E27" s="122"/>
      <c r="F27" s="122"/>
      <c r="G27" s="122"/>
      <c r="H27" s="122"/>
      <c r="I27" s="122"/>
      <c r="J27" s="122"/>
      <c r="K27" s="12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</row>
    <row r="28" spans="1:45" s="121" customFormat="1">
      <c r="A28" s="173" t="s">
        <v>457</v>
      </c>
      <c r="B28" s="174">
        <v>291247</v>
      </c>
      <c r="C28" s="188"/>
      <c r="D28" s="122"/>
      <c r="E28" s="122"/>
      <c r="F28" s="122"/>
      <c r="G28" s="122"/>
      <c r="H28" s="122"/>
      <c r="I28" s="122"/>
      <c r="J28" s="122"/>
      <c r="K28" s="12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</row>
    <row r="29" spans="1:45" s="121" customFormat="1">
      <c r="A29" s="176" t="s">
        <v>461</v>
      </c>
      <c r="B29" s="191">
        <f>SUM(B10:B28)</f>
        <v>18258717</v>
      </c>
      <c r="C29" s="187"/>
      <c r="D29" s="122"/>
      <c r="E29" s="122"/>
      <c r="F29" s="122"/>
      <c r="G29" s="122"/>
      <c r="H29" s="122"/>
      <c r="I29" s="122"/>
      <c r="J29" s="122"/>
      <c r="K29" s="12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</row>
    <row r="30" spans="1:45">
      <c r="A30" s="176" t="s">
        <v>462</v>
      </c>
      <c r="B30" s="191">
        <f>B9</f>
        <v>200000</v>
      </c>
      <c r="C30" s="187"/>
      <c r="D30" s="112"/>
      <c r="E30" s="112"/>
      <c r="F30" s="112"/>
      <c r="G30" s="112"/>
      <c r="H30" s="112"/>
      <c r="I30" s="112"/>
      <c r="J30" s="112"/>
      <c r="K30" s="11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</row>
    <row r="31" spans="1:45" ht="15.75" thickBot="1">
      <c r="A31" s="177" t="s">
        <v>463</v>
      </c>
      <c r="B31" s="192">
        <f>SUM(B29:B30)</f>
        <v>18458717</v>
      </c>
      <c r="C31" s="189"/>
      <c r="D31" s="112"/>
      <c r="E31" s="112"/>
      <c r="F31" s="112"/>
      <c r="G31" s="112"/>
      <c r="H31" s="112"/>
      <c r="I31" s="112"/>
      <c r="J31" s="112"/>
      <c r="K31" s="11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</row>
    <row r="32" spans="1:45">
      <c r="A32" s="159"/>
      <c r="B32" s="164"/>
      <c r="C32" s="164"/>
      <c r="D32" s="164"/>
      <c r="E32" s="164"/>
      <c r="F32" s="164"/>
      <c r="G32" s="112"/>
      <c r="H32" s="112"/>
      <c r="I32" s="112"/>
      <c r="J32" s="112"/>
      <c r="K32" s="112"/>
      <c r="L32" s="112"/>
      <c r="M32" s="112"/>
      <c r="N32" s="11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</row>
    <row r="33" spans="1:45">
      <c r="A33" s="4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</row>
    <row r="34" spans="1:45">
      <c r="A34" s="4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</row>
    <row r="35" spans="1:45">
      <c r="A35" s="4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</row>
    <row r="36" spans="1:4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</row>
    <row r="37" spans="1:4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</row>
    <row r="38" spans="1:4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</row>
    <row r="39" spans="1:4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</row>
    <row r="40" spans="1:4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</row>
    <row r="41" spans="1:4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</row>
    <row r="42" spans="1:4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</row>
    <row r="43" spans="1:4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</row>
    <row r="44" spans="1:4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</row>
    <row r="45" spans="1:4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</row>
    <row r="46" spans="1:4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</row>
    <row r="47" spans="1: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</row>
    <row r="48" spans="1: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</row>
    <row r="49" spans="1:30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</row>
    <row r="50" spans="1:30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</row>
    <row r="51" spans="1:30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</row>
    <row r="52" spans="1:30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</row>
    <row r="53" spans="1:30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</row>
    <row r="54" spans="1:30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</row>
    <row r="55" spans="1:30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</row>
    <row r="56" spans="1:30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</row>
    <row r="57" spans="1:30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</row>
    <row r="58" spans="1:30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</row>
    <row r="59" spans="1:30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</row>
    <row r="60" spans="1:30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</row>
    <row r="61" spans="1:30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</row>
    <row r="62" spans="1:30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</row>
    <row r="63" spans="1:30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</row>
    <row r="64" spans="1:30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</row>
    <row r="65" spans="1:30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</row>
    <row r="66" spans="1:30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</row>
    <row r="67" spans="1:30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</row>
    <row r="68" spans="1:30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</row>
    <row r="69" spans="1:30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</row>
    <row r="70" spans="1:30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</row>
    <row r="71" spans="1:30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</row>
    <row r="72" spans="1:30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</row>
    <row r="73" spans="1:30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</row>
    <row r="74" spans="1:30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</row>
    <row r="75" spans="1:30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</row>
    <row r="76" spans="1:30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</row>
    <row r="77" spans="1:30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</row>
    <row r="78" spans="1:30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</row>
    <row r="79" spans="1:30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</row>
    <row r="80" spans="1:30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</row>
    <row r="81" spans="1:30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</row>
    <row r="82" spans="1:30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</row>
    <row r="83" spans="1:30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</row>
    <row r="84" spans="1:30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</row>
    <row r="85" spans="1:30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</row>
    <row r="86" spans="1:30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</row>
    <row r="87" spans="1:30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</row>
    <row r="88" spans="1:30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</row>
    <row r="89" spans="1:30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</row>
    <row r="90" spans="1:30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</row>
    <row r="91" spans="1:30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</row>
    <row r="92" spans="1:30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</row>
    <row r="93" spans="1:30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</row>
    <row r="94" spans="1:30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</row>
    <row r="95" spans="1:30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</row>
    <row r="96" spans="1:30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</row>
    <row r="97" spans="1:30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</row>
    <row r="98" spans="1:30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</row>
    <row r="99" spans="1:30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</row>
    <row r="100" spans="1:30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</row>
    <row r="101" spans="1:30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</row>
    <row r="102" spans="1:30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</row>
    <row r="103" spans="1:30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</row>
    <row r="104" spans="1:30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</row>
    <row r="105" spans="1:30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</row>
    <row r="106" spans="1:30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</row>
    <row r="107" spans="1:30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</row>
    <row r="108" spans="1:30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</row>
    <row r="109" spans="1:30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</row>
    <row r="110" spans="1:30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</row>
    <row r="111" spans="1:30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</row>
    <row r="112" spans="1:30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</row>
    <row r="113" spans="1:30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</row>
    <row r="114" spans="1:30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</row>
    <row r="115" spans="1:30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</row>
    <row r="116" spans="1:30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</row>
    <row r="117" spans="1:30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</row>
    <row r="118" spans="1:30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</row>
    <row r="119" spans="1:30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</row>
    <row r="120" spans="1:30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</row>
    <row r="121" spans="1:30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</row>
    <row r="122" spans="1:30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</row>
    <row r="123" spans="1:30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</row>
    <row r="124" spans="1:30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</row>
    <row r="125" spans="1:30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</row>
    <row r="126" spans="1:30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</row>
    <row r="127" spans="1:30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</row>
    <row r="128" spans="1:30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</row>
    <row r="129" spans="1:30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</row>
    <row r="130" spans="1:30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</row>
    <row r="131" spans="1:30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</row>
    <row r="132" spans="1:30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</row>
    <row r="133" spans="1:30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</row>
    <row r="134" spans="1:30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</row>
    <row r="135" spans="1:30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</row>
    <row r="136" spans="1:30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</row>
    <row r="137" spans="1:30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</row>
    <row r="138" spans="1:30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</row>
    <row r="139" spans="1:30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</row>
    <row r="140" spans="1:30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</row>
    <row r="141" spans="1:30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</row>
    <row r="142" spans="1:30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</row>
    <row r="143" spans="1:30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</row>
    <row r="144" spans="1:30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</row>
    <row r="145" spans="1:30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</row>
    <row r="146" spans="1:30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</row>
    <row r="147" spans="1:30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</row>
    <row r="148" spans="1:30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</row>
    <row r="149" spans="1:30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</row>
    <row r="150" spans="1:30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</row>
    <row r="151" spans="1:30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</row>
    <row r="152" spans="1:30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</row>
    <row r="153" spans="1:30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</row>
    <row r="154" spans="1:30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</row>
    <row r="155" spans="1:30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</row>
    <row r="156" spans="1:30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</row>
    <row r="157" spans="1:30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</row>
    <row r="158" spans="1:30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</row>
    <row r="159" spans="1:30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</row>
    <row r="160" spans="1:30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</row>
    <row r="161" spans="1:30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</row>
    <row r="162" spans="1:30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</row>
    <row r="163" spans="1:30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</row>
    <row r="164" spans="1:30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</row>
    <row r="165" spans="1:30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</row>
    <row r="166" spans="1:30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</row>
    <row r="167" spans="1:30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</row>
    <row r="168" spans="1:30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</row>
    <row r="169" spans="1:30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</row>
    <row r="170" spans="1:30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</row>
    <row r="171" spans="1:30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</row>
    <row r="172" spans="1:30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</row>
    <row r="173" spans="1:30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</row>
    <row r="174" spans="1:30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</row>
    <row r="175" spans="1:30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</row>
    <row r="176" spans="1:30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</row>
    <row r="177" spans="1:30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</row>
    <row r="178" spans="1:30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</row>
    <row r="179" spans="1:30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</row>
    <row r="180" spans="1:30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</row>
    <row r="181" spans="1:30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</row>
    <row r="182" spans="1:30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</row>
    <row r="183" spans="1:30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</row>
    <row r="184" spans="1:30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</row>
    <row r="185" spans="1:30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</row>
    <row r="186" spans="1:30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</row>
    <row r="187" spans="1:30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</row>
    <row r="188" spans="1:30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</row>
    <row r="189" spans="1:30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</row>
    <row r="190" spans="1:30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</row>
    <row r="191" spans="1:30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</row>
    <row r="192" spans="1:30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</row>
    <row r="193" spans="1:30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</row>
    <row r="194" spans="1:30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</row>
    <row r="195" spans="1:30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</row>
    <row r="196" spans="1:30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</row>
    <row r="197" spans="1:30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</row>
    <row r="198" spans="1:30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</row>
    <row r="199" spans="1:30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</row>
    <row r="200" spans="1:30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</row>
    <row r="201" spans="1:30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</row>
    <row r="202" spans="1:30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</row>
    <row r="203" spans="1:30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</row>
    <row r="204" spans="1:30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</row>
    <row r="205" spans="1:30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</row>
    <row r="206" spans="1:30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</row>
    <row r="207" spans="1:30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</row>
    <row r="208" spans="1:30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</row>
    <row r="209" spans="1:30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</row>
    <row r="210" spans="1:30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</row>
    <row r="211" spans="1:30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</row>
    <row r="212" spans="1:30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</row>
    <row r="213" spans="1:30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</row>
    <row r="214" spans="1:30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</row>
    <row r="215" spans="1:30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</row>
    <row r="216" spans="1:30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</row>
    <row r="217" spans="1:30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</row>
    <row r="218" spans="1:30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</row>
    <row r="219" spans="1:30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</row>
    <row r="220" spans="1:30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</row>
    <row r="221" spans="1:30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</row>
    <row r="222" spans="1:30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</row>
    <row r="223" spans="1:30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</row>
    <row r="224" spans="1:30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</row>
    <row r="225" spans="1:30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</row>
    <row r="226" spans="1:30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</row>
    <row r="227" spans="1:30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</row>
    <row r="228" spans="1:30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</row>
    <row r="229" spans="1:30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</row>
    <row r="230" spans="1:30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</row>
    <row r="231" spans="1:30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</row>
    <row r="232" spans="1:30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</row>
    <row r="233" spans="1:30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</row>
    <row r="234" spans="1:30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</row>
    <row r="235" spans="1:30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</row>
    <row r="236" spans="1:30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</row>
    <row r="237" spans="1:30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</row>
    <row r="238" spans="1:30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</row>
    <row r="239" spans="1:30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</row>
    <row r="240" spans="1:30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</row>
    <row r="241" spans="1:30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</row>
    <row r="242" spans="1:30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</row>
    <row r="243" spans="1:30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</row>
    <row r="244" spans="1:30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</row>
    <row r="245" spans="1:30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</row>
    <row r="246" spans="1:30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</row>
    <row r="247" spans="1:30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</row>
    <row r="248" spans="1:30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</row>
    <row r="249" spans="1:30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</row>
    <row r="250" spans="1:30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</row>
    <row r="251" spans="1:30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</row>
    <row r="252" spans="1:30"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</row>
    <row r="253" spans="1:30"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</row>
    <row r="254" spans="1:30"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</row>
    <row r="255" spans="1:30"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</row>
    <row r="256" spans="1:30"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</row>
    <row r="257" spans="2:30"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</row>
  </sheetData>
  <mergeCells count="5">
    <mergeCell ref="E2:F2"/>
    <mergeCell ref="A3:C3"/>
    <mergeCell ref="A4:C4"/>
    <mergeCell ref="A5:C5"/>
    <mergeCell ref="A2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00000"/>
  </sheetPr>
  <dimension ref="A1:N19"/>
  <sheetViews>
    <sheetView tabSelected="1" workbookViewId="0">
      <selection activeCell="H25" sqref="H25"/>
    </sheetView>
  </sheetViews>
  <sheetFormatPr defaultRowHeight="15"/>
  <cols>
    <col min="1" max="16384" width="9.140625" style="42"/>
  </cols>
  <sheetData>
    <row r="1" spans="1:14">
      <c r="A1" s="557" t="s">
        <v>581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</row>
    <row r="2" spans="1:14">
      <c r="A2" s="159"/>
      <c r="B2" s="159"/>
      <c r="C2" s="159"/>
      <c r="D2" s="159"/>
      <c r="E2" s="159"/>
      <c r="F2" s="159"/>
      <c r="G2" s="160"/>
      <c r="H2" s="160"/>
      <c r="I2" s="159"/>
      <c r="J2" s="159"/>
      <c r="K2" s="159"/>
      <c r="L2" s="159"/>
      <c r="M2" s="159"/>
      <c r="N2" s="159"/>
    </row>
    <row r="3" spans="1:14">
      <c r="A3" s="577" t="s">
        <v>587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</row>
    <row r="4" spans="1:14">
      <c r="A4" s="559" t="s">
        <v>580</v>
      </c>
      <c r="B4" s="559"/>
      <c r="C4" s="559"/>
      <c r="D4" s="559"/>
      <c r="E4" s="559"/>
      <c r="F4" s="559"/>
      <c r="G4" s="559"/>
      <c r="H4" s="559"/>
      <c r="I4" s="560"/>
      <c r="J4" s="560"/>
      <c r="K4" s="560"/>
      <c r="L4" s="560"/>
      <c r="M4" s="560"/>
      <c r="N4" s="560"/>
    </row>
    <row r="5" spans="1:14">
      <c r="A5" s="561"/>
      <c r="B5" s="561"/>
      <c r="C5" s="561"/>
      <c r="D5" s="561"/>
      <c r="E5" s="561"/>
      <c r="F5" s="561"/>
      <c r="G5" s="561"/>
      <c r="H5" s="561"/>
      <c r="I5" s="161"/>
      <c r="J5" s="159"/>
      <c r="K5" s="159"/>
      <c r="L5" s="159"/>
      <c r="M5" s="159"/>
      <c r="N5" s="159"/>
    </row>
    <row r="6" spans="1:14">
      <c r="A6" s="161"/>
      <c r="B6" s="161"/>
      <c r="C6" s="161"/>
      <c r="D6" s="161"/>
      <c r="E6" s="161"/>
      <c r="F6" s="161"/>
      <c r="G6" s="161"/>
      <c r="H6" s="161"/>
      <c r="I6" s="161"/>
      <c r="J6" s="159"/>
      <c r="K6" s="159"/>
      <c r="L6" s="159"/>
      <c r="M6" s="159"/>
      <c r="N6" s="159"/>
    </row>
    <row r="7" spans="1:14" ht="15.75" thickBot="1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562"/>
      <c r="M7" s="562"/>
      <c r="N7" s="159"/>
    </row>
    <row r="8" spans="1:14">
      <c r="A8" s="159"/>
      <c r="B8" s="563" t="s">
        <v>389</v>
      </c>
      <c r="C8" s="566" t="s">
        <v>390</v>
      </c>
      <c r="D8" s="567"/>
      <c r="E8" s="567"/>
      <c r="F8" s="567"/>
      <c r="G8" s="568"/>
      <c r="H8" s="566" t="s">
        <v>391</v>
      </c>
      <c r="I8" s="568"/>
      <c r="J8" s="566" t="s">
        <v>392</v>
      </c>
      <c r="K8" s="568"/>
      <c r="L8" s="566" t="s">
        <v>393</v>
      </c>
      <c r="M8" s="575"/>
      <c r="N8" s="159"/>
    </row>
    <row r="9" spans="1:14">
      <c r="A9" s="159"/>
      <c r="B9" s="564"/>
      <c r="C9" s="569"/>
      <c r="D9" s="570"/>
      <c r="E9" s="570"/>
      <c r="F9" s="570"/>
      <c r="G9" s="571"/>
      <c r="H9" s="569"/>
      <c r="I9" s="571"/>
      <c r="J9" s="569"/>
      <c r="K9" s="571"/>
      <c r="L9" s="569"/>
      <c r="M9" s="576"/>
      <c r="N9" s="159"/>
    </row>
    <row r="10" spans="1:14">
      <c r="A10" s="159"/>
      <c r="B10" s="565"/>
      <c r="C10" s="572"/>
      <c r="D10" s="573"/>
      <c r="E10" s="573"/>
      <c r="F10" s="573"/>
      <c r="G10" s="574"/>
      <c r="H10" s="572"/>
      <c r="I10" s="574"/>
      <c r="J10" s="572"/>
      <c r="K10" s="574"/>
      <c r="L10" s="569"/>
      <c r="M10" s="576"/>
      <c r="N10" s="159"/>
    </row>
    <row r="11" spans="1:14">
      <c r="A11" s="159"/>
      <c r="B11" s="162" t="s">
        <v>362</v>
      </c>
      <c r="C11" s="549" t="s">
        <v>394</v>
      </c>
      <c r="D11" s="550"/>
      <c r="E11" s="550"/>
      <c r="F11" s="550"/>
      <c r="G11" s="551"/>
      <c r="H11" s="549"/>
      <c r="I11" s="551"/>
      <c r="J11" s="549">
        <v>0</v>
      </c>
      <c r="K11" s="551"/>
      <c r="L11" s="549">
        <v>0</v>
      </c>
      <c r="M11" s="552"/>
      <c r="N11" s="159"/>
    </row>
    <row r="12" spans="1:14">
      <c r="A12" s="159"/>
      <c r="B12" s="162"/>
      <c r="C12" s="553"/>
      <c r="D12" s="554"/>
      <c r="E12" s="554"/>
      <c r="F12" s="554"/>
      <c r="G12" s="555"/>
      <c r="H12" s="553"/>
      <c r="I12" s="555"/>
      <c r="J12" s="553"/>
      <c r="K12" s="555"/>
      <c r="L12" s="553"/>
      <c r="M12" s="556"/>
      <c r="N12" s="159"/>
    </row>
    <row r="13" spans="1:14">
      <c r="A13" s="159"/>
      <c r="B13" s="163"/>
      <c r="C13" s="164"/>
      <c r="D13" s="164"/>
      <c r="E13" s="164"/>
      <c r="F13" s="164"/>
      <c r="G13" s="164"/>
      <c r="H13" s="165"/>
      <c r="I13" s="166"/>
      <c r="J13" s="165"/>
      <c r="K13" s="166"/>
      <c r="L13" s="165"/>
      <c r="M13" s="167"/>
      <c r="N13" s="159"/>
    </row>
    <row r="14" spans="1:14">
      <c r="A14" s="159"/>
      <c r="B14" s="163"/>
      <c r="C14" s="164"/>
      <c r="D14" s="164"/>
      <c r="E14" s="164"/>
      <c r="F14" s="164"/>
      <c r="G14" s="164"/>
      <c r="H14" s="165"/>
      <c r="I14" s="166"/>
      <c r="J14" s="165"/>
      <c r="K14" s="166"/>
      <c r="L14" s="165"/>
      <c r="M14" s="167"/>
      <c r="N14" s="159"/>
    </row>
    <row r="15" spans="1:14">
      <c r="A15" s="159"/>
      <c r="B15" s="163"/>
      <c r="C15" s="164"/>
      <c r="D15" s="164"/>
      <c r="E15" s="164"/>
      <c r="F15" s="164"/>
      <c r="G15" s="164"/>
      <c r="H15" s="165"/>
      <c r="I15" s="166"/>
      <c r="J15" s="165"/>
      <c r="K15" s="166"/>
      <c r="L15" s="165"/>
      <c r="M15" s="167"/>
      <c r="N15" s="159"/>
    </row>
    <row r="16" spans="1:14">
      <c r="A16" s="159"/>
      <c r="B16" s="163"/>
      <c r="C16" s="164"/>
      <c r="D16" s="164"/>
      <c r="E16" s="164"/>
      <c r="F16" s="164"/>
      <c r="G16" s="164"/>
      <c r="H16" s="165"/>
      <c r="I16" s="166"/>
      <c r="J16" s="165"/>
      <c r="K16" s="166"/>
      <c r="L16" s="165"/>
      <c r="M16" s="167"/>
      <c r="N16" s="159"/>
    </row>
    <row r="17" spans="1:14">
      <c r="A17" s="159"/>
      <c r="B17" s="163"/>
      <c r="C17" s="164"/>
      <c r="D17" s="164"/>
      <c r="E17" s="164"/>
      <c r="F17" s="164"/>
      <c r="G17" s="164"/>
      <c r="H17" s="165"/>
      <c r="I17" s="166"/>
      <c r="J17" s="165"/>
      <c r="K17" s="166"/>
      <c r="L17" s="165"/>
      <c r="M17" s="167"/>
      <c r="N17" s="159"/>
    </row>
    <row r="18" spans="1:14" ht="15.75" thickBot="1">
      <c r="A18" s="159"/>
      <c r="B18" s="168"/>
      <c r="C18" s="546" t="s">
        <v>358</v>
      </c>
      <c r="D18" s="547"/>
      <c r="E18" s="547"/>
      <c r="F18" s="547"/>
      <c r="G18" s="548"/>
      <c r="H18" s="169"/>
      <c r="I18" s="170"/>
      <c r="J18" s="169"/>
      <c r="K18" s="170">
        <v>0</v>
      </c>
      <c r="L18" s="169"/>
      <c r="M18" s="171">
        <f>L11+L12</f>
        <v>0</v>
      </c>
      <c r="N18" s="159"/>
    </row>
    <row r="19" spans="1:14">
      <c r="A19" s="159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</row>
  </sheetData>
  <mergeCells count="19">
    <mergeCell ref="A1:N1"/>
    <mergeCell ref="A4:N4"/>
    <mergeCell ref="A5:H5"/>
    <mergeCell ref="L7:M7"/>
    <mergeCell ref="B8:B10"/>
    <mergeCell ref="C8:G10"/>
    <mergeCell ref="H8:I10"/>
    <mergeCell ref="J8:K10"/>
    <mergeCell ref="L8:M10"/>
    <mergeCell ref="A3:N3"/>
    <mergeCell ref="C18:G18"/>
    <mergeCell ref="C11:G11"/>
    <mergeCell ref="H11:I11"/>
    <mergeCell ref="J11:K11"/>
    <mergeCell ref="L11:M11"/>
    <mergeCell ref="C12:G12"/>
    <mergeCell ref="H12:I12"/>
    <mergeCell ref="J12:K12"/>
    <mergeCell ref="L12:M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H203"/>
  <sheetViews>
    <sheetView showGridLines="0" topLeftCell="A31" workbookViewId="0">
      <selection activeCell="A18" sqref="A18:G18"/>
    </sheetView>
  </sheetViews>
  <sheetFormatPr defaultRowHeight="15"/>
  <cols>
    <col min="1" max="1" width="3.7109375" style="42" customWidth="1"/>
    <col min="2" max="4" width="9.140625" style="42"/>
    <col min="5" max="5" width="27.7109375" style="42" customWidth="1"/>
    <col min="6" max="7" width="9.85546875" style="42" customWidth="1"/>
    <col min="8" max="256" width="9.140625" style="42"/>
    <col min="257" max="257" width="3.7109375" style="42" customWidth="1"/>
    <col min="258" max="260" width="9.140625" style="42"/>
    <col min="261" max="261" width="27.7109375" style="42" customWidth="1"/>
    <col min="262" max="263" width="9.85546875" style="42" customWidth="1"/>
    <col min="264" max="512" width="9.140625" style="42"/>
    <col min="513" max="513" width="3.7109375" style="42" customWidth="1"/>
    <col min="514" max="516" width="9.140625" style="42"/>
    <col min="517" max="517" width="27.7109375" style="42" customWidth="1"/>
    <col min="518" max="519" width="9.85546875" style="42" customWidth="1"/>
    <col min="520" max="768" width="9.140625" style="42"/>
    <col min="769" max="769" width="3.7109375" style="42" customWidth="1"/>
    <col min="770" max="772" width="9.140625" style="42"/>
    <col min="773" max="773" width="27.7109375" style="42" customWidth="1"/>
    <col min="774" max="775" width="9.85546875" style="42" customWidth="1"/>
    <col min="776" max="1024" width="9.140625" style="42"/>
    <col min="1025" max="1025" width="3.7109375" style="42" customWidth="1"/>
    <col min="1026" max="1028" width="9.140625" style="42"/>
    <col min="1029" max="1029" width="27.7109375" style="42" customWidth="1"/>
    <col min="1030" max="1031" width="9.85546875" style="42" customWidth="1"/>
    <col min="1032" max="1280" width="9.140625" style="42"/>
    <col min="1281" max="1281" width="3.7109375" style="42" customWidth="1"/>
    <col min="1282" max="1284" width="9.140625" style="42"/>
    <col min="1285" max="1285" width="27.7109375" style="42" customWidth="1"/>
    <col min="1286" max="1287" width="9.85546875" style="42" customWidth="1"/>
    <col min="1288" max="1536" width="9.140625" style="42"/>
    <col min="1537" max="1537" width="3.7109375" style="42" customWidth="1"/>
    <col min="1538" max="1540" width="9.140625" style="42"/>
    <col min="1541" max="1541" width="27.7109375" style="42" customWidth="1"/>
    <col min="1542" max="1543" width="9.85546875" style="42" customWidth="1"/>
    <col min="1544" max="1792" width="9.140625" style="42"/>
    <col min="1793" max="1793" width="3.7109375" style="42" customWidth="1"/>
    <col min="1794" max="1796" width="9.140625" style="42"/>
    <col min="1797" max="1797" width="27.7109375" style="42" customWidth="1"/>
    <col min="1798" max="1799" width="9.85546875" style="42" customWidth="1"/>
    <col min="1800" max="2048" width="9.140625" style="42"/>
    <col min="2049" max="2049" width="3.7109375" style="42" customWidth="1"/>
    <col min="2050" max="2052" width="9.140625" style="42"/>
    <col min="2053" max="2053" width="27.7109375" style="42" customWidth="1"/>
    <col min="2054" max="2055" width="9.85546875" style="42" customWidth="1"/>
    <col min="2056" max="2304" width="9.140625" style="42"/>
    <col min="2305" max="2305" width="3.7109375" style="42" customWidth="1"/>
    <col min="2306" max="2308" width="9.140625" style="42"/>
    <col min="2309" max="2309" width="27.7109375" style="42" customWidth="1"/>
    <col min="2310" max="2311" width="9.85546875" style="42" customWidth="1"/>
    <col min="2312" max="2560" width="9.140625" style="42"/>
    <col min="2561" max="2561" width="3.7109375" style="42" customWidth="1"/>
    <col min="2562" max="2564" width="9.140625" style="42"/>
    <col min="2565" max="2565" width="27.7109375" style="42" customWidth="1"/>
    <col min="2566" max="2567" width="9.85546875" style="42" customWidth="1"/>
    <col min="2568" max="2816" width="9.140625" style="42"/>
    <col min="2817" max="2817" width="3.7109375" style="42" customWidth="1"/>
    <col min="2818" max="2820" width="9.140625" style="42"/>
    <col min="2821" max="2821" width="27.7109375" style="42" customWidth="1"/>
    <col min="2822" max="2823" width="9.85546875" style="42" customWidth="1"/>
    <col min="2824" max="3072" width="9.140625" style="42"/>
    <col min="3073" max="3073" width="3.7109375" style="42" customWidth="1"/>
    <col min="3074" max="3076" width="9.140625" style="42"/>
    <col min="3077" max="3077" width="27.7109375" style="42" customWidth="1"/>
    <col min="3078" max="3079" width="9.85546875" style="42" customWidth="1"/>
    <col min="3080" max="3328" width="9.140625" style="42"/>
    <col min="3329" max="3329" width="3.7109375" style="42" customWidth="1"/>
    <col min="3330" max="3332" width="9.140625" style="42"/>
    <col min="3333" max="3333" width="27.7109375" style="42" customWidth="1"/>
    <col min="3334" max="3335" width="9.85546875" style="42" customWidth="1"/>
    <col min="3336" max="3584" width="9.140625" style="42"/>
    <col min="3585" max="3585" width="3.7109375" style="42" customWidth="1"/>
    <col min="3586" max="3588" width="9.140625" style="42"/>
    <col min="3589" max="3589" width="27.7109375" style="42" customWidth="1"/>
    <col min="3590" max="3591" width="9.85546875" style="42" customWidth="1"/>
    <col min="3592" max="3840" width="9.140625" style="42"/>
    <col min="3841" max="3841" width="3.7109375" style="42" customWidth="1"/>
    <col min="3842" max="3844" width="9.140625" style="42"/>
    <col min="3845" max="3845" width="27.7109375" style="42" customWidth="1"/>
    <col min="3846" max="3847" width="9.85546875" style="42" customWidth="1"/>
    <col min="3848" max="4096" width="9.140625" style="42"/>
    <col min="4097" max="4097" width="3.7109375" style="42" customWidth="1"/>
    <col min="4098" max="4100" width="9.140625" style="42"/>
    <col min="4101" max="4101" width="27.7109375" style="42" customWidth="1"/>
    <col min="4102" max="4103" width="9.85546875" style="42" customWidth="1"/>
    <col min="4104" max="4352" width="9.140625" style="42"/>
    <col min="4353" max="4353" width="3.7109375" style="42" customWidth="1"/>
    <col min="4354" max="4356" width="9.140625" style="42"/>
    <col min="4357" max="4357" width="27.7109375" style="42" customWidth="1"/>
    <col min="4358" max="4359" width="9.85546875" style="42" customWidth="1"/>
    <col min="4360" max="4608" width="9.140625" style="42"/>
    <col min="4609" max="4609" width="3.7109375" style="42" customWidth="1"/>
    <col min="4610" max="4612" width="9.140625" style="42"/>
    <col min="4613" max="4613" width="27.7109375" style="42" customWidth="1"/>
    <col min="4614" max="4615" width="9.85546875" style="42" customWidth="1"/>
    <col min="4616" max="4864" width="9.140625" style="42"/>
    <col min="4865" max="4865" width="3.7109375" style="42" customWidth="1"/>
    <col min="4866" max="4868" width="9.140625" style="42"/>
    <col min="4869" max="4869" width="27.7109375" style="42" customWidth="1"/>
    <col min="4870" max="4871" width="9.85546875" style="42" customWidth="1"/>
    <col min="4872" max="5120" width="9.140625" style="42"/>
    <col min="5121" max="5121" width="3.7109375" style="42" customWidth="1"/>
    <col min="5122" max="5124" width="9.140625" style="42"/>
    <col min="5125" max="5125" width="27.7109375" style="42" customWidth="1"/>
    <col min="5126" max="5127" width="9.85546875" style="42" customWidth="1"/>
    <col min="5128" max="5376" width="9.140625" style="42"/>
    <col min="5377" max="5377" width="3.7109375" style="42" customWidth="1"/>
    <col min="5378" max="5380" width="9.140625" style="42"/>
    <col min="5381" max="5381" width="27.7109375" style="42" customWidth="1"/>
    <col min="5382" max="5383" width="9.85546875" style="42" customWidth="1"/>
    <col min="5384" max="5632" width="9.140625" style="42"/>
    <col min="5633" max="5633" width="3.7109375" style="42" customWidth="1"/>
    <col min="5634" max="5636" width="9.140625" style="42"/>
    <col min="5637" max="5637" width="27.7109375" style="42" customWidth="1"/>
    <col min="5638" max="5639" width="9.85546875" style="42" customWidth="1"/>
    <col min="5640" max="5888" width="9.140625" style="42"/>
    <col min="5889" max="5889" width="3.7109375" style="42" customWidth="1"/>
    <col min="5890" max="5892" width="9.140625" style="42"/>
    <col min="5893" max="5893" width="27.7109375" style="42" customWidth="1"/>
    <col min="5894" max="5895" width="9.85546875" style="42" customWidth="1"/>
    <col min="5896" max="6144" width="9.140625" style="42"/>
    <col min="6145" max="6145" width="3.7109375" style="42" customWidth="1"/>
    <col min="6146" max="6148" width="9.140625" style="42"/>
    <col min="6149" max="6149" width="27.7109375" style="42" customWidth="1"/>
    <col min="6150" max="6151" width="9.85546875" style="42" customWidth="1"/>
    <col min="6152" max="6400" width="9.140625" style="42"/>
    <col min="6401" max="6401" width="3.7109375" style="42" customWidth="1"/>
    <col min="6402" max="6404" width="9.140625" style="42"/>
    <col min="6405" max="6405" width="27.7109375" style="42" customWidth="1"/>
    <col min="6406" max="6407" width="9.85546875" style="42" customWidth="1"/>
    <col min="6408" max="6656" width="9.140625" style="42"/>
    <col min="6657" max="6657" width="3.7109375" style="42" customWidth="1"/>
    <col min="6658" max="6660" width="9.140625" style="42"/>
    <col min="6661" max="6661" width="27.7109375" style="42" customWidth="1"/>
    <col min="6662" max="6663" width="9.85546875" style="42" customWidth="1"/>
    <col min="6664" max="6912" width="9.140625" style="42"/>
    <col min="6913" max="6913" width="3.7109375" style="42" customWidth="1"/>
    <col min="6914" max="6916" width="9.140625" style="42"/>
    <col min="6917" max="6917" width="27.7109375" style="42" customWidth="1"/>
    <col min="6918" max="6919" width="9.85546875" style="42" customWidth="1"/>
    <col min="6920" max="7168" width="9.140625" style="42"/>
    <col min="7169" max="7169" width="3.7109375" style="42" customWidth="1"/>
    <col min="7170" max="7172" width="9.140625" style="42"/>
    <col min="7173" max="7173" width="27.7109375" style="42" customWidth="1"/>
    <col min="7174" max="7175" width="9.85546875" style="42" customWidth="1"/>
    <col min="7176" max="7424" width="9.140625" style="42"/>
    <col min="7425" max="7425" width="3.7109375" style="42" customWidth="1"/>
    <col min="7426" max="7428" width="9.140625" style="42"/>
    <col min="7429" max="7429" width="27.7109375" style="42" customWidth="1"/>
    <col min="7430" max="7431" width="9.85546875" style="42" customWidth="1"/>
    <col min="7432" max="7680" width="9.140625" style="42"/>
    <col min="7681" max="7681" width="3.7109375" style="42" customWidth="1"/>
    <col min="7682" max="7684" width="9.140625" style="42"/>
    <col min="7685" max="7685" width="27.7109375" style="42" customWidth="1"/>
    <col min="7686" max="7687" width="9.85546875" style="42" customWidth="1"/>
    <col min="7688" max="7936" width="9.140625" style="42"/>
    <col min="7937" max="7937" width="3.7109375" style="42" customWidth="1"/>
    <col min="7938" max="7940" width="9.140625" style="42"/>
    <col min="7941" max="7941" width="27.7109375" style="42" customWidth="1"/>
    <col min="7942" max="7943" width="9.85546875" style="42" customWidth="1"/>
    <col min="7944" max="8192" width="9.140625" style="42"/>
    <col min="8193" max="8193" width="3.7109375" style="42" customWidth="1"/>
    <col min="8194" max="8196" width="9.140625" style="42"/>
    <col min="8197" max="8197" width="27.7109375" style="42" customWidth="1"/>
    <col min="8198" max="8199" width="9.85546875" style="42" customWidth="1"/>
    <col min="8200" max="8448" width="9.140625" style="42"/>
    <col min="8449" max="8449" width="3.7109375" style="42" customWidth="1"/>
    <col min="8450" max="8452" width="9.140625" style="42"/>
    <col min="8453" max="8453" width="27.7109375" style="42" customWidth="1"/>
    <col min="8454" max="8455" width="9.85546875" style="42" customWidth="1"/>
    <col min="8456" max="8704" width="9.140625" style="42"/>
    <col min="8705" max="8705" width="3.7109375" style="42" customWidth="1"/>
    <col min="8706" max="8708" width="9.140625" style="42"/>
    <col min="8709" max="8709" width="27.7109375" style="42" customWidth="1"/>
    <col min="8710" max="8711" width="9.85546875" style="42" customWidth="1"/>
    <col min="8712" max="8960" width="9.140625" style="42"/>
    <col min="8961" max="8961" width="3.7109375" style="42" customWidth="1"/>
    <col min="8962" max="8964" width="9.140625" style="42"/>
    <col min="8965" max="8965" width="27.7109375" style="42" customWidth="1"/>
    <col min="8966" max="8967" width="9.85546875" style="42" customWidth="1"/>
    <col min="8968" max="9216" width="9.140625" style="42"/>
    <col min="9217" max="9217" width="3.7109375" style="42" customWidth="1"/>
    <col min="9218" max="9220" width="9.140625" style="42"/>
    <col min="9221" max="9221" width="27.7109375" style="42" customWidth="1"/>
    <col min="9222" max="9223" width="9.85546875" style="42" customWidth="1"/>
    <col min="9224" max="9472" width="9.140625" style="42"/>
    <col min="9473" max="9473" width="3.7109375" style="42" customWidth="1"/>
    <col min="9474" max="9476" width="9.140625" style="42"/>
    <col min="9477" max="9477" width="27.7109375" style="42" customWidth="1"/>
    <col min="9478" max="9479" width="9.85546875" style="42" customWidth="1"/>
    <col min="9480" max="9728" width="9.140625" style="42"/>
    <col min="9729" max="9729" width="3.7109375" style="42" customWidth="1"/>
    <col min="9730" max="9732" width="9.140625" style="42"/>
    <col min="9733" max="9733" width="27.7109375" style="42" customWidth="1"/>
    <col min="9734" max="9735" width="9.85546875" style="42" customWidth="1"/>
    <col min="9736" max="9984" width="9.140625" style="42"/>
    <col min="9985" max="9985" width="3.7109375" style="42" customWidth="1"/>
    <col min="9986" max="9988" width="9.140625" style="42"/>
    <col min="9989" max="9989" width="27.7109375" style="42" customWidth="1"/>
    <col min="9990" max="9991" width="9.85546875" style="42" customWidth="1"/>
    <col min="9992" max="10240" width="9.140625" style="42"/>
    <col min="10241" max="10241" width="3.7109375" style="42" customWidth="1"/>
    <col min="10242" max="10244" width="9.140625" style="42"/>
    <col min="10245" max="10245" width="27.7109375" style="42" customWidth="1"/>
    <col min="10246" max="10247" width="9.85546875" style="42" customWidth="1"/>
    <col min="10248" max="10496" width="9.140625" style="42"/>
    <col min="10497" max="10497" width="3.7109375" style="42" customWidth="1"/>
    <col min="10498" max="10500" width="9.140625" style="42"/>
    <col min="10501" max="10501" width="27.7109375" style="42" customWidth="1"/>
    <col min="10502" max="10503" width="9.85546875" style="42" customWidth="1"/>
    <col min="10504" max="10752" width="9.140625" style="42"/>
    <col min="10753" max="10753" width="3.7109375" style="42" customWidth="1"/>
    <col min="10754" max="10756" width="9.140625" style="42"/>
    <col min="10757" max="10757" width="27.7109375" style="42" customWidth="1"/>
    <col min="10758" max="10759" width="9.85546875" style="42" customWidth="1"/>
    <col min="10760" max="11008" width="9.140625" style="42"/>
    <col min="11009" max="11009" width="3.7109375" style="42" customWidth="1"/>
    <col min="11010" max="11012" width="9.140625" style="42"/>
    <col min="11013" max="11013" width="27.7109375" style="42" customWidth="1"/>
    <col min="11014" max="11015" width="9.85546875" style="42" customWidth="1"/>
    <col min="11016" max="11264" width="9.140625" style="42"/>
    <col min="11265" max="11265" width="3.7109375" style="42" customWidth="1"/>
    <col min="11266" max="11268" width="9.140625" style="42"/>
    <col min="11269" max="11269" width="27.7109375" style="42" customWidth="1"/>
    <col min="11270" max="11271" width="9.85546875" style="42" customWidth="1"/>
    <col min="11272" max="11520" width="9.140625" style="42"/>
    <col min="11521" max="11521" width="3.7109375" style="42" customWidth="1"/>
    <col min="11522" max="11524" width="9.140625" style="42"/>
    <col min="11525" max="11525" width="27.7109375" style="42" customWidth="1"/>
    <col min="11526" max="11527" width="9.85546875" style="42" customWidth="1"/>
    <col min="11528" max="11776" width="9.140625" style="42"/>
    <col min="11777" max="11777" width="3.7109375" style="42" customWidth="1"/>
    <col min="11778" max="11780" width="9.140625" style="42"/>
    <col min="11781" max="11781" width="27.7109375" style="42" customWidth="1"/>
    <col min="11782" max="11783" width="9.85546875" style="42" customWidth="1"/>
    <col min="11784" max="12032" width="9.140625" style="42"/>
    <col min="12033" max="12033" width="3.7109375" style="42" customWidth="1"/>
    <col min="12034" max="12036" width="9.140625" style="42"/>
    <col min="12037" max="12037" width="27.7109375" style="42" customWidth="1"/>
    <col min="12038" max="12039" width="9.85546875" style="42" customWidth="1"/>
    <col min="12040" max="12288" width="9.140625" style="42"/>
    <col min="12289" max="12289" width="3.7109375" style="42" customWidth="1"/>
    <col min="12290" max="12292" width="9.140625" style="42"/>
    <col min="12293" max="12293" width="27.7109375" style="42" customWidth="1"/>
    <col min="12294" max="12295" width="9.85546875" style="42" customWidth="1"/>
    <col min="12296" max="12544" width="9.140625" style="42"/>
    <col min="12545" max="12545" width="3.7109375" style="42" customWidth="1"/>
    <col min="12546" max="12548" width="9.140625" style="42"/>
    <col min="12549" max="12549" width="27.7109375" style="42" customWidth="1"/>
    <col min="12550" max="12551" width="9.85546875" style="42" customWidth="1"/>
    <col min="12552" max="12800" width="9.140625" style="42"/>
    <col min="12801" max="12801" width="3.7109375" style="42" customWidth="1"/>
    <col min="12802" max="12804" width="9.140625" style="42"/>
    <col min="12805" max="12805" width="27.7109375" style="42" customWidth="1"/>
    <col min="12806" max="12807" width="9.85546875" style="42" customWidth="1"/>
    <col min="12808" max="13056" width="9.140625" style="42"/>
    <col min="13057" max="13057" width="3.7109375" style="42" customWidth="1"/>
    <col min="13058" max="13060" width="9.140625" style="42"/>
    <col min="13061" max="13061" width="27.7109375" style="42" customWidth="1"/>
    <col min="13062" max="13063" width="9.85546875" style="42" customWidth="1"/>
    <col min="13064" max="13312" width="9.140625" style="42"/>
    <col min="13313" max="13313" width="3.7109375" style="42" customWidth="1"/>
    <col min="13314" max="13316" width="9.140625" style="42"/>
    <col min="13317" max="13317" width="27.7109375" style="42" customWidth="1"/>
    <col min="13318" max="13319" width="9.85546875" style="42" customWidth="1"/>
    <col min="13320" max="13568" width="9.140625" style="42"/>
    <col min="13569" max="13569" width="3.7109375" style="42" customWidth="1"/>
    <col min="13570" max="13572" width="9.140625" style="42"/>
    <col min="13573" max="13573" width="27.7109375" style="42" customWidth="1"/>
    <col min="13574" max="13575" width="9.85546875" style="42" customWidth="1"/>
    <col min="13576" max="13824" width="9.140625" style="42"/>
    <col min="13825" max="13825" width="3.7109375" style="42" customWidth="1"/>
    <col min="13826" max="13828" width="9.140625" style="42"/>
    <col min="13829" max="13829" width="27.7109375" style="42" customWidth="1"/>
    <col min="13830" max="13831" width="9.85546875" style="42" customWidth="1"/>
    <col min="13832" max="14080" width="9.140625" style="42"/>
    <col min="14081" max="14081" width="3.7109375" style="42" customWidth="1"/>
    <col min="14082" max="14084" width="9.140625" style="42"/>
    <col min="14085" max="14085" width="27.7109375" style="42" customWidth="1"/>
    <col min="14086" max="14087" width="9.85546875" style="42" customWidth="1"/>
    <col min="14088" max="14336" width="9.140625" style="42"/>
    <col min="14337" max="14337" width="3.7109375" style="42" customWidth="1"/>
    <col min="14338" max="14340" width="9.140625" style="42"/>
    <col min="14341" max="14341" width="27.7109375" style="42" customWidth="1"/>
    <col min="14342" max="14343" width="9.85546875" style="42" customWidth="1"/>
    <col min="14344" max="14592" width="9.140625" style="42"/>
    <col min="14593" max="14593" width="3.7109375" style="42" customWidth="1"/>
    <col min="14594" max="14596" width="9.140625" style="42"/>
    <col min="14597" max="14597" width="27.7109375" style="42" customWidth="1"/>
    <col min="14598" max="14599" width="9.85546875" style="42" customWidth="1"/>
    <col min="14600" max="14848" width="9.140625" style="42"/>
    <col min="14849" max="14849" width="3.7109375" style="42" customWidth="1"/>
    <col min="14850" max="14852" width="9.140625" style="42"/>
    <col min="14853" max="14853" width="27.7109375" style="42" customWidth="1"/>
    <col min="14854" max="14855" width="9.85546875" style="42" customWidth="1"/>
    <col min="14856" max="15104" width="9.140625" style="42"/>
    <col min="15105" max="15105" width="3.7109375" style="42" customWidth="1"/>
    <col min="15106" max="15108" width="9.140625" style="42"/>
    <col min="15109" max="15109" width="27.7109375" style="42" customWidth="1"/>
    <col min="15110" max="15111" width="9.85546875" style="42" customWidth="1"/>
    <col min="15112" max="15360" width="9.140625" style="42"/>
    <col min="15361" max="15361" width="3.7109375" style="42" customWidth="1"/>
    <col min="15362" max="15364" width="9.140625" style="42"/>
    <col min="15365" max="15365" width="27.7109375" style="42" customWidth="1"/>
    <col min="15366" max="15367" width="9.85546875" style="42" customWidth="1"/>
    <col min="15368" max="15616" width="9.140625" style="42"/>
    <col min="15617" max="15617" width="3.7109375" style="42" customWidth="1"/>
    <col min="15618" max="15620" width="9.140625" style="42"/>
    <col min="15621" max="15621" width="27.7109375" style="42" customWidth="1"/>
    <col min="15622" max="15623" width="9.85546875" style="42" customWidth="1"/>
    <col min="15624" max="15872" width="9.140625" style="42"/>
    <col min="15873" max="15873" width="3.7109375" style="42" customWidth="1"/>
    <col min="15874" max="15876" width="9.140625" style="42"/>
    <col min="15877" max="15877" width="27.7109375" style="42" customWidth="1"/>
    <col min="15878" max="15879" width="9.85546875" style="42" customWidth="1"/>
    <col min="15880" max="16128" width="9.140625" style="42"/>
    <col min="16129" max="16129" width="3.7109375" style="42" customWidth="1"/>
    <col min="16130" max="16132" width="9.140625" style="42"/>
    <col min="16133" max="16133" width="27.7109375" style="42" customWidth="1"/>
    <col min="16134" max="16135" width="9.85546875" style="42" customWidth="1"/>
    <col min="16136" max="16384" width="9.140625" style="42"/>
  </cols>
  <sheetData>
    <row r="1" spans="1:7">
      <c r="A1" s="387" t="s">
        <v>492</v>
      </c>
      <c r="B1" s="388"/>
      <c r="C1" s="388"/>
      <c r="D1" s="388"/>
      <c r="E1" s="388"/>
      <c r="F1" s="388"/>
      <c r="G1" s="388"/>
    </row>
    <row r="3" spans="1:7" ht="15.75">
      <c r="A3" s="394" t="s">
        <v>587</v>
      </c>
      <c r="B3" s="394"/>
      <c r="C3" s="394"/>
      <c r="D3" s="394"/>
      <c r="E3" s="394"/>
      <c r="F3" s="394"/>
      <c r="G3" s="394"/>
    </row>
    <row r="4" spans="1:7" ht="15.75">
      <c r="A4" s="394" t="s">
        <v>493</v>
      </c>
      <c r="B4" s="394"/>
      <c r="C4" s="394"/>
      <c r="D4" s="394"/>
      <c r="E4" s="394"/>
      <c r="F4" s="394"/>
      <c r="G4" s="394"/>
    </row>
    <row r="5" spans="1:7">
      <c r="A5" s="401"/>
      <c r="B5" s="401"/>
      <c r="C5" s="401"/>
      <c r="D5" s="401"/>
      <c r="E5" s="401"/>
      <c r="F5" s="401"/>
      <c r="G5" s="401"/>
    </row>
    <row r="6" spans="1:7" ht="15.75" thickBot="1">
      <c r="B6" s="80"/>
      <c r="C6" s="80"/>
      <c r="D6" s="80"/>
      <c r="E6" s="80"/>
      <c r="F6" s="80"/>
      <c r="G6" s="80"/>
    </row>
    <row r="7" spans="1:7">
      <c r="A7" s="402" t="s">
        <v>356</v>
      </c>
      <c r="B7" s="397" t="s">
        <v>494</v>
      </c>
      <c r="C7" s="397"/>
      <c r="D7" s="397"/>
      <c r="E7" s="397"/>
      <c r="F7" s="284" t="s">
        <v>495</v>
      </c>
      <c r="G7" s="285" t="s">
        <v>217</v>
      </c>
    </row>
    <row r="8" spans="1:7" ht="15.75" thickBot="1">
      <c r="A8" s="403"/>
      <c r="B8" s="398"/>
      <c r="C8" s="398"/>
      <c r="D8" s="398"/>
      <c r="E8" s="398"/>
      <c r="F8" s="399" t="s">
        <v>496</v>
      </c>
      <c r="G8" s="400"/>
    </row>
    <row r="9" spans="1:7" ht="15.75" thickBot="1">
      <c r="A9" s="272" t="s">
        <v>362</v>
      </c>
      <c r="B9" s="386" t="s">
        <v>497</v>
      </c>
      <c r="C9" s="386"/>
      <c r="D9" s="386"/>
      <c r="E9" s="386"/>
      <c r="F9" s="273">
        <f>SUM(F10:F12)</f>
        <v>2100000</v>
      </c>
      <c r="G9" s="274">
        <f>SUM(G10:G12)</f>
        <v>0</v>
      </c>
    </row>
    <row r="10" spans="1:7">
      <c r="A10" s="269" t="s">
        <v>364</v>
      </c>
      <c r="B10" s="390" t="s">
        <v>498</v>
      </c>
      <c r="C10" s="390"/>
      <c r="D10" s="390"/>
      <c r="E10" s="390"/>
      <c r="F10" s="270">
        <v>300000</v>
      </c>
      <c r="G10" s="271"/>
    </row>
    <row r="11" spans="1:7">
      <c r="A11" s="267" t="s">
        <v>366</v>
      </c>
      <c r="B11" s="393" t="s">
        <v>499</v>
      </c>
      <c r="C11" s="393"/>
      <c r="D11" s="393"/>
      <c r="E11" s="393"/>
      <c r="F11" s="102">
        <v>300000</v>
      </c>
      <c r="G11" s="265"/>
    </row>
    <row r="12" spans="1:7" ht="15.75" thickBot="1">
      <c r="A12" s="275" t="s">
        <v>372</v>
      </c>
      <c r="B12" s="391" t="s">
        <v>500</v>
      </c>
      <c r="C12" s="391"/>
      <c r="D12" s="391"/>
      <c r="E12" s="391"/>
      <c r="F12" s="195">
        <v>1500000</v>
      </c>
      <c r="G12" s="276"/>
    </row>
    <row r="13" spans="1:7" ht="15.75" thickBot="1">
      <c r="A13" s="272" t="s">
        <v>274</v>
      </c>
      <c r="B13" s="386" t="s">
        <v>501</v>
      </c>
      <c r="C13" s="386"/>
      <c r="D13" s="386"/>
      <c r="E13" s="386"/>
      <c r="F13" s="277">
        <f>SUM(F14)</f>
        <v>0</v>
      </c>
      <c r="G13" s="278">
        <f>SUM(G14)</f>
        <v>0</v>
      </c>
    </row>
    <row r="14" spans="1:7" ht="15.75" thickBot="1">
      <c r="A14" s="279" t="s">
        <v>276</v>
      </c>
      <c r="B14" s="389"/>
      <c r="C14" s="389"/>
      <c r="D14" s="389"/>
      <c r="E14" s="389"/>
      <c r="F14" s="256">
        <v>0</v>
      </c>
      <c r="G14" s="280"/>
    </row>
    <row r="15" spans="1:7" ht="15.75" thickBot="1">
      <c r="A15" s="281" t="s">
        <v>278</v>
      </c>
      <c r="B15" s="386" t="s">
        <v>358</v>
      </c>
      <c r="C15" s="386"/>
      <c r="D15" s="386"/>
      <c r="E15" s="386"/>
      <c r="F15" s="282">
        <f>F9+F13</f>
        <v>2100000</v>
      </c>
      <c r="G15" s="283">
        <f>G9+G13</f>
        <v>0</v>
      </c>
    </row>
    <row r="18" spans="1:8">
      <c r="A18" s="387"/>
      <c r="B18" s="388"/>
      <c r="C18" s="388"/>
      <c r="D18" s="388"/>
      <c r="E18" s="388"/>
      <c r="F18" s="388"/>
      <c r="G18" s="388"/>
      <c r="H18" s="111"/>
    </row>
    <row r="20" spans="1:8" ht="15.75">
      <c r="A20" s="394" t="s">
        <v>587</v>
      </c>
      <c r="B20" s="394"/>
      <c r="C20" s="394"/>
      <c r="D20" s="394"/>
      <c r="E20" s="394"/>
      <c r="F20" s="394"/>
      <c r="G20" s="394"/>
    </row>
    <row r="21" spans="1:8" ht="16.5" customHeight="1">
      <c r="A21" s="394" t="s">
        <v>502</v>
      </c>
      <c r="B21" s="394"/>
      <c r="C21" s="394"/>
      <c r="D21" s="394"/>
      <c r="E21" s="394"/>
      <c r="F21" s="394"/>
      <c r="G21" s="394"/>
      <c r="H21" s="74"/>
    </row>
    <row r="23" spans="1:8" ht="15.75" thickBot="1"/>
    <row r="24" spans="1:8" ht="18" customHeight="1">
      <c r="A24" s="395" t="s">
        <v>356</v>
      </c>
      <c r="B24" s="397" t="s">
        <v>494</v>
      </c>
      <c r="C24" s="397"/>
      <c r="D24" s="397"/>
      <c r="E24" s="397"/>
      <c r="F24" s="284" t="s">
        <v>495</v>
      </c>
      <c r="G24" s="285" t="s">
        <v>217</v>
      </c>
    </row>
    <row r="25" spans="1:8" ht="18" customHeight="1" thickBot="1">
      <c r="A25" s="396"/>
      <c r="B25" s="398"/>
      <c r="C25" s="398"/>
      <c r="D25" s="398"/>
      <c r="E25" s="398"/>
      <c r="F25" s="399" t="s">
        <v>496</v>
      </c>
      <c r="G25" s="400"/>
    </row>
    <row r="26" spans="1:8" ht="15.75" thickBot="1">
      <c r="A26" s="289" t="s">
        <v>362</v>
      </c>
      <c r="B26" s="386" t="s">
        <v>503</v>
      </c>
      <c r="C26" s="386"/>
      <c r="D26" s="386"/>
      <c r="E26" s="386"/>
      <c r="F26" s="282">
        <f>SUM(F27:F32)</f>
        <v>9650000</v>
      </c>
      <c r="G26" s="283">
        <f>SUM(G27:G32)</f>
        <v>0</v>
      </c>
    </row>
    <row r="27" spans="1:8">
      <c r="A27" s="287" t="s">
        <v>364</v>
      </c>
      <c r="B27" s="390" t="s">
        <v>504</v>
      </c>
      <c r="C27" s="390"/>
      <c r="D27" s="390"/>
      <c r="E27" s="390"/>
      <c r="F27" s="270">
        <v>500000</v>
      </c>
      <c r="G27" s="288"/>
    </row>
    <row r="28" spans="1:8">
      <c r="A28" s="264" t="s">
        <v>366</v>
      </c>
      <c r="B28" s="393" t="s">
        <v>505</v>
      </c>
      <c r="C28" s="393"/>
      <c r="D28" s="393"/>
      <c r="E28" s="393"/>
      <c r="F28" s="102">
        <v>2350000</v>
      </c>
      <c r="G28" s="286"/>
    </row>
    <row r="29" spans="1:8">
      <c r="A29" s="264" t="s">
        <v>372</v>
      </c>
      <c r="B29" s="393" t="s">
        <v>506</v>
      </c>
      <c r="C29" s="393"/>
      <c r="D29" s="393"/>
      <c r="E29" s="393"/>
      <c r="F29" s="102">
        <v>500000</v>
      </c>
      <c r="G29" s="286"/>
    </row>
    <row r="30" spans="1:8">
      <c r="A30" s="264" t="s">
        <v>274</v>
      </c>
      <c r="B30" s="268" t="s">
        <v>507</v>
      </c>
      <c r="C30" s="268"/>
      <c r="D30" s="268"/>
      <c r="E30" s="268"/>
      <c r="F30" s="102">
        <v>750000</v>
      </c>
      <c r="G30" s="286"/>
    </row>
    <row r="31" spans="1:8">
      <c r="A31" s="264" t="s">
        <v>276</v>
      </c>
      <c r="B31" s="393" t="s">
        <v>508</v>
      </c>
      <c r="C31" s="393"/>
      <c r="D31" s="393"/>
      <c r="E31" s="393"/>
      <c r="F31" s="102">
        <v>50000</v>
      </c>
      <c r="G31" s="266"/>
    </row>
    <row r="32" spans="1:8" ht="15.75" thickBot="1">
      <c r="A32" s="290" t="s">
        <v>278</v>
      </c>
      <c r="B32" s="391" t="s">
        <v>509</v>
      </c>
      <c r="C32" s="391"/>
      <c r="D32" s="391"/>
      <c r="E32" s="391"/>
      <c r="F32" s="195">
        <v>5500000</v>
      </c>
      <c r="G32" s="291"/>
    </row>
    <row r="33" spans="1:7" ht="15.75" thickBot="1">
      <c r="A33" s="289" t="s">
        <v>280</v>
      </c>
      <c r="B33" s="386" t="s">
        <v>510</v>
      </c>
      <c r="C33" s="386"/>
      <c r="D33" s="386"/>
      <c r="E33" s="386"/>
      <c r="F33" s="273">
        <f>SUM(F34:F34)</f>
        <v>630000</v>
      </c>
      <c r="G33" s="274">
        <f>SUM(G34:G34)</f>
        <v>0</v>
      </c>
    </row>
    <row r="34" spans="1:7" ht="15.75" thickBot="1">
      <c r="A34" s="255" t="s">
        <v>282</v>
      </c>
      <c r="B34" s="389" t="s">
        <v>511</v>
      </c>
      <c r="C34" s="389"/>
      <c r="D34" s="389"/>
      <c r="E34" s="389"/>
      <c r="F34" s="93">
        <v>630000</v>
      </c>
      <c r="G34" s="280"/>
    </row>
    <row r="35" spans="1:7" ht="15.75" thickBot="1">
      <c r="A35" s="289" t="s">
        <v>284</v>
      </c>
      <c r="B35" s="386" t="s">
        <v>512</v>
      </c>
      <c r="C35" s="386"/>
      <c r="D35" s="386"/>
      <c r="E35" s="386"/>
      <c r="F35" s="273">
        <f>SUM(F36:F37)</f>
        <v>590000</v>
      </c>
      <c r="G35" s="274">
        <f>SUM(G36)</f>
        <v>0</v>
      </c>
    </row>
    <row r="36" spans="1:7">
      <c r="A36" s="287" t="s">
        <v>286</v>
      </c>
      <c r="B36" s="390" t="s">
        <v>513</v>
      </c>
      <c r="C36" s="390"/>
      <c r="D36" s="390"/>
      <c r="E36" s="390"/>
      <c r="F36" s="270">
        <v>480000</v>
      </c>
      <c r="G36" s="292"/>
    </row>
    <row r="37" spans="1:7" ht="15.75" thickBot="1">
      <c r="A37" s="290" t="s">
        <v>288</v>
      </c>
      <c r="B37" s="391" t="s">
        <v>514</v>
      </c>
      <c r="C37" s="392"/>
      <c r="D37" s="392"/>
      <c r="E37" s="392"/>
      <c r="F37" s="195">
        <v>110000</v>
      </c>
      <c r="G37" s="293"/>
    </row>
    <row r="38" spans="1:7" ht="18" customHeight="1" thickBot="1">
      <c r="A38" s="289" t="s">
        <v>290</v>
      </c>
      <c r="B38" s="386" t="s">
        <v>354</v>
      </c>
      <c r="C38" s="386"/>
      <c r="D38" s="386"/>
      <c r="E38" s="386"/>
      <c r="F38" s="282">
        <f>F26+F33+F35</f>
        <v>10870000</v>
      </c>
      <c r="G38" s="283">
        <f>G26+G33+G35</f>
        <v>0</v>
      </c>
    </row>
    <row r="58" spans="1:8">
      <c r="H58" s="111"/>
    </row>
    <row r="59" spans="1:8">
      <c r="A59" s="112"/>
      <c r="B59" s="112"/>
      <c r="C59" s="112"/>
      <c r="D59" s="112"/>
      <c r="E59" s="112"/>
      <c r="F59" s="112"/>
      <c r="G59" s="112"/>
      <c r="H59" s="111"/>
    </row>
    <row r="60" spans="1:8">
      <c r="A60" s="112"/>
      <c r="B60" s="112"/>
      <c r="C60" s="112"/>
      <c r="D60" s="112"/>
      <c r="E60" s="112"/>
      <c r="F60" s="112"/>
      <c r="G60" s="112"/>
      <c r="H60" s="111"/>
    </row>
    <row r="61" spans="1:8">
      <c r="A61" s="112"/>
      <c r="B61" s="112"/>
      <c r="C61" s="112"/>
      <c r="D61" s="112"/>
      <c r="E61" s="112"/>
      <c r="F61" s="112"/>
      <c r="G61" s="112"/>
    </row>
    <row r="62" spans="1:8" ht="12.75" customHeight="1">
      <c r="A62" s="114"/>
      <c r="B62" s="114"/>
      <c r="C62" s="114"/>
      <c r="D62" s="114"/>
      <c r="E62" s="114"/>
      <c r="F62" s="114"/>
      <c r="G62" s="114"/>
    </row>
    <row r="63" spans="1:8" ht="16.5" customHeight="1">
      <c r="A63" s="114"/>
      <c r="B63" s="114"/>
      <c r="C63" s="114"/>
      <c r="D63" s="114"/>
      <c r="E63" s="114"/>
      <c r="F63" s="114"/>
      <c r="G63" s="114"/>
      <c r="H63" s="74"/>
    </row>
    <row r="64" spans="1:8" ht="12.75" customHeight="1">
      <c r="A64" s="112"/>
      <c r="B64" s="257"/>
      <c r="C64" s="257"/>
      <c r="D64" s="257"/>
      <c r="E64" s="257"/>
      <c r="F64" s="257"/>
      <c r="G64" s="257"/>
      <c r="H64" s="74"/>
    </row>
    <row r="65" spans="1:8">
      <c r="A65" s="112"/>
      <c r="B65" s="257"/>
      <c r="C65" s="257"/>
      <c r="D65" s="257"/>
      <c r="E65" s="257"/>
      <c r="F65" s="257"/>
      <c r="G65" s="257"/>
      <c r="H65" s="158"/>
    </row>
    <row r="66" spans="1:8">
      <c r="A66" s="112"/>
      <c r="B66" s="112"/>
      <c r="C66" s="112"/>
      <c r="D66" s="112"/>
      <c r="E66" s="112"/>
      <c r="F66" s="112"/>
      <c r="G66" s="112"/>
    </row>
    <row r="67" spans="1:8">
      <c r="A67" s="112"/>
      <c r="B67" s="258"/>
      <c r="C67" s="258"/>
      <c r="D67" s="258"/>
      <c r="E67" s="258"/>
      <c r="F67" s="258"/>
      <c r="G67" s="258"/>
      <c r="H67" s="157"/>
    </row>
    <row r="68" spans="1:8" ht="18" customHeight="1">
      <c r="A68" s="259"/>
      <c r="B68" s="260"/>
      <c r="C68" s="260"/>
      <c r="D68" s="260"/>
      <c r="E68" s="260"/>
      <c r="F68" s="261"/>
      <c r="G68" s="261"/>
    </row>
    <row r="69" spans="1:8" ht="18" customHeight="1">
      <c r="A69" s="259"/>
      <c r="B69" s="260"/>
      <c r="C69" s="260"/>
      <c r="D69" s="260"/>
      <c r="E69" s="260"/>
      <c r="F69" s="262"/>
      <c r="G69" s="262"/>
    </row>
    <row r="70" spans="1:8" ht="18" customHeight="1">
      <c r="A70" s="261"/>
      <c r="B70" s="262"/>
      <c r="C70" s="262"/>
      <c r="D70" s="262"/>
      <c r="E70" s="262"/>
      <c r="F70" s="258"/>
      <c r="G70" s="258"/>
    </row>
    <row r="71" spans="1:8">
      <c r="A71" s="112"/>
      <c r="B71" s="262"/>
      <c r="C71" s="262"/>
      <c r="D71" s="262"/>
      <c r="E71" s="262"/>
      <c r="F71" s="258"/>
      <c r="G71" s="258"/>
    </row>
    <row r="72" spans="1:8">
      <c r="A72" s="112"/>
      <c r="B72" s="262"/>
      <c r="C72" s="262"/>
      <c r="D72" s="262"/>
      <c r="E72" s="262"/>
      <c r="F72" s="258"/>
      <c r="G72" s="258"/>
    </row>
    <row r="73" spans="1:8">
      <c r="A73" s="112"/>
      <c r="B73" s="262"/>
      <c r="C73" s="262"/>
      <c r="D73" s="262"/>
      <c r="E73" s="262"/>
      <c r="F73" s="258"/>
      <c r="G73" s="258"/>
    </row>
    <row r="74" spans="1:8">
      <c r="A74" s="112"/>
      <c r="B74" s="262"/>
      <c r="C74" s="262"/>
      <c r="D74" s="262"/>
      <c r="E74" s="262"/>
      <c r="F74" s="258"/>
      <c r="G74" s="258"/>
    </row>
    <row r="75" spans="1:8">
      <c r="A75" s="112"/>
      <c r="B75" s="262"/>
      <c r="C75" s="262"/>
      <c r="D75" s="262"/>
      <c r="E75" s="262"/>
      <c r="F75" s="258"/>
      <c r="G75" s="258"/>
    </row>
    <row r="76" spans="1:8">
      <c r="A76" s="112"/>
      <c r="B76" s="262"/>
      <c r="C76" s="262"/>
      <c r="D76" s="262"/>
      <c r="E76" s="262"/>
      <c r="F76" s="258"/>
      <c r="G76" s="258"/>
    </row>
    <row r="77" spans="1:8">
      <c r="A77" s="112"/>
      <c r="B77" s="262"/>
      <c r="C77" s="262"/>
      <c r="D77" s="262"/>
      <c r="E77" s="262"/>
      <c r="F77" s="258"/>
      <c r="G77" s="258"/>
    </row>
    <row r="78" spans="1:8" ht="18" customHeight="1">
      <c r="A78" s="112"/>
      <c r="B78" s="263"/>
      <c r="C78" s="263"/>
      <c r="D78" s="263"/>
      <c r="E78" s="263"/>
      <c r="F78" s="258"/>
      <c r="G78" s="258"/>
    </row>
    <row r="116" spans="2:8">
      <c r="B116" s="112"/>
      <c r="C116" s="112"/>
      <c r="D116" s="112"/>
      <c r="E116" s="112"/>
      <c r="F116" s="112"/>
      <c r="G116" s="112"/>
      <c r="H116" s="113"/>
    </row>
    <row r="117" spans="2:8">
      <c r="B117" s="112"/>
      <c r="C117" s="112"/>
      <c r="D117" s="112"/>
      <c r="E117" s="112"/>
      <c r="F117" s="112"/>
      <c r="G117" s="112"/>
      <c r="H117" s="112"/>
    </row>
    <row r="118" spans="2:8">
      <c r="B118" s="112"/>
      <c r="C118" s="112"/>
      <c r="D118" s="112"/>
      <c r="E118" s="112"/>
      <c r="F118" s="112"/>
      <c r="G118" s="112"/>
      <c r="H118" s="112"/>
    </row>
    <row r="119" spans="2:8">
      <c r="B119" s="114"/>
      <c r="C119" s="114"/>
      <c r="D119" s="114"/>
      <c r="E119" s="114"/>
      <c r="F119" s="114"/>
      <c r="G119" s="114"/>
      <c r="H119" s="114"/>
    </row>
    <row r="120" spans="2:8">
      <c r="B120" s="114"/>
      <c r="C120" s="114"/>
      <c r="D120" s="114"/>
      <c r="E120" s="114"/>
      <c r="F120" s="114"/>
      <c r="G120" s="114"/>
      <c r="H120" s="114"/>
    </row>
    <row r="121" spans="2:8">
      <c r="B121" s="114"/>
      <c r="C121" s="114"/>
      <c r="D121" s="114"/>
      <c r="E121" s="114"/>
      <c r="F121" s="114"/>
      <c r="G121" s="114"/>
      <c r="H121" s="114"/>
    </row>
    <row r="122" spans="2:8">
      <c r="B122" s="112"/>
      <c r="C122" s="112"/>
      <c r="D122" s="112"/>
      <c r="E122" s="112"/>
      <c r="F122" s="112"/>
      <c r="G122" s="112"/>
      <c r="H122" s="112"/>
    </row>
    <row r="123" spans="2:8">
      <c r="B123" s="112"/>
      <c r="C123" s="112"/>
      <c r="D123" s="112"/>
      <c r="E123" s="112"/>
      <c r="F123" s="112"/>
      <c r="G123" s="112"/>
      <c r="H123" s="112"/>
    </row>
    <row r="124" spans="2:8">
      <c r="B124" s="114"/>
      <c r="C124" s="114"/>
      <c r="D124" s="114"/>
      <c r="E124" s="114"/>
      <c r="F124" s="114"/>
      <c r="G124" s="114"/>
      <c r="H124" s="114"/>
    </row>
    <row r="125" spans="2:8">
      <c r="B125" s="112"/>
      <c r="C125" s="112"/>
      <c r="D125" s="112"/>
      <c r="E125" s="112"/>
      <c r="F125" s="112"/>
      <c r="G125" s="112"/>
      <c r="H125" s="112"/>
    </row>
    <row r="126" spans="2:8">
      <c r="B126" s="114"/>
      <c r="C126" s="114"/>
      <c r="D126" s="114"/>
      <c r="E126" s="114"/>
      <c r="F126" s="114"/>
      <c r="G126" s="114"/>
      <c r="H126" s="114"/>
    </row>
    <row r="127" spans="2:8">
      <c r="B127" s="115"/>
      <c r="C127" s="115"/>
      <c r="D127" s="115"/>
      <c r="E127" s="115"/>
      <c r="F127" s="115"/>
      <c r="G127" s="115"/>
      <c r="H127" s="112"/>
    </row>
    <row r="128" spans="2:8">
      <c r="B128" s="115"/>
      <c r="C128" s="115"/>
      <c r="D128" s="115"/>
      <c r="E128" s="115"/>
      <c r="F128" s="115"/>
      <c r="G128" s="115"/>
      <c r="H128" s="112"/>
    </row>
    <row r="129" spans="2:8">
      <c r="B129" s="115"/>
      <c r="C129" s="115"/>
      <c r="D129" s="115"/>
      <c r="E129" s="115"/>
      <c r="F129" s="115"/>
      <c r="G129" s="115"/>
      <c r="H129" s="112"/>
    </row>
    <row r="130" spans="2:8">
      <c r="B130" s="115"/>
      <c r="C130" s="115"/>
      <c r="D130" s="115"/>
      <c r="E130" s="115"/>
      <c r="F130" s="115"/>
      <c r="G130" s="115"/>
      <c r="H130" s="112"/>
    </row>
    <row r="131" spans="2:8">
      <c r="B131" s="115"/>
      <c r="C131" s="115"/>
      <c r="D131" s="115"/>
      <c r="E131" s="115"/>
      <c r="F131" s="115"/>
      <c r="G131" s="115"/>
      <c r="H131" s="112"/>
    </row>
    <row r="132" spans="2:8">
      <c r="B132" s="115"/>
      <c r="C132" s="115"/>
      <c r="D132" s="115"/>
      <c r="E132" s="115"/>
      <c r="F132" s="115"/>
      <c r="G132" s="115"/>
      <c r="H132" s="112"/>
    </row>
    <row r="133" spans="2:8">
      <c r="B133" s="115"/>
      <c r="C133" s="115"/>
      <c r="D133" s="115"/>
      <c r="E133" s="115"/>
      <c r="F133" s="115"/>
      <c r="G133" s="115"/>
      <c r="H133" s="112"/>
    </row>
    <row r="134" spans="2:8">
      <c r="B134" s="115"/>
      <c r="C134" s="115"/>
      <c r="D134" s="115"/>
      <c r="E134" s="115"/>
      <c r="F134" s="115"/>
      <c r="G134" s="115"/>
      <c r="H134" s="112"/>
    </row>
    <row r="135" spans="2:8">
      <c r="B135" s="115"/>
      <c r="C135" s="115"/>
      <c r="D135" s="115"/>
      <c r="E135" s="115"/>
      <c r="F135" s="115"/>
      <c r="G135" s="115"/>
      <c r="H135" s="112"/>
    </row>
    <row r="136" spans="2:8">
      <c r="B136" s="115"/>
      <c r="C136" s="115"/>
      <c r="D136" s="115"/>
      <c r="E136" s="115"/>
      <c r="F136" s="115"/>
      <c r="G136" s="115"/>
      <c r="H136" s="112"/>
    </row>
    <row r="137" spans="2:8">
      <c r="B137" s="115"/>
      <c r="C137" s="115"/>
      <c r="D137" s="115"/>
      <c r="E137" s="115"/>
      <c r="F137" s="115"/>
      <c r="G137" s="115"/>
      <c r="H137" s="112"/>
    </row>
    <row r="138" spans="2:8">
      <c r="B138" s="115"/>
      <c r="C138" s="115"/>
      <c r="D138" s="115"/>
      <c r="E138" s="115"/>
      <c r="F138" s="115"/>
      <c r="G138" s="115"/>
      <c r="H138" s="112"/>
    </row>
    <row r="139" spans="2:8">
      <c r="B139" s="115"/>
      <c r="C139" s="115"/>
      <c r="D139" s="115"/>
      <c r="E139" s="115"/>
      <c r="F139" s="115"/>
      <c r="G139" s="115"/>
      <c r="H139" s="112"/>
    </row>
    <row r="140" spans="2:8">
      <c r="B140" s="115"/>
      <c r="C140" s="115"/>
      <c r="D140" s="115"/>
      <c r="E140" s="115"/>
      <c r="F140" s="115"/>
      <c r="G140" s="115"/>
      <c r="H140" s="112"/>
    </row>
    <row r="141" spans="2:8">
      <c r="B141" s="115"/>
      <c r="C141" s="115"/>
      <c r="D141" s="115"/>
      <c r="E141" s="115"/>
      <c r="F141" s="115"/>
      <c r="G141" s="115"/>
      <c r="H141" s="112"/>
    </row>
    <row r="142" spans="2:8">
      <c r="B142" s="115"/>
      <c r="C142" s="115"/>
      <c r="D142" s="115"/>
      <c r="E142" s="115"/>
      <c r="F142" s="115"/>
      <c r="G142" s="115"/>
      <c r="H142" s="112"/>
    </row>
    <row r="143" spans="2:8">
      <c r="B143" s="115"/>
      <c r="C143" s="115"/>
      <c r="D143" s="115"/>
      <c r="E143" s="115"/>
      <c r="F143" s="115"/>
      <c r="G143" s="115"/>
      <c r="H143" s="112"/>
    </row>
    <row r="144" spans="2:8">
      <c r="B144" s="114"/>
      <c r="C144" s="114"/>
      <c r="D144" s="114"/>
      <c r="E144" s="114"/>
      <c r="F144" s="114"/>
      <c r="G144" s="114"/>
      <c r="H144" s="112"/>
    </row>
    <row r="145" spans="2:8">
      <c r="B145" s="115"/>
      <c r="C145" s="115"/>
      <c r="D145" s="115"/>
      <c r="E145" s="115"/>
      <c r="F145" s="115"/>
      <c r="G145" s="115"/>
      <c r="H145" s="112"/>
    </row>
    <row r="146" spans="2:8">
      <c r="B146" s="115"/>
      <c r="C146" s="115"/>
      <c r="D146" s="115"/>
      <c r="E146" s="115"/>
      <c r="F146" s="115"/>
      <c r="G146" s="115"/>
      <c r="H146" s="112"/>
    </row>
    <row r="147" spans="2:8">
      <c r="B147" s="115"/>
      <c r="C147" s="115"/>
      <c r="D147" s="115"/>
      <c r="E147" s="115"/>
      <c r="F147" s="115"/>
      <c r="G147" s="115"/>
      <c r="H147" s="112"/>
    </row>
    <row r="148" spans="2:8">
      <c r="B148" s="115"/>
      <c r="C148" s="115"/>
      <c r="D148" s="115"/>
      <c r="E148" s="115"/>
      <c r="F148" s="115"/>
      <c r="G148" s="115"/>
      <c r="H148" s="112"/>
    </row>
    <row r="149" spans="2:8">
      <c r="B149" s="115"/>
      <c r="C149" s="115"/>
      <c r="D149" s="115"/>
      <c r="E149" s="115"/>
      <c r="F149" s="115"/>
      <c r="G149" s="115"/>
      <c r="H149" s="112"/>
    </row>
    <row r="150" spans="2:8">
      <c r="B150" s="115"/>
      <c r="C150" s="115"/>
      <c r="D150" s="115"/>
      <c r="E150" s="115"/>
      <c r="F150" s="115"/>
      <c r="G150" s="115"/>
      <c r="H150" s="112"/>
    </row>
    <row r="151" spans="2:8">
      <c r="B151" s="115"/>
      <c r="C151" s="115"/>
      <c r="D151" s="115"/>
      <c r="E151" s="115"/>
      <c r="F151" s="115"/>
      <c r="G151" s="115"/>
      <c r="H151" s="112"/>
    </row>
    <row r="152" spans="2:8">
      <c r="B152" s="115"/>
      <c r="C152" s="115"/>
      <c r="D152" s="115"/>
      <c r="E152" s="115"/>
      <c r="F152" s="115"/>
      <c r="G152" s="115"/>
      <c r="H152" s="112"/>
    </row>
    <row r="153" spans="2:8">
      <c r="B153" s="115"/>
      <c r="C153" s="115"/>
      <c r="D153" s="115"/>
      <c r="E153" s="115"/>
      <c r="F153" s="115"/>
      <c r="G153" s="115"/>
      <c r="H153" s="112"/>
    </row>
    <row r="154" spans="2:8">
      <c r="B154" s="115"/>
      <c r="C154" s="115"/>
      <c r="D154" s="115"/>
      <c r="E154" s="115"/>
      <c r="F154" s="115"/>
      <c r="G154" s="115"/>
      <c r="H154" s="112"/>
    </row>
    <row r="155" spans="2:8">
      <c r="B155" s="115"/>
      <c r="C155" s="115"/>
      <c r="D155" s="115"/>
      <c r="E155" s="115"/>
      <c r="F155" s="115"/>
      <c r="G155" s="115"/>
      <c r="H155" s="112"/>
    </row>
    <row r="156" spans="2:8">
      <c r="B156" s="115"/>
      <c r="C156" s="115"/>
      <c r="D156" s="115"/>
      <c r="E156" s="115"/>
      <c r="F156" s="115"/>
      <c r="G156" s="115"/>
      <c r="H156" s="112"/>
    </row>
    <row r="157" spans="2:8">
      <c r="B157" s="115"/>
      <c r="C157" s="115"/>
      <c r="D157" s="115"/>
      <c r="E157" s="115"/>
      <c r="F157" s="115"/>
      <c r="G157" s="115"/>
      <c r="H157" s="112"/>
    </row>
    <row r="158" spans="2:8">
      <c r="B158" s="115"/>
      <c r="C158" s="115"/>
      <c r="D158" s="115"/>
      <c r="E158" s="115"/>
      <c r="F158" s="115"/>
      <c r="G158" s="115"/>
      <c r="H158" s="112"/>
    </row>
    <row r="159" spans="2:8">
      <c r="B159" s="114"/>
      <c r="C159" s="114"/>
      <c r="D159" s="114"/>
      <c r="E159" s="114"/>
      <c r="F159" s="114"/>
      <c r="G159" s="114"/>
      <c r="H159" s="112"/>
    </row>
    <row r="160" spans="2:8">
      <c r="B160" s="112"/>
      <c r="C160" s="112"/>
      <c r="D160" s="112"/>
      <c r="E160" s="112"/>
      <c r="F160" s="112"/>
      <c r="G160" s="112"/>
      <c r="H160" s="112"/>
    </row>
    <row r="161" spans="2:8">
      <c r="B161" s="112"/>
      <c r="C161" s="112"/>
      <c r="D161" s="112"/>
      <c r="E161" s="112"/>
      <c r="F161" s="112"/>
      <c r="G161" s="112"/>
      <c r="H161" s="112"/>
    </row>
    <row r="162" spans="2:8">
      <c r="B162" s="112"/>
      <c r="C162" s="112"/>
      <c r="D162" s="112"/>
      <c r="E162" s="112"/>
      <c r="F162" s="112"/>
      <c r="G162" s="112"/>
      <c r="H162" s="112"/>
    </row>
    <row r="163" spans="2:8">
      <c r="B163" s="112"/>
      <c r="C163" s="112"/>
      <c r="D163" s="112"/>
      <c r="E163" s="112"/>
      <c r="F163" s="112"/>
      <c r="G163" s="112"/>
      <c r="H163" s="112"/>
    </row>
    <row r="164" spans="2:8">
      <c r="B164" s="112"/>
      <c r="C164" s="112"/>
      <c r="D164" s="112"/>
      <c r="E164" s="112"/>
      <c r="F164" s="112"/>
      <c r="G164" s="112"/>
      <c r="H164" s="112"/>
    </row>
    <row r="165" spans="2:8">
      <c r="B165" s="112"/>
      <c r="C165" s="112"/>
      <c r="D165" s="112"/>
      <c r="E165" s="112"/>
      <c r="F165" s="112"/>
      <c r="G165" s="112"/>
      <c r="H165" s="112"/>
    </row>
    <row r="166" spans="2:8">
      <c r="B166" s="112"/>
      <c r="C166" s="112"/>
      <c r="D166" s="112"/>
      <c r="E166" s="112"/>
      <c r="F166" s="112"/>
      <c r="G166" s="112"/>
      <c r="H166" s="112"/>
    </row>
    <row r="167" spans="2:8">
      <c r="B167" s="112"/>
      <c r="C167" s="112"/>
      <c r="D167" s="112"/>
      <c r="E167" s="112"/>
      <c r="F167" s="112"/>
      <c r="G167" s="112"/>
      <c r="H167" s="112"/>
    </row>
    <row r="168" spans="2:8">
      <c r="B168" s="112"/>
      <c r="C168" s="112"/>
      <c r="D168" s="112"/>
      <c r="E168" s="112"/>
      <c r="F168" s="112"/>
      <c r="G168" s="112"/>
      <c r="H168" s="112"/>
    </row>
    <row r="169" spans="2:8">
      <c r="B169" s="112"/>
      <c r="C169" s="112"/>
      <c r="D169" s="112"/>
      <c r="E169" s="112"/>
      <c r="F169" s="112"/>
      <c r="G169" s="112"/>
      <c r="H169" s="113"/>
    </row>
    <row r="170" spans="2:8">
      <c r="B170" s="112"/>
      <c r="C170" s="112"/>
      <c r="D170" s="112"/>
      <c r="E170" s="112"/>
      <c r="F170" s="112"/>
      <c r="G170" s="112"/>
      <c r="H170" s="112"/>
    </row>
    <row r="171" spans="2:8">
      <c r="B171" s="112"/>
      <c r="C171" s="112"/>
      <c r="D171" s="112"/>
      <c r="E171" s="112"/>
      <c r="F171" s="112"/>
      <c r="G171" s="112"/>
      <c r="H171" s="112"/>
    </row>
    <row r="172" spans="2:8">
      <c r="B172" s="114"/>
      <c r="C172" s="114"/>
      <c r="D172" s="114"/>
      <c r="E172" s="114"/>
      <c r="F172" s="114"/>
      <c r="G172" s="114"/>
      <c r="H172" s="112"/>
    </row>
    <row r="173" spans="2:8">
      <c r="B173" s="114"/>
      <c r="C173" s="114"/>
      <c r="D173" s="114"/>
      <c r="E173" s="114"/>
      <c r="F173" s="114"/>
      <c r="G173" s="114"/>
      <c r="H173" s="112"/>
    </row>
    <row r="174" spans="2:8">
      <c r="B174" s="112"/>
      <c r="C174" s="112"/>
      <c r="D174" s="112"/>
      <c r="E174" s="112"/>
      <c r="F174" s="112"/>
      <c r="G174" s="112"/>
      <c r="H174" s="112"/>
    </row>
    <row r="175" spans="2:8">
      <c r="B175" s="112"/>
      <c r="C175" s="112"/>
      <c r="D175" s="112"/>
      <c r="E175" s="112"/>
      <c r="F175" s="112"/>
      <c r="G175" s="112"/>
      <c r="H175" s="112"/>
    </row>
    <row r="176" spans="2:8">
      <c r="B176" s="112"/>
      <c r="C176" s="112"/>
      <c r="D176" s="112"/>
      <c r="E176" s="112"/>
      <c r="F176" s="112"/>
      <c r="G176" s="112"/>
      <c r="H176" s="115"/>
    </row>
    <row r="177" spans="2:8">
      <c r="B177" s="116"/>
      <c r="C177" s="116"/>
      <c r="D177" s="116"/>
      <c r="E177" s="116"/>
      <c r="F177" s="117"/>
      <c r="G177" s="118"/>
      <c r="H177" s="118"/>
    </row>
    <row r="178" spans="2:8">
      <c r="B178" s="116"/>
      <c r="C178" s="116"/>
      <c r="D178" s="116"/>
      <c r="E178" s="116"/>
      <c r="F178" s="117"/>
      <c r="G178" s="118"/>
      <c r="H178" s="115"/>
    </row>
    <row r="179" spans="2:8">
      <c r="B179" s="116"/>
      <c r="C179" s="116"/>
      <c r="D179" s="116"/>
      <c r="E179" s="116"/>
      <c r="F179" s="117"/>
      <c r="G179" s="118"/>
      <c r="H179" s="118"/>
    </row>
    <row r="180" spans="2:8">
      <c r="B180" s="115"/>
      <c r="C180" s="115"/>
      <c r="D180" s="115"/>
      <c r="E180" s="115"/>
      <c r="F180" s="115"/>
      <c r="G180" s="115"/>
      <c r="H180" s="115"/>
    </row>
    <row r="181" spans="2:8">
      <c r="B181" s="115"/>
      <c r="C181" s="115"/>
      <c r="D181" s="115"/>
      <c r="E181" s="115"/>
      <c r="F181" s="115"/>
      <c r="G181" s="115"/>
      <c r="H181" s="115"/>
    </row>
    <row r="182" spans="2:8">
      <c r="B182" s="115"/>
      <c r="C182" s="115"/>
      <c r="D182" s="115"/>
      <c r="E182" s="115"/>
      <c r="F182" s="112"/>
      <c r="G182" s="115"/>
      <c r="H182" s="115"/>
    </row>
    <row r="183" spans="2:8">
      <c r="B183" s="115"/>
      <c r="C183" s="115"/>
      <c r="D183" s="115"/>
      <c r="E183" s="115"/>
      <c r="F183" s="115"/>
      <c r="G183" s="115"/>
      <c r="H183" s="115"/>
    </row>
    <row r="184" spans="2:8">
      <c r="B184" s="115"/>
      <c r="C184" s="115"/>
      <c r="D184" s="115"/>
      <c r="E184" s="115"/>
      <c r="F184" s="115"/>
      <c r="G184" s="115"/>
      <c r="H184" s="115"/>
    </row>
    <row r="185" spans="2:8">
      <c r="B185" s="115"/>
      <c r="C185" s="115"/>
      <c r="D185" s="115"/>
      <c r="E185" s="115"/>
      <c r="F185" s="115"/>
      <c r="G185" s="115"/>
      <c r="H185" s="115"/>
    </row>
    <row r="186" spans="2:8">
      <c r="B186" s="115"/>
      <c r="C186" s="115"/>
      <c r="D186" s="115"/>
      <c r="E186" s="115"/>
      <c r="F186" s="115"/>
      <c r="G186" s="115"/>
      <c r="H186" s="115"/>
    </row>
    <row r="187" spans="2:8">
      <c r="B187" s="115"/>
      <c r="C187" s="115"/>
      <c r="D187" s="115"/>
      <c r="E187" s="115"/>
      <c r="F187" s="115"/>
      <c r="G187" s="115"/>
      <c r="H187" s="115"/>
    </row>
    <row r="188" spans="2:8">
      <c r="B188" s="115"/>
      <c r="C188" s="115"/>
      <c r="D188" s="115"/>
      <c r="E188" s="115"/>
      <c r="F188" s="115"/>
      <c r="G188" s="115"/>
      <c r="H188" s="115"/>
    </row>
    <row r="189" spans="2:8">
      <c r="B189" s="115"/>
      <c r="C189" s="115"/>
      <c r="D189" s="115"/>
      <c r="E189" s="115"/>
      <c r="F189" s="115"/>
      <c r="G189" s="115"/>
      <c r="H189" s="115"/>
    </row>
    <row r="190" spans="2:8">
      <c r="B190" s="114"/>
      <c r="C190" s="114"/>
      <c r="D190" s="114"/>
      <c r="E190" s="114"/>
      <c r="F190" s="112"/>
      <c r="G190" s="115"/>
      <c r="H190" s="115"/>
    </row>
    <row r="191" spans="2:8">
      <c r="B191" s="115"/>
      <c r="C191" s="115"/>
      <c r="D191" s="115"/>
      <c r="E191" s="115"/>
      <c r="F191" s="112"/>
      <c r="G191" s="115"/>
      <c r="H191" s="115"/>
    </row>
    <row r="192" spans="2:8">
      <c r="B192" s="115"/>
      <c r="C192" s="115"/>
      <c r="D192" s="115"/>
      <c r="E192" s="115"/>
      <c r="F192" s="112"/>
      <c r="G192" s="115"/>
      <c r="H192" s="115"/>
    </row>
    <row r="193" spans="2:8">
      <c r="B193" s="115"/>
      <c r="C193" s="115"/>
      <c r="D193" s="115"/>
      <c r="E193" s="115"/>
      <c r="F193" s="115"/>
      <c r="G193" s="115"/>
      <c r="H193" s="115"/>
    </row>
    <row r="194" spans="2:8">
      <c r="B194" s="115"/>
      <c r="C194" s="115"/>
      <c r="D194" s="115"/>
      <c r="E194" s="115"/>
      <c r="F194" s="115"/>
      <c r="G194" s="115"/>
      <c r="H194" s="115"/>
    </row>
    <row r="195" spans="2:8">
      <c r="B195" s="115"/>
      <c r="C195" s="115"/>
      <c r="D195" s="115"/>
      <c r="E195" s="115"/>
      <c r="F195" s="115"/>
      <c r="G195" s="115"/>
      <c r="H195" s="115"/>
    </row>
    <row r="196" spans="2:8">
      <c r="B196" s="115"/>
      <c r="C196" s="115"/>
      <c r="D196" s="115"/>
      <c r="E196" s="115"/>
      <c r="F196" s="115"/>
      <c r="G196" s="115"/>
      <c r="H196" s="115"/>
    </row>
    <row r="197" spans="2:8">
      <c r="B197" s="115"/>
      <c r="C197" s="115"/>
      <c r="D197" s="115"/>
      <c r="E197" s="115"/>
      <c r="F197" s="115"/>
      <c r="G197" s="115"/>
      <c r="H197" s="115"/>
    </row>
    <row r="198" spans="2:8">
      <c r="B198" s="115"/>
      <c r="C198" s="115"/>
      <c r="D198" s="115"/>
      <c r="E198" s="115"/>
      <c r="F198" s="115"/>
      <c r="G198" s="115"/>
      <c r="H198" s="115"/>
    </row>
    <row r="199" spans="2:8">
      <c r="B199" s="115"/>
      <c r="C199" s="115"/>
      <c r="D199" s="115"/>
      <c r="E199" s="115"/>
      <c r="F199" s="112"/>
      <c r="G199" s="115"/>
      <c r="H199" s="115"/>
    </row>
    <row r="200" spans="2:8">
      <c r="B200" s="115"/>
      <c r="C200" s="115"/>
      <c r="D200" s="115"/>
      <c r="E200" s="115"/>
      <c r="F200" s="115"/>
      <c r="G200" s="115"/>
      <c r="H200" s="115"/>
    </row>
    <row r="201" spans="2:8">
      <c r="B201" s="115"/>
      <c r="C201" s="115"/>
      <c r="D201" s="115"/>
      <c r="E201" s="115"/>
      <c r="F201" s="115"/>
      <c r="G201" s="115"/>
      <c r="H201" s="115"/>
    </row>
    <row r="202" spans="2:8">
      <c r="B202" s="112"/>
      <c r="C202" s="112"/>
      <c r="D202" s="112"/>
      <c r="E202" s="112"/>
      <c r="F202" s="112"/>
      <c r="G202" s="112"/>
      <c r="H202" s="112"/>
    </row>
    <row r="203" spans="2:8">
      <c r="B203" s="112"/>
      <c r="C203" s="112"/>
      <c r="D203" s="112"/>
      <c r="E203" s="112"/>
      <c r="F203" s="112"/>
      <c r="G203" s="112"/>
      <c r="H203" s="112"/>
    </row>
  </sheetData>
  <mergeCells count="32">
    <mergeCell ref="B9:E9"/>
    <mergeCell ref="B10:E10"/>
    <mergeCell ref="B11:E11"/>
    <mergeCell ref="B12:E12"/>
    <mergeCell ref="A3:G3"/>
    <mergeCell ref="A4:G4"/>
    <mergeCell ref="A5:G5"/>
    <mergeCell ref="A7:A8"/>
    <mergeCell ref="B7:E8"/>
    <mergeCell ref="F8:G8"/>
    <mergeCell ref="B26:E26"/>
    <mergeCell ref="B13:E13"/>
    <mergeCell ref="B14:E14"/>
    <mergeCell ref="B15:E15"/>
    <mergeCell ref="A20:G20"/>
    <mergeCell ref="A18:G18"/>
    <mergeCell ref="B38:E38"/>
    <mergeCell ref="A1:G1"/>
    <mergeCell ref="B34:E34"/>
    <mergeCell ref="B35:E35"/>
    <mergeCell ref="B36:E36"/>
    <mergeCell ref="B37:E37"/>
    <mergeCell ref="B27:E27"/>
    <mergeCell ref="B28:E28"/>
    <mergeCell ref="B29:E29"/>
    <mergeCell ref="B31:E31"/>
    <mergeCell ref="B32:E32"/>
    <mergeCell ref="B33:E33"/>
    <mergeCell ref="A21:G21"/>
    <mergeCell ref="A24:A25"/>
    <mergeCell ref="B24:E25"/>
    <mergeCell ref="F25:G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Y76"/>
  <sheetViews>
    <sheetView showGridLines="0" topLeftCell="A46" workbookViewId="0">
      <selection activeCell="C12" sqref="C12"/>
    </sheetView>
  </sheetViews>
  <sheetFormatPr defaultRowHeight="12.75"/>
  <cols>
    <col min="1" max="1" width="8.85546875" style="152" customWidth="1"/>
    <col min="2" max="2" width="7.5703125" style="152" hidden="1" customWidth="1"/>
    <col min="3" max="3" width="97.7109375" style="152" customWidth="1"/>
    <col min="4" max="4" width="16.28515625" style="152" customWidth="1"/>
    <col min="5" max="5" width="31.42578125" style="30" hidden="1" customWidth="1"/>
    <col min="6" max="6" width="22.42578125" style="30" hidden="1" customWidth="1"/>
    <col min="7" max="7" width="15.7109375" style="130" hidden="1" customWidth="1"/>
    <col min="8" max="8" width="14.7109375" style="30" hidden="1" customWidth="1"/>
    <col min="9" max="9" width="18.7109375" style="30" hidden="1" customWidth="1"/>
    <col min="10" max="11" width="9.140625" style="30" hidden="1" customWidth="1"/>
    <col min="12" max="12" width="16" style="30" hidden="1" customWidth="1"/>
    <col min="13" max="13" width="25.85546875" style="30" customWidth="1"/>
    <col min="14" max="20" width="9.140625" style="30"/>
    <col min="21" max="21" width="17.7109375" style="30" customWidth="1"/>
    <col min="22" max="16384" width="9.140625" style="30"/>
  </cols>
  <sheetData>
    <row r="1" spans="1:25" ht="15.75">
      <c r="A1" s="23"/>
      <c r="B1" s="23"/>
      <c r="C1" s="24" t="s">
        <v>586</v>
      </c>
      <c r="D1" s="25" t="s">
        <v>265</v>
      </c>
      <c r="E1" s="33"/>
      <c r="F1" s="33"/>
      <c r="H1" s="33"/>
      <c r="I1" s="33"/>
      <c r="J1" s="33"/>
      <c r="K1" s="33"/>
      <c r="L1" s="33"/>
      <c r="M1" s="33"/>
      <c r="N1" s="26"/>
      <c r="O1" s="26"/>
      <c r="P1" s="26"/>
      <c r="Q1" s="26"/>
      <c r="R1" s="26"/>
      <c r="S1" s="27"/>
      <c r="T1" s="26"/>
      <c r="U1" s="26"/>
      <c r="V1" s="28"/>
      <c r="W1" s="26"/>
      <c r="X1" s="29"/>
      <c r="Y1" s="26"/>
    </row>
    <row r="2" spans="1:25" ht="18.75" customHeight="1">
      <c r="A2" s="404" t="s">
        <v>448</v>
      </c>
      <c r="B2" s="404"/>
      <c r="C2" s="404"/>
      <c r="D2" s="404"/>
      <c r="E2" s="31" t="s">
        <v>266</v>
      </c>
      <c r="F2" s="31"/>
      <c r="H2" s="31"/>
      <c r="I2" s="31"/>
      <c r="J2" s="31"/>
      <c r="K2" s="31"/>
      <c r="L2" s="31"/>
      <c r="M2" s="31"/>
      <c r="N2" s="405"/>
      <c r="O2" s="405"/>
      <c r="P2" s="405"/>
      <c r="Q2" s="405"/>
      <c r="R2" s="31"/>
      <c r="S2" s="31"/>
      <c r="T2" s="31"/>
      <c r="U2" s="26"/>
      <c r="V2" s="31"/>
      <c r="W2" s="32"/>
      <c r="X2" s="32"/>
      <c r="Y2" s="33"/>
    </row>
    <row r="3" spans="1:25" ht="22.5" customHeight="1" thickBot="1">
      <c r="A3" s="131"/>
      <c r="B3" s="34"/>
      <c r="C3" s="35"/>
      <c r="D3" s="34"/>
      <c r="E3" s="31"/>
      <c r="F3" s="13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2"/>
      <c r="W3" s="32"/>
      <c r="X3" s="33"/>
    </row>
    <row r="4" spans="1:25" ht="15" customHeight="1">
      <c r="A4" s="132" t="s">
        <v>469</v>
      </c>
      <c r="B4" s="235"/>
      <c r="C4" s="132" t="s">
        <v>2</v>
      </c>
      <c r="D4" s="133" t="s">
        <v>267</v>
      </c>
      <c r="E4" s="33"/>
      <c r="F4" s="130"/>
      <c r="G4" s="33" t="s">
        <v>268</v>
      </c>
      <c r="H4" s="33"/>
      <c r="I4" s="33"/>
      <c r="J4" s="33"/>
      <c r="K4" s="33"/>
      <c r="L4" s="33"/>
      <c r="M4" s="26"/>
      <c r="N4" s="26"/>
      <c r="O4" s="26"/>
      <c r="P4" s="26"/>
      <c r="Q4" s="26"/>
      <c r="R4" s="36"/>
      <c r="S4" s="26"/>
      <c r="T4" s="26"/>
      <c r="U4" s="26"/>
      <c r="V4" s="26"/>
      <c r="W4" s="26"/>
      <c r="X4" s="26"/>
    </row>
    <row r="5" spans="1:25" ht="15" customHeight="1">
      <c r="A5" s="236" t="s">
        <v>362</v>
      </c>
      <c r="B5" s="237"/>
      <c r="C5" s="134" t="s">
        <v>269</v>
      </c>
      <c r="D5" s="141">
        <v>0</v>
      </c>
      <c r="E5" s="135">
        <f>[1]ÖSSZESÍTŐ!$F18</f>
        <v>44645921754</v>
      </c>
      <c r="F5" s="136">
        <f>D5-E5</f>
        <v>-44645921754</v>
      </c>
      <c r="G5" s="33"/>
      <c r="H5" s="33"/>
      <c r="I5" s="33"/>
      <c r="J5" s="33"/>
      <c r="K5" s="33"/>
      <c r="L5" s="137"/>
      <c r="M5" s="26"/>
      <c r="N5" s="26"/>
      <c r="O5" s="26"/>
      <c r="P5" s="26"/>
      <c r="Q5" s="26"/>
      <c r="R5" s="36"/>
      <c r="S5" s="26"/>
      <c r="T5" s="26"/>
      <c r="U5" s="26"/>
      <c r="V5" s="26"/>
      <c r="W5" s="26"/>
      <c r="X5" s="26"/>
    </row>
    <row r="6" spans="1:25" ht="15" customHeight="1">
      <c r="A6" s="236" t="s">
        <v>364</v>
      </c>
      <c r="B6" s="237"/>
      <c r="C6" s="134" t="s">
        <v>270</v>
      </c>
      <c r="D6" s="141">
        <v>0</v>
      </c>
      <c r="E6" s="135"/>
      <c r="F6" s="136"/>
      <c r="G6" s="33"/>
      <c r="H6" s="33"/>
      <c r="I6" s="33"/>
      <c r="J6" s="33"/>
      <c r="K6" s="33"/>
      <c r="L6" s="137"/>
      <c r="M6" s="26"/>
      <c r="N6" s="26"/>
      <c r="O6" s="26"/>
      <c r="P6" s="26"/>
      <c r="Q6" s="26"/>
      <c r="R6" s="36"/>
      <c r="S6" s="26"/>
      <c r="T6" s="26"/>
      <c r="U6" s="26"/>
      <c r="V6" s="26"/>
      <c r="W6" s="26"/>
      <c r="X6" s="26"/>
    </row>
    <row r="7" spans="1:25" ht="15" customHeight="1">
      <c r="A7" s="236" t="s">
        <v>366</v>
      </c>
      <c r="B7" s="237"/>
      <c r="C7" s="138" t="s">
        <v>271</v>
      </c>
      <c r="D7" s="153">
        <v>5822030</v>
      </c>
      <c r="E7" s="135">
        <f>[1]ÖSSZESÍTŐ!$F19</f>
        <v>7658112938</v>
      </c>
      <c r="F7" s="136">
        <f>D7-E7</f>
        <v>-7652290908</v>
      </c>
      <c r="G7" s="33"/>
      <c r="H7" s="33"/>
      <c r="I7" s="33"/>
      <c r="J7" s="33"/>
      <c r="K7" s="33"/>
      <c r="L7" s="137"/>
      <c r="M7" s="26"/>
      <c r="N7" s="26"/>
      <c r="O7" s="26"/>
      <c r="P7" s="26"/>
      <c r="Q7" s="26"/>
      <c r="R7" s="36"/>
      <c r="S7" s="26"/>
      <c r="T7" s="26"/>
      <c r="U7" s="26"/>
      <c r="V7" s="26"/>
      <c r="W7" s="26"/>
      <c r="X7" s="26"/>
    </row>
    <row r="8" spans="1:25" ht="15" customHeight="1">
      <c r="A8" s="236" t="s">
        <v>372</v>
      </c>
      <c r="B8" s="237"/>
      <c r="C8" s="139" t="s">
        <v>272</v>
      </c>
      <c r="D8" s="141">
        <v>3557375</v>
      </c>
      <c r="E8" s="135">
        <f>[1]ÖSSZESÍTŐ!$F20</f>
        <v>4167281520</v>
      </c>
      <c r="F8" s="136">
        <f>D8-E8</f>
        <v>-4163724145</v>
      </c>
      <c r="G8" s="33"/>
      <c r="H8" s="33"/>
      <c r="I8" s="33"/>
      <c r="J8" s="33"/>
      <c r="K8" s="33"/>
      <c r="L8" s="137"/>
      <c r="M8" s="26"/>
      <c r="N8" s="26"/>
      <c r="O8" s="26"/>
      <c r="P8" s="26"/>
      <c r="Q8" s="26"/>
      <c r="R8" s="36"/>
      <c r="S8" s="26"/>
      <c r="T8" s="26"/>
      <c r="U8" s="26"/>
      <c r="V8" s="26"/>
      <c r="W8" s="26"/>
      <c r="X8" s="26"/>
    </row>
    <row r="9" spans="1:25" ht="15" customHeight="1">
      <c r="A9" s="236" t="s">
        <v>274</v>
      </c>
      <c r="B9" s="237"/>
      <c r="C9" s="138" t="s">
        <v>273</v>
      </c>
      <c r="D9" s="153">
        <v>2042680</v>
      </c>
      <c r="E9" s="135">
        <f>[1]ÖSSZESÍTŐ!$F21</f>
        <v>955541000</v>
      </c>
      <c r="F9" s="136">
        <f>D9-E9</f>
        <v>-953498320</v>
      </c>
      <c r="G9" s="33"/>
      <c r="H9" s="33"/>
      <c r="I9" s="33"/>
      <c r="J9" s="33"/>
      <c r="K9" s="33"/>
      <c r="L9" s="137"/>
      <c r="M9" s="26"/>
      <c r="N9" s="26"/>
      <c r="O9" s="26"/>
      <c r="P9" s="26"/>
      <c r="Q9" s="26"/>
      <c r="R9" s="36"/>
      <c r="S9" s="26"/>
      <c r="T9" s="26"/>
      <c r="U9" s="26"/>
      <c r="V9" s="26"/>
      <c r="W9" s="26"/>
      <c r="X9" s="26"/>
    </row>
    <row r="10" spans="1:25" ht="15" customHeight="1">
      <c r="A10" s="236" t="s">
        <v>276</v>
      </c>
      <c r="B10" s="237"/>
      <c r="C10" s="138" t="s">
        <v>275</v>
      </c>
      <c r="D10" s="153">
        <v>0</v>
      </c>
      <c r="E10" s="135">
        <f>[1]ÖSSZESÍTŐ!$F22</f>
        <v>814165624</v>
      </c>
      <c r="F10" s="136">
        <f>D10-E10</f>
        <v>-814165624</v>
      </c>
      <c r="G10" s="33"/>
      <c r="H10" s="33"/>
      <c r="I10" s="33"/>
      <c r="J10" s="33"/>
      <c r="K10" s="33"/>
      <c r="L10" s="137"/>
      <c r="M10" s="26"/>
      <c r="N10" s="26"/>
      <c r="O10" s="26"/>
      <c r="P10" s="26"/>
      <c r="Q10" s="26"/>
      <c r="R10" s="36"/>
      <c r="S10" s="26"/>
      <c r="T10" s="26"/>
      <c r="U10" s="26"/>
      <c r="V10" s="26"/>
      <c r="W10" s="26"/>
      <c r="X10" s="26"/>
    </row>
    <row r="11" spans="1:25" ht="15" customHeight="1">
      <c r="A11" s="236" t="s">
        <v>278</v>
      </c>
      <c r="B11" s="237"/>
      <c r="C11" s="138" t="s">
        <v>277</v>
      </c>
      <c r="D11" s="153">
        <v>1952000</v>
      </c>
      <c r="E11" s="135">
        <f>[1]ÖSSZESÍTŐ!$F23</f>
        <v>107364000</v>
      </c>
      <c r="F11" s="136">
        <f>D11-E11</f>
        <v>-105412000</v>
      </c>
      <c r="G11" s="33"/>
      <c r="H11" s="33"/>
      <c r="I11" s="33"/>
      <c r="J11" s="33"/>
      <c r="K11" s="33"/>
      <c r="L11" s="137"/>
      <c r="M11" s="26"/>
      <c r="N11" s="26"/>
      <c r="O11" s="26"/>
      <c r="P11" s="26"/>
      <c r="Q11" s="26"/>
      <c r="R11" s="36"/>
      <c r="S11" s="26"/>
      <c r="T11" s="26"/>
      <c r="U11" s="28"/>
      <c r="V11" s="26"/>
      <c r="W11" s="26"/>
      <c r="X11" s="26"/>
    </row>
    <row r="12" spans="1:25" ht="15" customHeight="1">
      <c r="A12" s="236" t="s">
        <v>280</v>
      </c>
      <c r="B12" s="237"/>
      <c r="C12" s="138" t="s">
        <v>279</v>
      </c>
      <c r="D12" s="153">
        <v>1730025</v>
      </c>
      <c r="E12" s="135"/>
      <c r="F12" s="136"/>
      <c r="G12" s="33"/>
      <c r="H12" s="33"/>
      <c r="I12" s="33"/>
      <c r="J12" s="33"/>
      <c r="K12" s="33"/>
      <c r="L12" s="137"/>
      <c r="M12" s="26"/>
      <c r="N12" s="26"/>
      <c r="O12" s="26"/>
      <c r="P12" s="26"/>
      <c r="Q12" s="26"/>
      <c r="R12" s="36"/>
      <c r="S12" s="26"/>
      <c r="T12" s="26"/>
      <c r="U12" s="28"/>
      <c r="V12" s="26"/>
      <c r="W12" s="26"/>
      <c r="X12" s="26"/>
    </row>
    <row r="13" spans="1:25" ht="15" customHeight="1">
      <c r="A13" s="236" t="s">
        <v>282</v>
      </c>
      <c r="B13" s="237"/>
      <c r="C13" s="138" t="s">
        <v>281</v>
      </c>
      <c r="D13" s="153">
        <v>0</v>
      </c>
      <c r="E13" s="135"/>
      <c r="F13" s="136"/>
      <c r="G13" s="33"/>
      <c r="H13" s="33"/>
      <c r="I13" s="33"/>
      <c r="J13" s="33"/>
      <c r="K13" s="33"/>
      <c r="L13" s="137"/>
      <c r="M13" s="26"/>
      <c r="N13" s="26"/>
      <c r="O13" s="26"/>
      <c r="P13" s="26"/>
      <c r="Q13" s="26"/>
      <c r="R13" s="36"/>
      <c r="S13" s="26"/>
      <c r="T13" s="26"/>
      <c r="U13" s="28"/>
      <c r="V13" s="26"/>
      <c r="W13" s="26"/>
      <c r="X13" s="26"/>
    </row>
    <row r="14" spans="1:25" ht="15" customHeight="1">
      <c r="A14" s="236" t="s">
        <v>284</v>
      </c>
      <c r="B14" s="237"/>
      <c r="C14" s="138" t="s">
        <v>283</v>
      </c>
      <c r="D14" s="153">
        <v>0</v>
      </c>
      <c r="E14" s="135"/>
      <c r="F14" s="136"/>
      <c r="G14" s="33"/>
      <c r="H14" s="33"/>
      <c r="I14" s="33"/>
      <c r="J14" s="33"/>
      <c r="K14" s="33"/>
      <c r="L14" s="137"/>
      <c r="M14" s="26"/>
      <c r="N14" s="26"/>
      <c r="O14" s="26"/>
      <c r="P14" s="26"/>
      <c r="Q14" s="26"/>
      <c r="R14" s="36"/>
      <c r="S14" s="26"/>
      <c r="T14" s="26"/>
      <c r="U14" s="28"/>
      <c r="V14" s="26"/>
      <c r="W14" s="26"/>
      <c r="X14" s="26"/>
    </row>
    <row r="15" spans="1:25" ht="15" customHeight="1">
      <c r="A15" s="236" t="s">
        <v>286</v>
      </c>
      <c r="B15" s="237"/>
      <c r="C15" s="138" t="s">
        <v>285</v>
      </c>
      <c r="D15" s="153">
        <v>1827350</v>
      </c>
      <c r="E15" s="135"/>
      <c r="F15" s="136"/>
      <c r="G15" s="33"/>
      <c r="H15" s="33"/>
      <c r="I15" s="33"/>
      <c r="J15" s="33"/>
      <c r="K15" s="33"/>
      <c r="L15" s="137"/>
      <c r="M15" s="26"/>
      <c r="N15" s="26"/>
      <c r="O15" s="26"/>
      <c r="P15" s="26"/>
      <c r="Q15" s="26"/>
      <c r="R15" s="36"/>
      <c r="S15" s="26"/>
      <c r="T15" s="26"/>
      <c r="U15" s="28"/>
      <c r="V15" s="26"/>
      <c r="W15" s="26"/>
      <c r="X15" s="26"/>
    </row>
    <row r="16" spans="1:25" ht="15" customHeight="1">
      <c r="A16" s="236" t="s">
        <v>288</v>
      </c>
      <c r="B16" s="237"/>
      <c r="C16" s="138" t="s">
        <v>287</v>
      </c>
      <c r="D16" s="153">
        <v>1827350</v>
      </c>
      <c r="E16" s="135"/>
      <c r="F16" s="136"/>
      <c r="G16" s="33"/>
      <c r="H16" s="33"/>
      <c r="I16" s="33"/>
      <c r="J16" s="33"/>
      <c r="K16" s="33"/>
      <c r="L16" s="137"/>
      <c r="M16" s="26"/>
      <c r="N16" s="26"/>
      <c r="O16" s="26"/>
      <c r="P16" s="26"/>
      <c r="Q16" s="26"/>
      <c r="R16" s="36"/>
      <c r="S16" s="26"/>
      <c r="T16" s="26"/>
      <c r="U16" s="28"/>
      <c r="V16" s="26"/>
      <c r="W16" s="26"/>
      <c r="X16" s="26"/>
    </row>
    <row r="17" spans="1:24" ht="15" customHeight="1">
      <c r="A17" s="236" t="s">
        <v>290</v>
      </c>
      <c r="B17" s="237"/>
      <c r="C17" s="138" t="s">
        <v>289</v>
      </c>
      <c r="D17" s="153">
        <v>5000000</v>
      </c>
      <c r="E17" s="135">
        <f>[1]ÖSSZESÍTŐ!$F24</f>
        <v>4853210577</v>
      </c>
      <c r="F17" s="136">
        <f>D17-E17</f>
        <v>-4848210577</v>
      </c>
      <c r="G17" s="33"/>
      <c r="H17" s="33"/>
      <c r="I17" s="33"/>
      <c r="J17" s="33"/>
      <c r="K17" s="33"/>
      <c r="L17" s="137"/>
      <c r="M17" s="26"/>
      <c r="N17" s="26"/>
      <c r="O17" s="26"/>
      <c r="P17" s="26"/>
      <c r="Q17" s="26"/>
      <c r="R17" s="36"/>
      <c r="S17" s="26"/>
      <c r="T17" s="26"/>
      <c r="U17" s="28"/>
      <c r="V17" s="26"/>
      <c r="W17" s="26"/>
      <c r="X17" s="26"/>
    </row>
    <row r="18" spans="1:24" ht="15" customHeight="1">
      <c r="A18" s="236" t="s">
        <v>296</v>
      </c>
      <c r="B18" s="237"/>
      <c r="C18" s="139" t="s">
        <v>291</v>
      </c>
      <c r="D18" s="141">
        <v>0</v>
      </c>
      <c r="E18" s="135"/>
      <c r="F18" s="136"/>
      <c r="G18" s="33"/>
      <c r="H18" s="33"/>
      <c r="I18" s="33"/>
      <c r="J18" s="33"/>
      <c r="K18" s="33"/>
      <c r="L18" s="137"/>
      <c r="M18" s="26"/>
      <c r="N18" s="26"/>
      <c r="O18" s="26"/>
      <c r="P18" s="26"/>
      <c r="Q18" s="26"/>
      <c r="R18" s="36"/>
      <c r="S18" s="26"/>
      <c r="T18" s="26"/>
      <c r="U18" s="28"/>
      <c r="V18" s="26"/>
      <c r="W18" s="26"/>
      <c r="X18" s="26"/>
    </row>
    <row r="19" spans="1:24" ht="15" customHeight="1">
      <c r="A19" s="236" t="s">
        <v>298</v>
      </c>
      <c r="B19" s="237"/>
      <c r="C19" s="143" t="s">
        <v>292</v>
      </c>
      <c r="D19" s="141">
        <v>91800</v>
      </c>
      <c r="E19" s="135"/>
      <c r="F19" s="136"/>
      <c r="G19" s="33"/>
      <c r="H19" s="33"/>
      <c r="I19" s="33"/>
      <c r="J19" s="33"/>
      <c r="K19" s="33"/>
      <c r="L19" s="137"/>
      <c r="M19" s="26"/>
      <c r="N19" s="26"/>
      <c r="O19" s="26"/>
      <c r="P19" s="26"/>
      <c r="Q19" s="26"/>
      <c r="R19" s="36"/>
      <c r="S19" s="26"/>
      <c r="T19" s="26"/>
      <c r="U19" s="28"/>
      <c r="V19" s="26"/>
      <c r="W19" s="26"/>
      <c r="X19" s="26"/>
    </row>
    <row r="20" spans="1:24" ht="15" customHeight="1">
      <c r="A20" s="236" t="s">
        <v>300</v>
      </c>
      <c r="B20" s="237"/>
      <c r="C20" s="143" t="s">
        <v>293</v>
      </c>
      <c r="D20" s="141">
        <v>0</v>
      </c>
      <c r="E20" s="135"/>
      <c r="F20" s="136"/>
      <c r="G20" s="33"/>
      <c r="H20" s="33"/>
      <c r="I20" s="33"/>
      <c r="J20" s="33"/>
      <c r="K20" s="33"/>
      <c r="L20" s="137"/>
      <c r="M20" s="26"/>
      <c r="N20" s="26"/>
      <c r="O20" s="26"/>
      <c r="P20" s="26"/>
      <c r="Q20" s="26"/>
      <c r="R20" s="36"/>
      <c r="S20" s="26"/>
      <c r="T20" s="26"/>
      <c r="U20" s="28"/>
      <c r="V20" s="26"/>
      <c r="W20" s="26"/>
      <c r="X20" s="26"/>
    </row>
    <row r="21" spans="1:24" ht="15" customHeight="1">
      <c r="A21" s="236" t="s">
        <v>302</v>
      </c>
      <c r="B21" s="237"/>
      <c r="C21" s="143" t="s">
        <v>294</v>
      </c>
      <c r="D21" s="141">
        <v>0</v>
      </c>
      <c r="E21" s="135"/>
      <c r="F21" s="136"/>
      <c r="G21" s="33"/>
      <c r="H21" s="33"/>
      <c r="I21" s="33"/>
      <c r="J21" s="33"/>
      <c r="K21" s="33"/>
      <c r="L21" s="137"/>
      <c r="M21" s="26"/>
      <c r="N21" s="26"/>
      <c r="O21" s="26"/>
      <c r="P21" s="26"/>
      <c r="Q21" s="26"/>
      <c r="R21" s="36"/>
      <c r="S21" s="26"/>
      <c r="T21" s="26"/>
      <c r="U21" s="28"/>
      <c r="V21" s="26"/>
      <c r="W21" s="26"/>
      <c r="X21" s="26"/>
    </row>
    <row r="22" spans="1:24" ht="15" customHeight="1">
      <c r="A22" s="236" t="s">
        <v>304</v>
      </c>
      <c r="B22" s="237"/>
      <c r="C22" s="138" t="s">
        <v>295</v>
      </c>
      <c r="D22" s="141">
        <v>7356455</v>
      </c>
      <c r="E22" s="135"/>
      <c r="F22" s="136"/>
      <c r="G22" s="33"/>
      <c r="H22" s="33"/>
      <c r="I22" s="33"/>
      <c r="J22" s="33"/>
      <c r="K22" s="33"/>
      <c r="L22" s="137"/>
      <c r="M22" s="26"/>
      <c r="N22" s="26"/>
      <c r="O22" s="26"/>
      <c r="P22" s="26"/>
      <c r="Q22" s="26"/>
      <c r="R22" s="36"/>
      <c r="S22" s="26"/>
      <c r="T22" s="26"/>
      <c r="U22" s="28"/>
      <c r="V22" s="26"/>
      <c r="W22" s="26"/>
      <c r="X22" s="26"/>
    </row>
    <row r="23" spans="1:24" ht="15" customHeight="1">
      <c r="A23" s="236" t="s">
        <v>306</v>
      </c>
      <c r="B23" s="237"/>
      <c r="C23" s="139" t="s">
        <v>297</v>
      </c>
      <c r="D23" s="141">
        <f>D6+D8+D18+D21</f>
        <v>3557375</v>
      </c>
      <c r="E23" s="135">
        <f>[1]ÖSSZESÍTŐ!$F25</f>
        <v>8845112111</v>
      </c>
      <c r="F23" s="136">
        <f t="shared" ref="F23:F28" si="0">D23-E23</f>
        <v>-8841554736</v>
      </c>
      <c r="G23" s="33"/>
      <c r="H23" s="33"/>
      <c r="I23" s="33"/>
      <c r="J23" s="33"/>
      <c r="K23" s="33"/>
      <c r="L23" s="137"/>
      <c r="M23" s="26"/>
      <c r="N23" s="26"/>
      <c r="O23" s="26"/>
      <c r="P23" s="26"/>
      <c r="Q23" s="26"/>
      <c r="R23" s="36"/>
      <c r="S23" s="26"/>
      <c r="T23" s="26"/>
      <c r="U23" s="29"/>
      <c r="V23" s="26"/>
      <c r="W23" s="26"/>
      <c r="X23" s="26"/>
    </row>
    <row r="24" spans="1:24" ht="15" customHeight="1">
      <c r="A24" s="236" t="s">
        <v>310</v>
      </c>
      <c r="B24" s="237"/>
      <c r="C24" s="138" t="s">
        <v>299</v>
      </c>
      <c r="D24" s="153"/>
      <c r="E24" s="135">
        <f>[1]ÖSSZESÍTŐ!$F26</f>
        <v>167179350</v>
      </c>
      <c r="F24" s="136">
        <f t="shared" si="0"/>
        <v>-167179350</v>
      </c>
      <c r="G24" s="33"/>
      <c r="H24" s="33"/>
      <c r="I24" s="33"/>
      <c r="J24" s="33"/>
      <c r="K24" s="33"/>
      <c r="L24" s="137"/>
      <c r="M24" s="26"/>
      <c r="N24" s="26"/>
      <c r="O24" s="26"/>
      <c r="P24" s="26"/>
      <c r="Q24" s="26"/>
      <c r="R24" s="36"/>
      <c r="S24" s="26"/>
      <c r="T24" s="26"/>
      <c r="U24" s="29"/>
      <c r="V24" s="29"/>
      <c r="W24" s="26"/>
      <c r="X24" s="26"/>
    </row>
    <row r="25" spans="1:24" ht="15" customHeight="1">
      <c r="A25" s="236" t="s">
        <v>515</v>
      </c>
      <c r="B25" s="237"/>
      <c r="C25" s="139" t="s">
        <v>301</v>
      </c>
      <c r="D25" s="142">
        <f>+D26+D30</f>
        <v>0</v>
      </c>
      <c r="E25" s="135">
        <f>[1]ÖSSZESÍTŐ!$F28</f>
        <v>27274483745</v>
      </c>
      <c r="F25" s="136">
        <f t="shared" si="0"/>
        <v>-27274483745</v>
      </c>
      <c r="G25" s="33"/>
      <c r="H25" s="33"/>
      <c r="I25" s="33"/>
      <c r="J25" s="33"/>
      <c r="K25" s="33"/>
      <c r="L25" s="137"/>
      <c r="M25" s="26"/>
      <c r="N25" s="26"/>
      <c r="O25" s="26"/>
      <c r="P25" s="26"/>
      <c r="Q25" s="26"/>
      <c r="R25" s="36"/>
      <c r="S25" s="26"/>
      <c r="T25" s="26"/>
      <c r="U25" s="26"/>
      <c r="V25" s="26"/>
      <c r="W25" s="26"/>
      <c r="X25" s="26"/>
    </row>
    <row r="26" spans="1:24" ht="15" customHeight="1">
      <c r="A26" s="236" t="s">
        <v>516</v>
      </c>
      <c r="B26" s="237"/>
      <c r="C26" s="143" t="s">
        <v>303</v>
      </c>
      <c r="D26" s="144">
        <f>+D27+D28+D29</f>
        <v>0</v>
      </c>
      <c r="E26" s="135">
        <f>[1]ÖSSZESÍTŐ!$F29</f>
        <v>20046044410</v>
      </c>
      <c r="F26" s="136">
        <f t="shared" si="0"/>
        <v>-20046044410</v>
      </c>
      <c r="G26" s="33"/>
      <c r="H26" s="33"/>
      <c r="I26" s="33"/>
      <c r="J26" s="33"/>
      <c r="K26" s="33"/>
      <c r="L26" s="137"/>
      <c r="M26" s="26"/>
      <c r="N26" s="26"/>
      <c r="O26" s="26"/>
      <c r="P26" s="26"/>
      <c r="Q26" s="26"/>
      <c r="R26" s="36"/>
      <c r="S26" s="26"/>
      <c r="T26" s="26"/>
      <c r="U26" s="26"/>
      <c r="V26" s="26"/>
      <c r="W26" s="37"/>
      <c r="X26" s="38"/>
    </row>
    <row r="27" spans="1:24" ht="15" customHeight="1">
      <c r="A27" s="236" t="s">
        <v>517</v>
      </c>
      <c r="B27" s="237"/>
      <c r="C27" s="145" t="s">
        <v>305</v>
      </c>
      <c r="D27" s="146"/>
      <c r="E27" s="135">
        <f>[1]ÖSSZESÍTŐ!$F30</f>
        <v>1889323900</v>
      </c>
      <c r="F27" s="136">
        <f t="shared" si="0"/>
        <v>-1889323900</v>
      </c>
      <c r="G27" s="33"/>
      <c r="H27" s="33"/>
      <c r="I27" s="33"/>
      <c r="J27" s="33"/>
      <c r="K27" s="33"/>
      <c r="L27" s="137"/>
      <c r="M27" s="26"/>
      <c r="N27" s="26"/>
      <c r="O27" s="26"/>
      <c r="P27" s="26"/>
      <c r="Q27" s="26"/>
      <c r="R27" s="36"/>
      <c r="S27" s="26"/>
      <c r="T27" s="26"/>
      <c r="U27" s="26"/>
      <c r="V27" s="26"/>
      <c r="W27" s="37"/>
      <c r="X27" s="38"/>
    </row>
    <row r="28" spans="1:24" ht="15" customHeight="1">
      <c r="A28" s="236" t="s">
        <v>518</v>
      </c>
      <c r="B28" s="237"/>
      <c r="C28" s="145" t="s">
        <v>307</v>
      </c>
      <c r="D28" s="146"/>
      <c r="E28" s="135">
        <f>[1]ÖSSZESÍTŐ!$F31</f>
        <v>11834280700</v>
      </c>
      <c r="F28" s="136">
        <f t="shared" si="0"/>
        <v>-11834280700</v>
      </c>
      <c r="G28" s="33" t="s">
        <v>308</v>
      </c>
      <c r="H28" s="33"/>
      <c r="I28" s="33"/>
      <c r="J28" s="33"/>
      <c r="K28" s="33"/>
      <c r="L28" s="137"/>
      <c r="M28" s="26"/>
      <c r="N28" s="26"/>
      <c r="O28" s="26"/>
      <c r="P28" s="26"/>
      <c r="Q28" s="26"/>
      <c r="R28" s="36"/>
      <c r="S28" s="26"/>
      <c r="T28" s="26"/>
      <c r="U28" s="26"/>
      <c r="V28" s="26"/>
      <c r="W28" s="37"/>
      <c r="X28" s="38"/>
    </row>
    <row r="29" spans="1:24" ht="15" customHeight="1">
      <c r="A29" s="236" t="s">
        <v>519</v>
      </c>
      <c r="B29" s="237"/>
      <c r="C29" s="145" t="s">
        <v>309</v>
      </c>
      <c r="D29" s="146"/>
      <c r="E29" s="135"/>
      <c r="F29" s="136"/>
      <c r="G29" s="33"/>
      <c r="H29" s="33"/>
      <c r="I29" s="33"/>
      <c r="J29" s="33"/>
      <c r="K29" s="33"/>
      <c r="L29" s="137"/>
      <c r="M29" s="26"/>
      <c r="N29" s="26"/>
      <c r="O29" s="26"/>
      <c r="P29" s="26"/>
      <c r="Q29" s="26"/>
      <c r="R29" s="36"/>
      <c r="S29" s="26"/>
      <c r="T29" s="26"/>
      <c r="U29" s="26"/>
      <c r="V29" s="26"/>
      <c r="W29" s="37"/>
      <c r="X29" s="38"/>
    </row>
    <row r="30" spans="1:24" ht="15" customHeight="1">
      <c r="A30" s="236" t="s">
        <v>520</v>
      </c>
      <c r="B30" s="237"/>
      <c r="C30" s="139" t="s">
        <v>311</v>
      </c>
      <c r="D30" s="144">
        <f>+D31+D32</f>
        <v>0</v>
      </c>
      <c r="E30" s="135">
        <f>[1]ÖSSZESÍTŐ!$F32</f>
        <v>258996163321</v>
      </c>
      <c r="F30" s="136">
        <f t="shared" ref="F30:F35" si="1">D30-E30</f>
        <v>-258996163321</v>
      </c>
      <c r="G30" s="33" t="s">
        <v>312</v>
      </c>
      <c r="H30" s="33"/>
      <c r="I30" s="33"/>
      <c r="J30" s="33"/>
      <c r="K30" s="33"/>
      <c r="L30" s="137"/>
      <c r="M30" s="26"/>
      <c r="N30" s="26"/>
      <c r="O30" s="26"/>
      <c r="P30" s="26"/>
      <c r="Q30" s="26"/>
      <c r="R30" s="36"/>
      <c r="S30" s="26"/>
      <c r="T30" s="26"/>
      <c r="U30" s="26"/>
      <c r="V30" s="26"/>
      <c r="W30" s="37"/>
      <c r="X30" s="38"/>
    </row>
    <row r="31" spans="1:24" ht="15" customHeight="1">
      <c r="A31" s="236" t="s">
        <v>521</v>
      </c>
      <c r="B31" s="237"/>
      <c r="C31" s="145" t="s">
        <v>313</v>
      </c>
      <c r="D31" s="146"/>
      <c r="E31" s="135">
        <f>[1]ÖSSZESÍTŐ!$F33</f>
        <v>36799843750</v>
      </c>
      <c r="F31" s="136">
        <f t="shared" si="1"/>
        <v>-36799843750</v>
      </c>
      <c r="G31" s="33" t="s">
        <v>308</v>
      </c>
      <c r="H31" s="33"/>
      <c r="I31" s="33"/>
      <c r="J31" s="33" t="s">
        <v>314</v>
      </c>
      <c r="K31" s="147">
        <v>35352156000</v>
      </c>
      <c r="L31" s="137"/>
      <c r="M31" s="26"/>
      <c r="N31" s="26"/>
      <c r="O31" s="26"/>
      <c r="P31" s="26"/>
      <c r="Q31" s="26"/>
      <c r="R31" s="36"/>
      <c r="S31" s="26"/>
      <c r="T31" s="26"/>
      <c r="U31" s="26"/>
      <c r="V31" s="26"/>
      <c r="W31" s="37"/>
      <c r="X31" s="38"/>
    </row>
    <row r="32" spans="1:24" ht="15" customHeight="1">
      <c r="A32" s="236" t="s">
        <v>522</v>
      </c>
      <c r="B32" s="237"/>
      <c r="C32" s="145" t="s">
        <v>315</v>
      </c>
      <c r="D32" s="146"/>
      <c r="E32" s="135">
        <f>[1]ÖSSZESÍTŐ!$F35</f>
        <v>523771665185</v>
      </c>
      <c r="F32" s="136">
        <f t="shared" si="1"/>
        <v>-523771665185</v>
      </c>
      <c r="G32" s="135" t="e">
        <f>[2]Ft_g!#REF!</f>
        <v>#REF!</v>
      </c>
      <c r="H32" s="39" t="e">
        <f>D32-G32</f>
        <v>#REF!</v>
      </c>
      <c r="I32" s="33"/>
      <c r="J32" s="33"/>
      <c r="K32" s="33"/>
      <c r="L32" s="137"/>
      <c r="M32" s="26"/>
      <c r="N32" s="26"/>
      <c r="O32" s="26"/>
      <c r="P32" s="26"/>
      <c r="Q32" s="26"/>
      <c r="R32" s="36"/>
      <c r="S32" s="26"/>
      <c r="T32" s="40"/>
      <c r="U32" s="26"/>
      <c r="V32" s="26"/>
      <c r="W32" s="37"/>
      <c r="X32" s="38"/>
    </row>
    <row r="33" spans="1:24" ht="15" customHeight="1">
      <c r="A33" s="236" t="s">
        <v>523</v>
      </c>
      <c r="B33" s="237"/>
      <c r="C33" s="143" t="s">
        <v>316</v>
      </c>
      <c r="D33" s="144">
        <f>+D34+D35</f>
        <v>0</v>
      </c>
      <c r="E33" s="135">
        <f>[1]ÖSSZESÍTŐ!$F36</f>
        <v>4300800000</v>
      </c>
      <c r="F33" s="136">
        <f t="shared" si="1"/>
        <v>-4300800000</v>
      </c>
      <c r="G33" s="33"/>
      <c r="H33" s="33"/>
      <c r="I33" s="33"/>
      <c r="J33" s="33"/>
      <c r="K33" s="33"/>
      <c r="L33" s="137"/>
      <c r="M33" s="26"/>
      <c r="N33" s="26"/>
      <c r="O33" s="26"/>
      <c r="P33" s="26"/>
      <c r="Q33" s="26"/>
      <c r="R33" s="36"/>
      <c r="S33" s="26"/>
      <c r="T33" s="26"/>
      <c r="U33" s="26"/>
      <c r="V33" s="26"/>
      <c r="W33" s="37"/>
      <c r="X33" s="38"/>
    </row>
    <row r="34" spans="1:24" ht="15" customHeight="1">
      <c r="A34" s="236" t="s">
        <v>524</v>
      </c>
      <c r="B34" s="237"/>
      <c r="C34" s="145" t="s">
        <v>317</v>
      </c>
      <c r="D34" s="146"/>
      <c r="E34" s="135">
        <f>[1]ÖSSZESÍTŐ!$F37</f>
        <v>781020450</v>
      </c>
      <c r="F34" s="136">
        <f t="shared" si="1"/>
        <v>-781020450</v>
      </c>
      <c r="G34" s="148"/>
      <c r="H34" s="33"/>
      <c r="I34" s="33"/>
      <c r="J34" s="33"/>
      <c r="K34" s="33"/>
      <c r="L34" s="137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37"/>
      <c r="X34" s="38"/>
    </row>
    <row r="35" spans="1:24" ht="15" customHeight="1">
      <c r="A35" s="236" t="s">
        <v>525</v>
      </c>
      <c r="B35" s="237"/>
      <c r="C35" s="145" t="s">
        <v>318</v>
      </c>
      <c r="D35" s="146"/>
      <c r="E35" s="135">
        <f>[1]ÖSSZESÍTŐ!$F38</f>
        <v>1578102500</v>
      </c>
      <c r="F35" s="136">
        <f t="shared" si="1"/>
        <v>-1578102500</v>
      </c>
      <c r="G35" s="33"/>
      <c r="H35" s="33"/>
      <c r="I35" s="33"/>
      <c r="J35" s="33"/>
      <c r="K35" s="33"/>
      <c r="L35" s="137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37"/>
      <c r="X35" s="38"/>
    </row>
    <row r="36" spans="1:24" ht="15" customHeight="1">
      <c r="A36" s="236" t="s">
        <v>526</v>
      </c>
      <c r="B36" s="237"/>
      <c r="C36" s="143" t="s">
        <v>319</v>
      </c>
      <c r="D36" s="144"/>
      <c r="E36" s="135"/>
      <c r="F36" s="136"/>
      <c r="G36" s="33"/>
      <c r="H36" s="33"/>
      <c r="I36" s="33"/>
      <c r="J36" s="33"/>
      <c r="K36" s="33"/>
      <c r="L36" s="137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37"/>
      <c r="X36" s="38"/>
    </row>
    <row r="37" spans="1:24" ht="15" customHeight="1">
      <c r="A37" s="236" t="s">
        <v>527</v>
      </c>
      <c r="B37" s="237"/>
      <c r="C37" s="143" t="s">
        <v>320</v>
      </c>
      <c r="D37" s="144">
        <f>D25+D33+D36</f>
        <v>0</v>
      </c>
      <c r="F37" s="136">
        <f>D37-E37</f>
        <v>0</v>
      </c>
      <c r="G37" s="33"/>
      <c r="H37" s="33"/>
      <c r="I37" s="33"/>
      <c r="J37" s="33"/>
      <c r="K37" s="33"/>
      <c r="L37" s="137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ht="15" customHeight="1">
      <c r="A38" s="236" t="s">
        <v>528</v>
      </c>
      <c r="B38" s="237"/>
      <c r="C38" s="138" t="s">
        <v>321</v>
      </c>
      <c r="D38" s="144">
        <f>D25+L38</f>
        <v>0</v>
      </c>
      <c r="F38" s="136"/>
      <c r="G38" s="33"/>
      <c r="H38" s="33"/>
      <c r="I38" s="33"/>
      <c r="J38" s="33"/>
      <c r="K38" s="33"/>
      <c r="L38" s="137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1:24" ht="15" customHeight="1">
      <c r="A39" s="236" t="s">
        <v>529</v>
      </c>
      <c r="B39" s="237"/>
      <c r="C39" s="149" t="s">
        <v>322</v>
      </c>
      <c r="D39" s="144">
        <v>1321000</v>
      </c>
      <c r="E39" s="135"/>
      <c r="F39" s="136"/>
      <c r="G39" s="33"/>
      <c r="H39" s="33"/>
      <c r="I39" s="33"/>
      <c r="J39" s="33"/>
      <c r="K39" s="33"/>
      <c r="L39" s="137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1:24" ht="15" customHeight="1">
      <c r="A40" s="236" t="s">
        <v>530</v>
      </c>
      <c r="B40" s="237"/>
      <c r="C40" s="149" t="s">
        <v>323</v>
      </c>
      <c r="D40" s="144">
        <v>221440</v>
      </c>
      <c r="E40" s="135">
        <f>[1]ÖSSZESÍTŐ!$F41</f>
        <v>0</v>
      </c>
      <c r="F40" s="136">
        <f>D40-E40</f>
        <v>221440</v>
      </c>
      <c r="G40" s="135"/>
      <c r="H40" s="33"/>
      <c r="I40" s="33"/>
      <c r="J40" s="33"/>
      <c r="K40" s="33"/>
      <c r="L40" s="137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31"/>
      <c r="X40" s="41"/>
    </row>
    <row r="41" spans="1:24" ht="15" customHeight="1">
      <c r="A41" s="236" t="s">
        <v>531</v>
      </c>
      <c r="B41" s="237"/>
      <c r="C41" s="150" t="s">
        <v>324</v>
      </c>
      <c r="D41" s="146"/>
      <c r="E41" s="135">
        <f>[1]ÖSSZESÍTŐ!$F42</f>
        <v>38509709506</v>
      </c>
      <c r="F41" s="136">
        <f>D41-E41</f>
        <v>-38509709506</v>
      </c>
      <c r="G41" s="135" t="e">
        <f>[2]Ft_g!#REF!</f>
        <v>#REF!</v>
      </c>
      <c r="H41" s="39" t="e">
        <f>D41-G41</f>
        <v>#REF!</v>
      </c>
      <c r="I41" s="33"/>
      <c r="J41" s="33"/>
      <c r="K41" s="148"/>
      <c r="L41" s="137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33"/>
      <c r="X41" s="33"/>
    </row>
    <row r="42" spans="1:24" ht="15" customHeight="1">
      <c r="A42" s="236" t="s">
        <v>532</v>
      </c>
      <c r="B42" s="237"/>
      <c r="C42" s="151" t="s">
        <v>325</v>
      </c>
      <c r="D42" s="146"/>
      <c r="E42" s="135">
        <f>[1]ÖSSZESÍTŐ!$F43</f>
        <v>205688427825</v>
      </c>
      <c r="F42" s="136">
        <f>D42-E42</f>
        <v>-205688427825</v>
      </c>
      <c r="G42" s="135" t="e">
        <f>[2]Ft_g!#REF!</f>
        <v>#REF!</v>
      </c>
      <c r="H42" s="39" t="e">
        <f>D42-G42</f>
        <v>#REF!</v>
      </c>
      <c r="I42" s="33"/>
      <c r="J42" s="33"/>
      <c r="K42" s="33"/>
      <c r="L42" s="137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37"/>
      <c r="X42" s="37"/>
    </row>
    <row r="43" spans="1:24" ht="15" customHeight="1">
      <c r="A43" s="236" t="s">
        <v>533</v>
      </c>
      <c r="B43" s="237"/>
      <c r="C43" s="149" t="s">
        <v>326</v>
      </c>
      <c r="D43" s="144">
        <f>SUM(D44:D46)</f>
        <v>1867974</v>
      </c>
      <c r="E43" s="135">
        <f>[1]ÖSSZESÍTŐ!$F44</f>
        <v>767969802516</v>
      </c>
      <c r="F43" s="136">
        <f>D43-E43</f>
        <v>-767967934542</v>
      </c>
      <c r="G43" s="135" t="e">
        <f>[2]Ft_g!#REF!</f>
        <v>#REF!</v>
      </c>
      <c r="H43" s="39" t="e">
        <f>D43-G43</f>
        <v>#REF!</v>
      </c>
      <c r="I43" s="33"/>
      <c r="J43" s="33"/>
      <c r="K43" s="33"/>
      <c r="L43" s="137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37"/>
      <c r="X43" s="37"/>
    </row>
    <row r="44" spans="1:24" ht="15" customHeight="1">
      <c r="A44" s="236" t="s">
        <v>534</v>
      </c>
      <c r="B44" s="237"/>
      <c r="C44" s="150" t="s">
        <v>327</v>
      </c>
      <c r="D44" s="146">
        <v>1729920</v>
      </c>
      <c r="E44" s="33"/>
      <c r="F44" s="130"/>
      <c r="G44" s="33"/>
      <c r="H44" s="33"/>
      <c r="I44" s="33"/>
      <c r="J44" s="33"/>
      <c r="K44" s="33"/>
      <c r="L44" s="137"/>
      <c r="M44" s="26"/>
      <c r="N44" s="26"/>
      <c r="O44" s="26"/>
      <c r="P44" s="26"/>
      <c r="Q44" s="26"/>
      <c r="R44" s="27"/>
      <c r="S44" s="26"/>
      <c r="T44" s="26"/>
      <c r="U44" s="26"/>
      <c r="V44" s="26"/>
      <c r="W44" s="37"/>
      <c r="X44" s="33"/>
    </row>
    <row r="45" spans="1:24" ht="15">
      <c r="A45" s="236" t="s">
        <v>535</v>
      </c>
      <c r="B45" s="237"/>
      <c r="C45" s="150" t="s">
        <v>328</v>
      </c>
      <c r="D45" s="146">
        <v>0</v>
      </c>
      <c r="E45" s="33"/>
      <c r="F45" s="130"/>
      <c r="G45" s="33"/>
      <c r="H45" s="33"/>
      <c r="I45" s="33"/>
      <c r="J45" s="33"/>
      <c r="K45" s="33"/>
      <c r="L45" s="137"/>
      <c r="M45" s="26"/>
      <c r="N45" s="26"/>
      <c r="O45" s="26"/>
      <c r="P45" s="26"/>
      <c r="Q45" s="26"/>
      <c r="R45" s="27"/>
      <c r="S45" s="26"/>
      <c r="T45" s="26"/>
      <c r="U45" s="26"/>
      <c r="V45" s="26"/>
      <c r="W45" s="37"/>
      <c r="X45" s="38"/>
    </row>
    <row r="46" spans="1:24" ht="15">
      <c r="A46" s="236" t="s">
        <v>536</v>
      </c>
      <c r="B46" s="237"/>
      <c r="C46" s="151" t="s">
        <v>329</v>
      </c>
      <c r="D46" s="146">
        <v>138054</v>
      </c>
      <c r="E46" s="135"/>
      <c r="F46" s="130"/>
      <c r="G46" s="33"/>
      <c r="H46" s="33"/>
      <c r="I46" s="33"/>
      <c r="J46" s="33"/>
      <c r="K46" s="33"/>
      <c r="L46" s="137"/>
      <c r="M46" s="26"/>
      <c r="N46" s="26"/>
      <c r="O46" s="26"/>
      <c r="P46" s="26"/>
      <c r="Q46" s="26"/>
      <c r="R46" s="27"/>
      <c r="S46" s="26"/>
      <c r="T46" s="26"/>
      <c r="U46" s="26"/>
      <c r="V46" s="26"/>
      <c r="W46" s="26"/>
      <c r="X46" s="26"/>
    </row>
    <row r="47" spans="1:24" ht="14.25">
      <c r="A47" s="236" t="s">
        <v>537</v>
      </c>
      <c r="B47" s="238"/>
      <c r="C47" s="139" t="s">
        <v>330</v>
      </c>
      <c r="D47" s="144">
        <f>D39+D40+D43</f>
        <v>3410414</v>
      </c>
      <c r="E47" s="33"/>
      <c r="F47" s="130"/>
      <c r="G47" s="33"/>
      <c r="H47" s="33"/>
      <c r="I47" s="33"/>
      <c r="J47" s="33"/>
      <c r="K47" s="33"/>
      <c r="L47" s="137"/>
      <c r="M47" s="26"/>
      <c r="N47" s="26"/>
      <c r="O47" s="26"/>
      <c r="P47" s="26"/>
      <c r="Q47" s="26"/>
      <c r="R47" s="27"/>
      <c r="S47" s="26"/>
      <c r="T47" s="26"/>
      <c r="U47" s="26"/>
      <c r="V47" s="26"/>
      <c r="W47" s="26"/>
      <c r="X47" s="26"/>
    </row>
    <row r="48" spans="1:24" ht="14.25">
      <c r="A48" s="236" t="s">
        <v>538</v>
      </c>
      <c r="B48" s="238"/>
      <c r="C48" s="134"/>
      <c r="D48" s="144"/>
      <c r="E48" s="33"/>
      <c r="F48" s="130"/>
      <c r="G48" s="33"/>
      <c r="H48" s="33"/>
      <c r="I48" s="33"/>
      <c r="J48" s="33"/>
      <c r="K48" s="33"/>
      <c r="L48" s="33"/>
      <c r="M48" s="26"/>
      <c r="N48" s="26"/>
      <c r="O48" s="26"/>
      <c r="P48" s="26"/>
      <c r="Q48" s="26"/>
      <c r="R48" s="27"/>
      <c r="S48" s="26"/>
      <c r="T48" s="26"/>
      <c r="U48" s="26"/>
      <c r="V48" s="26"/>
      <c r="W48" s="26"/>
      <c r="X48" s="26"/>
    </row>
    <row r="49" spans="1:25" ht="15">
      <c r="A49" s="236" t="s">
        <v>539</v>
      </c>
      <c r="B49" s="238"/>
      <c r="C49" s="150" t="s">
        <v>446</v>
      </c>
      <c r="D49" s="144">
        <v>1200000</v>
      </c>
      <c r="E49" s="33"/>
      <c r="F49" s="130"/>
      <c r="G49" s="33"/>
      <c r="H49" s="33"/>
      <c r="I49" s="33"/>
      <c r="J49" s="33"/>
      <c r="K49" s="33"/>
      <c r="L49" s="33"/>
      <c r="M49" s="26"/>
      <c r="N49" s="26"/>
      <c r="O49" s="26"/>
      <c r="P49" s="26"/>
      <c r="Q49" s="26"/>
      <c r="R49" s="27"/>
      <c r="S49" s="26"/>
      <c r="T49" s="26"/>
      <c r="U49" s="26"/>
      <c r="V49" s="26"/>
      <c r="W49" s="26"/>
      <c r="X49" s="26"/>
    </row>
    <row r="50" spans="1:25" ht="15">
      <c r="A50" s="236" t="s">
        <v>540</v>
      </c>
      <c r="B50" s="238"/>
      <c r="C50" s="150" t="s">
        <v>447</v>
      </c>
      <c r="D50" s="144"/>
      <c r="E50" s="33"/>
      <c r="F50" s="130"/>
      <c r="G50" s="33"/>
      <c r="H50" s="33"/>
      <c r="I50" s="33"/>
      <c r="J50" s="33"/>
      <c r="K50" s="33"/>
      <c r="L50" s="33"/>
      <c r="M50" s="26"/>
      <c r="N50" s="26"/>
      <c r="O50" s="26"/>
      <c r="P50" s="26"/>
      <c r="Q50" s="26"/>
      <c r="R50" s="27"/>
      <c r="S50" s="26"/>
      <c r="T50" s="26"/>
      <c r="U50" s="26"/>
      <c r="V50" s="26"/>
      <c r="W50" s="26"/>
      <c r="X50" s="26"/>
    </row>
    <row r="51" spans="1:25" ht="14.25">
      <c r="A51" s="236" t="s">
        <v>541</v>
      </c>
      <c r="B51" s="238"/>
      <c r="C51" s="143" t="s">
        <v>331</v>
      </c>
      <c r="D51" s="144"/>
      <c r="E51" s="33"/>
      <c r="F51" s="130"/>
      <c r="G51" s="33"/>
      <c r="H51" s="33"/>
      <c r="I51" s="33"/>
      <c r="J51" s="33"/>
      <c r="K51" s="33"/>
      <c r="L51" s="33"/>
      <c r="M51" s="26"/>
      <c r="N51" s="26"/>
      <c r="O51" s="26"/>
      <c r="P51" s="26"/>
      <c r="Q51" s="26"/>
      <c r="R51" s="27"/>
      <c r="S51" s="26"/>
      <c r="T51" s="26"/>
      <c r="U51" s="26"/>
      <c r="V51" s="26"/>
      <c r="W51" s="26"/>
      <c r="X51" s="26"/>
    </row>
    <row r="52" spans="1:25" ht="15">
      <c r="A52" s="236" t="s">
        <v>542</v>
      </c>
      <c r="B52" s="238"/>
      <c r="C52" s="138"/>
      <c r="D52" s="146"/>
      <c r="E52" s="33"/>
      <c r="F52" s="130"/>
      <c r="G52" s="33"/>
      <c r="H52" s="33"/>
      <c r="I52" s="33"/>
      <c r="J52" s="33"/>
      <c r="K52" s="33"/>
      <c r="L52" s="33"/>
      <c r="M52" s="26"/>
      <c r="N52" s="26"/>
      <c r="O52" s="26"/>
      <c r="P52" s="26"/>
      <c r="Q52" s="26"/>
      <c r="R52" s="27"/>
      <c r="S52" s="26"/>
      <c r="T52" s="26"/>
      <c r="U52" s="26"/>
      <c r="V52" s="26"/>
      <c r="W52" s="26"/>
      <c r="X52" s="26"/>
    </row>
    <row r="53" spans="1:25" ht="14.25">
      <c r="A53" s="236" t="s">
        <v>543</v>
      </c>
      <c r="B53" s="238"/>
      <c r="C53" s="143"/>
      <c r="D53" s="144"/>
      <c r="E53" s="33"/>
      <c r="F53" s="130"/>
      <c r="G53" s="33"/>
      <c r="H53" s="33"/>
      <c r="I53" s="33"/>
      <c r="J53" s="33"/>
      <c r="K53" s="33"/>
      <c r="L53" s="33"/>
      <c r="M53" s="26"/>
      <c r="N53" s="26"/>
      <c r="O53" s="26"/>
      <c r="P53" s="26"/>
      <c r="Q53" s="26"/>
      <c r="R53" s="27"/>
      <c r="S53" s="26"/>
      <c r="T53" s="26"/>
      <c r="U53" s="26"/>
      <c r="V53" s="26"/>
      <c r="W53" s="26"/>
      <c r="X53" s="26"/>
    </row>
    <row r="54" spans="1:25" ht="29.25" thickBot="1">
      <c r="A54" s="236" t="s">
        <v>544</v>
      </c>
      <c r="B54" s="239"/>
      <c r="C54" s="240" t="s">
        <v>332</v>
      </c>
      <c r="D54" s="154">
        <f>D23+D25+D33+D47+D49</f>
        <v>8167789</v>
      </c>
      <c r="E54" s="33"/>
      <c r="F54" s="130"/>
      <c r="G54" s="33"/>
      <c r="H54" s="33"/>
      <c r="I54" s="33"/>
      <c r="J54" s="33"/>
      <c r="K54" s="33"/>
      <c r="L54" s="33"/>
      <c r="M54" s="26"/>
      <c r="N54" s="26"/>
      <c r="O54" s="26"/>
      <c r="P54" s="26"/>
      <c r="Q54" s="26"/>
      <c r="R54" s="27"/>
      <c r="S54" s="26"/>
      <c r="T54" s="26"/>
      <c r="U54" s="26"/>
      <c r="V54" s="26"/>
      <c r="W54" s="26"/>
      <c r="X54" s="26"/>
    </row>
    <row r="55" spans="1:25">
      <c r="A55" s="140"/>
      <c r="B55" s="140"/>
      <c r="C55" s="140"/>
      <c r="D55" s="140"/>
      <c r="E55" s="33"/>
      <c r="F55" s="33"/>
      <c r="H55" s="33"/>
      <c r="I55" s="33"/>
      <c r="J55" s="33"/>
      <c r="K55" s="33"/>
      <c r="L55" s="33"/>
      <c r="M55" s="33"/>
      <c r="N55" s="26"/>
      <c r="O55" s="26"/>
      <c r="P55" s="26"/>
      <c r="Q55" s="26"/>
      <c r="R55" s="26"/>
      <c r="S55" s="27"/>
      <c r="T55" s="26"/>
      <c r="U55" s="26"/>
      <c r="V55" s="26"/>
      <c r="W55" s="26"/>
      <c r="X55" s="26"/>
      <c r="Y55" s="26"/>
    </row>
    <row r="56" spans="1:25">
      <c r="A56" s="140"/>
      <c r="B56" s="140"/>
      <c r="C56" s="140"/>
      <c r="D56" s="140"/>
      <c r="E56" s="33"/>
      <c r="F56" s="33"/>
      <c r="H56" s="33"/>
      <c r="I56" s="33"/>
      <c r="J56" s="33"/>
      <c r="K56" s="33"/>
      <c r="L56" s="33"/>
      <c r="M56" s="33"/>
      <c r="N56" s="26"/>
      <c r="O56" s="26"/>
      <c r="P56" s="26"/>
      <c r="Q56" s="26"/>
      <c r="R56" s="26"/>
      <c r="S56" s="27"/>
      <c r="T56" s="26"/>
      <c r="U56" s="26"/>
      <c r="V56" s="26"/>
      <c r="W56" s="26"/>
      <c r="X56" s="26"/>
      <c r="Y56" s="26"/>
    </row>
    <row r="57" spans="1:25">
      <c r="A57" s="140"/>
      <c r="B57" s="140"/>
      <c r="C57" s="140"/>
      <c r="D57" s="140"/>
      <c r="E57" s="33"/>
      <c r="F57" s="33"/>
      <c r="H57" s="33"/>
      <c r="I57" s="33"/>
      <c r="J57" s="33"/>
      <c r="K57" s="33"/>
      <c r="L57" s="33"/>
      <c r="M57" s="33"/>
      <c r="N57" s="26"/>
      <c r="O57" s="26"/>
      <c r="P57" s="26"/>
      <c r="Q57" s="26"/>
      <c r="R57" s="26"/>
      <c r="S57" s="27"/>
      <c r="T57" s="26"/>
      <c r="U57" s="26"/>
      <c r="V57" s="26"/>
      <c r="W57" s="26"/>
      <c r="X57" s="26"/>
      <c r="Y57" s="26"/>
    </row>
    <row r="58" spans="1:25">
      <c r="A58" s="140"/>
      <c r="B58" s="140"/>
      <c r="C58" s="140"/>
      <c r="D58" s="140"/>
      <c r="S58" s="27"/>
    </row>
    <row r="59" spans="1:25">
      <c r="A59" s="140"/>
      <c r="B59" s="140"/>
      <c r="C59" s="140"/>
      <c r="D59" s="140"/>
      <c r="S59" s="27"/>
    </row>
    <row r="60" spans="1:25">
      <c r="A60" s="33"/>
      <c r="B60" s="33"/>
      <c r="C60" s="33"/>
      <c r="D60" s="33"/>
    </row>
    <row r="61" spans="1:25">
      <c r="A61" s="33"/>
      <c r="B61" s="33"/>
      <c r="C61" s="33"/>
      <c r="D61" s="33"/>
    </row>
    <row r="62" spans="1:25">
      <c r="A62" s="33"/>
      <c r="B62" s="33"/>
      <c r="C62" s="33"/>
      <c r="D62" s="33"/>
    </row>
    <row r="63" spans="1:25">
      <c r="A63" s="33"/>
      <c r="B63" s="33"/>
      <c r="C63" s="33"/>
      <c r="D63" s="33"/>
    </row>
    <row r="64" spans="1:25">
      <c r="A64" s="33"/>
      <c r="B64" s="33"/>
      <c r="C64" s="33"/>
      <c r="D64" s="33"/>
    </row>
    <row r="65" spans="1:4">
      <c r="A65" s="33"/>
      <c r="B65" s="33"/>
      <c r="C65" s="33"/>
      <c r="D65" s="33"/>
    </row>
    <row r="66" spans="1:4">
      <c r="A66" s="33"/>
      <c r="B66" s="33"/>
      <c r="C66" s="33"/>
      <c r="D66" s="33"/>
    </row>
    <row r="67" spans="1:4">
      <c r="A67" s="33"/>
      <c r="B67" s="33"/>
      <c r="C67" s="33"/>
      <c r="D67" s="33"/>
    </row>
    <row r="68" spans="1:4">
      <c r="A68" s="33"/>
      <c r="B68" s="33"/>
      <c r="C68" s="33"/>
      <c r="D68" s="33"/>
    </row>
    <row r="69" spans="1:4">
      <c r="A69" s="33"/>
      <c r="B69" s="33"/>
      <c r="C69" s="33"/>
      <c r="D69" s="33"/>
    </row>
    <row r="70" spans="1:4">
      <c r="A70" s="33"/>
      <c r="B70" s="33"/>
      <c r="C70" s="33"/>
      <c r="D70" s="33"/>
    </row>
    <row r="71" spans="1:4">
      <c r="A71" s="33"/>
      <c r="B71" s="33"/>
      <c r="C71" s="33"/>
      <c r="D71" s="33"/>
    </row>
    <row r="72" spans="1:4">
      <c r="A72" s="33"/>
      <c r="B72" s="33"/>
      <c r="C72" s="33"/>
      <c r="D72" s="33"/>
    </row>
    <row r="73" spans="1:4">
      <c r="A73" s="33"/>
      <c r="B73" s="33"/>
      <c r="C73" s="33"/>
      <c r="D73" s="33"/>
    </row>
    <row r="74" spans="1:4">
      <c r="A74" s="33"/>
      <c r="B74" s="33"/>
      <c r="C74" s="33"/>
      <c r="D74" s="33"/>
    </row>
    <row r="75" spans="1:4">
      <c r="A75" s="33"/>
      <c r="B75" s="33"/>
      <c r="C75" s="33"/>
      <c r="D75" s="33"/>
    </row>
    <row r="76" spans="1:4">
      <c r="A76" s="33"/>
      <c r="B76" s="33"/>
      <c r="C76" s="33"/>
      <c r="D76" s="33"/>
    </row>
  </sheetData>
  <mergeCells count="2">
    <mergeCell ref="A2:D2"/>
    <mergeCell ref="N2: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M62"/>
  <sheetViews>
    <sheetView showGridLines="0" topLeftCell="B67" workbookViewId="0">
      <selection activeCell="N10" sqref="N10"/>
    </sheetView>
  </sheetViews>
  <sheetFormatPr defaultRowHeight="15"/>
  <cols>
    <col min="1" max="1" width="9.140625" style="42" hidden="1" customWidth="1"/>
    <col min="2" max="2" width="17" style="42" customWidth="1"/>
    <col min="3" max="3" width="12.28515625" style="73" hidden="1" customWidth="1"/>
    <col min="4" max="4" width="14.28515625" style="42" bestFit="1" customWidth="1"/>
    <col min="5" max="8" width="9.140625" style="42"/>
    <col min="9" max="9" width="14" style="42" customWidth="1"/>
    <col min="10" max="10" width="9.140625" style="42" hidden="1" customWidth="1"/>
    <col min="11" max="11" width="12.28515625" style="42" customWidth="1"/>
    <col min="12" max="12" width="5.42578125" style="42" hidden="1" customWidth="1"/>
    <col min="13" max="13" width="9.140625" style="42" hidden="1" customWidth="1"/>
    <col min="14" max="16384" width="9.140625" style="42"/>
  </cols>
  <sheetData>
    <row r="1" spans="2:13">
      <c r="B1" s="387" t="s">
        <v>583</v>
      </c>
      <c r="C1" s="388"/>
      <c r="D1" s="388"/>
      <c r="E1" s="388"/>
      <c r="F1" s="388"/>
      <c r="G1" s="388"/>
      <c r="H1" s="388"/>
      <c r="I1" s="388"/>
      <c r="J1" s="388"/>
      <c r="K1" s="388"/>
    </row>
    <row r="2" spans="2:13" ht="23.25" customHeight="1">
      <c r="B2" s="394" t="s">
        <v>587</v>
      </c>
      <c r="C2" s="394"/>
      <c r="D2" s="464"/>
      <c r="E2" s="464"/>
      <c r="F2" s="464"/>
      <c r="G2" s="464"/>
      <c r="H2" s="464"/>
      <c r="I2" s="464"/>
      <c r="J2" s="464"/>
      <c r="K2" s="464"/>
    </row>
    <row r="3" spans="2:13" ht="15.75">
      <c r="B3" s="394" t="s">
        <v>584</v>
      </c>
      <c r="C3" s="394"/>
      <c r="D3" s="464"/>
      <c r="E3" s="464"/>
      <c r="F3" s="464"/>
      <c r="G3" s="464"/>
      <c r="H3" s="464"/>
      <c r="I3" s="464"/>
      <c r="J3" s="464"/>
      <c r="K3" s="464"/>
      <c r="L3" s="464"/>
      <c r="M3" s="464"/>
    </row>
    <row r="4" spans="2:13" ht="15.75">
      <c r="B4" s="394"/>
      <c r="C4" s="394"/>
    </row>
    <row r="5" spans="2:13" ht="21" customHeight="1" thickBot="1">
      <c r="B5" s="465" t="s">
        <v>223</v>
      </c>
      <c r="C5" s="466"/>
      <c r="D5" s="466"/>
      <c r="E5" s="466"/>
      <c r="F5" s="466"/>
      <c r="G5" s="466"/>
      <c r="H5" s="467"/>
      <c r="I5" s="468" t="s">
        <v>333</v>
      </c>
      <c r="J5" s="469"/>
      <c r="K5" s="469"/>
      <c r="L5" s="470"/>
      <c r="M5" s="5"/>
    </row>
    <row r="6" spans="2:13" ht="29.25" customHeight="1" thickBot="1">
      <c r="B6" s="44"/>
      <c r="C6" s="45"/>
      <c r="D6" s="45"/>
      <c r="E6" s="45"/>
      <c r="F6" s="45"/>
      <c r="G6" s="45"/>
      <c r="H6" s="46"/>
      <c r="I6" s="325" t="s">
        <v>334</v>
      </c>
      <c r="J6" s="47"/>
      <c r="K6" s="48" t="s">
        <v>335</v>
      </c>
      <c r="L6" s="49"/>
      <c r="M6" s="50"/>
    </row>
    <row r="7" spans="2:13">
      <c r="B7" s="471" t="s">
        <v>173</v>
      </c>
      <c r="C7" s="472"/>
      <c r="D7" s="471" t="s">
        <v>130</v>
      </c>
      <c r="E7" s="473"/>
      <c r="F7" s="473"/>
      <c r="G7" s="473"/>
      <c r="H7" s="472"/>
      <c r="I7" s="474">
        <v>3557375</v>
      </c>
      <c r="J7" s="473"/>
      <c r="K7" s="51"/>
      <c r="L7" s="52"/>
      <c r="M7" s="53"/>
    </row>
    <row r="8" spans="2:13">
      <c r="B8" s="412" t="s">
        <v>174</v>
      </c>
      <c r="C8" s="414"/>
      <c r="D8" s="427" t="s">
        <v>131</v>
      </c>
      <c r="E8" s="428"/>
      <c r="F8" s="428"/>
      <c r="G8" s="428"/>
      <c r="H8" s="429"/>
      <c r="I8" s="415">
        <v>0</v>
      </c>
      <c r="J8" s="413"/>
      <c r="K8" s="54"/>
      <c r="L8" s="55"/>
      <c r="M8" s="50"/>
    </row>
    <row r="9" spans="2:13" ht="27" customHeight="1">
      <c r="B9" s="412" t="s">
        <v>175</v>
      </c>
      <c r="C9" s="414"/>
      <c r="D9" s="427" t="s">
        <v>132</v>
      </c>
      <c r="E9" s="428"/>
      <c r="F9" s="428"/>
      <c r="G9" s="428"/>
      <c r="H9" s="429"/>
      <c r="I9" s="415">
        <v>3410414</v>
      </c>
      <c r="J9" s="413"/>
      <c r="K9" s="54"/>
      <c r="L9" s="55"/>
      <c r="M9" s="56"/>
    </row>
    <row r="10" spans="2:13">
      <c r="B10" s="412" t="s">
        <v>176</v>
      </c>
      <c r="C10" s="414"/>
      <c r="D10" s="427" t="s">
        <v>133</v>
      </c>
      <c r="E10" s="428"/>
      <c r="F10" s="428"/>
      <c r="G10" s="428"/>
      <c r="H10" s="429"/>
      <c r="I10" s="415">
        <v>1200000</v>
      </c>
      <c r="J10" s="413"/>
      <c r="K10" s="54"/>
      <c r="L10" s="55"/>
      <c r="M10" s="56"/>
    </row>
    <row r="11" spans="2:13">
      <c r="B11" s="412" t="s">
        <v>177</v>
      </c>
      <c r="C11" s="414"/>
      <c r="D11" s="412" t="s">
        <v>134</v>
      </c>
      <c r="E11" s="413"/>
      <c r="F11" s="413"/>
      <c r="G11" s="413"/>
      <c r="H11" s="414"/>
      <c r="I11" s="415">
        <v>0</v>
      </c>
      <c r="J11" s="413"/>
      <c r="K11" s="57"/>
      <c r="L11" s="55"/>
      <c r="M11" s="56"/>
    </row>
    <row r="12" spans="2:13">
      <c r="B12" s="412" t="s">
        <v>178</v>
      </c>
      <c r="C12" s="414"/>
      <c r="D12" s="412" t="s">
        <v>135</v>
      </c>
      <c r="E12" s="413"/>
      <c r="F12" s="413"/>
      <c r="G12" s="413"/>
      <c r="H12" s="414"/>
      <c r="I12" s="415">
        <v>0</v>
      </c>
      <c r="J12" s="413"/>
      <c r="K12" s="57"/>
      <c r="L12" s="55"/>
      <c r="M12" s="56"/>
    </row>
    <row r="13" spans="2:13" ht="28.5" customHeight="1">
      <c r="B13" s="412" t="s">
        <v>179</v>
      </c>
      <c r="C13" s="414"/>
      <c r="D13" s="427" t="s">
        <v>136</v>
      </c>
      <c r="E13" s="428"/>
      <c r="F13" s="428"/>
      <c r="G13" s="428"/>
      <c r="H13" s="429"/>
      <c r="I13" s="415">
        <v>0</v>
      </c>
      <c r="J13" s="413"/>
      <c r="K13" s="57"/>
      <c r="L13" s="55"/>
      <c r="M13" s="56"/>
    </row>
    <row r="14" spans="2:13" ht="30.75" customHeight="1">
      <c r="B14" s="412" t="s">
        <v>180</v>
      </c>
      <c r="C14" s="414"/>
      <c r="D14" s="427" t="s">
        <v>137</v>
      </c>
      <c r="E14" s="428"/>
      <c r="F14" s="428"/>
      <c r="G14" s="428"/>
      <c r="H14" s="429"/>
      <c r="I14" s="415">
        <v>0</v>
      </c>
      <c r="J14" s="413"/>
      <c r="K14" s="57"/>
      <c r="L14" s="55"/>
      <c r="M14" s="56"/>
    </row>
    <row r="15" spans="2:13" ht="27.75" customHeight="1">
      <c r="B15" s="412" t="s">
        <v>181</v>
      </c>
      <c r="C15" s="414"/>
      <c r="D15" s="427" t="s">
        <v>138</v>
      </c>
      <c r="E15" s="428"/>
      <c r="F15" s="428"/>
      <c r="G15" s="428"/>
      <c r="H15" s="429"/>
      <c r="I15" s="415">
        <f>16483467-1878330</f>
        <v>14605137</v>
      </c>
      <c r="J15" s="413"/>
      <c r="K15" s="54"/>
      <c r="L15" s="55"/>
      <c r="M15" s="56"/>
    </row>
    <row r="16" spans="2:13" ht="26.25" customHeight="1">
      <c r="B16" s="412" t="s">
        <v>182</v>
      </c>
      <c r="C16" s="414"/>
      <c r="D16" s="427" t="s">
        <v>139</v>
      </c>
      <c r="E16" s="428"/>
      <c r="F16" s="428"/>
      <c r="G16" s="428"/>
      <c r="H16" s="429"/>
      <c r="I16" s="415">
        <v>1660420</v>
      </c>
      <c r="J16" s="413"/>
      <c r="K16" s="57"/>
      <c r="L16" s="55"/>
      <c r="M16" s="56"/>
    </row>
    <row r="17" spans="2:13">
      <c r="B17" s="412" t="s">
        <v>183</v>
      </c>
      <c r="C17" s="414"/>
      <c r="D17" s="427" t="s">
        <v>140</v>
      </c>
      <c r="E17" s="428"/>
      <c r="F17" s="428"/>
      <c r="G17" s="428"/>
      <c r="H17" s="429"/>
      <c r="I17" s="415">
        <v>0</v>
      </c>
      <c r="J17" s="413"/>
      <c r="K17" s="58"/>
      <c r="L17" s="59"/>
      <c r="M17" s="60"/>
    </row>
    <row r="18" spans="2:13">
      <c r="B18" s="416" t="s">
        <v>184</v>
      </c>
      <c r="C18" s="407"/>
      <c r="D18" s="416" t="s">
        <v>141</v>
      </c>
      <c r="E18" s="408"/>
      <c r="F18" s="408"/>
      <c r="G18" s="408"/>
      <c r="H18" s="407"/>
      <c r="I18" s="417">
        <f>SUM(I7:J17)</f>
        <v>24433346</v>
      </c>
      <c r="J18" s="408"/>
      <c r="K18" s="61">
        <f>SUM(K7:M17)</f>
        <v>0</v>
      </c>
      <c r="L18" s="6"/>
      <c r="M18" s="62"/>
    </row>
    <row r="19" spans="2:13">
      <c r="B19" s="412" t="s">
        <v>185</v>
      </c>
      <c r="C19" s="414"/>
      <c r="D19" s="427" t="s">
        <v>142</v>
      </c>
      <c r="E19" s="428"/>
      <c r="F19" s="428"/>
      <c r="G19" s="428"/>
      <c r="H19" s="429"/>
      <c r="I19" s="415">
        <v>0</v>
      </c>
      <c r="J19" s="413"/>
      <c r="K19" s="63"/>
      <c r="L19" s="64"/>
      <c r="M19" s="65"/>
    </row>
    <row r="20" spans="2:13" ht="43.5" customHeight="1">
      <c r="B20" s="412" t="s">
        <v>186</v>
      </c>
      <c r="C20" s="414"/>
      <c r="D20" s="427" t="s">
        <v>143</v>
      </c>
      <c r="E20" s="428"/>
      <c r="F20" s="428"/>
      <c r="G20" s="428"/>
      <c r="H20" s="429"/>
      <c r="I20" s="415">
        <v>0</v>
      </c>
      <c r="J20" s="413"/>
      <c r="K20" s="57"/>
      <c r="L20" s="55"/>
      <c r="M20" s="56"/>
    </row>
    <row r="21" spans="2:13" ht="24" customHeight="1">
      <c r="B21" s="377" t="s">
        <v>490</v>
      </c>
      <c r="C21" s="333"/>
      <c r="D21" s="459" t="s">
        <v>491</v>
      </c>
      <c r="E21" s="460"/>
      <c r="F21" s="460"/>
      <c r="G21" s="460"/>
      <c r="H21" s="461"/>
      <c r="I21" s="334">
        <v>1878330</v>
      </c>
      <c r="J21" s="332"/>
      <c r="K21" s="340"/>
      <c r="L21" s="55"/>
      <c r="M21" s="56"/>
    </row>
    <row r="22" spans="2:13" ht="21.75" customHeight="1">
      <c r="B22" s="412" t="s">
        <v>187</v>
      </c>
      <c r="C22" s="414"/>
      <c r="D22" s="427" t="s">
        <v>163</v>
      </c>
      <c r="E22" s="428"/>
      <c r="F22" s="428"/>
      <c r="G22" s="428"/>
      <c r="H22" s="429"/>
      <c r="I22" s="415">
        <v>0</v>
      </c>
      <c r="J22" s="413"/>
      <c r="K22" s="58"/>
      <c r="L22" s="59"/>
      <c r="M22" s="60"/>
    </row>
    <row r="23" spans="2:13">
      <c r="B23" s="416" t="s">
        <v>188</v>
      </c>
      <c r="C23" s="407"/>
      <c r="D23" s="416" t="s">
        <v>144</v>
      </c>
      <c r="E23" s="408"/>
      <c r="F23" s="408"/>
      <c r="G23" s="408"/>
      <c r="H23" s="407"/>
      <c r="I23" s="417">
        <f>SUM(I19:J22)</f>
        <v>1878330</v>
      </c>
      <c r="J23" s="408"/>
      <c r="K23" s="61">
        <f>SUM(K19:M22)</f>
        <v>0</v>
      </c>
      <c r="L23" s="6"/>
      <c r="M23" s="62"/>
    </row>
    <row r="24" spans="2:13">
      <c r="B24" s="326" t="s">
        <v>250</v>
      </c>
      <c r="C24" s="327" t="s">
        <v>253</v>
      </c>
      <c r="D24" s="412" t="s">
        <v>253</v>
      </c>
      <c r="E24" s="413"/>
      <c r="F24" s="413"/>
      <c r="G24" s="413"/>
      <c r="H24" s="414"/>
      <c r="I24" s="415">
        <v>2515000</v>
      </c>
      <c r="J24" s="413"/>
      <c r="K24" s="63"/>
      <c r="L24" s="64"/>
      <c r="M24" s="65"/>
    </row>
    <row r="25" spans="2:13">
      <c r="B25" s="328" t="s">
        <v>189</v>
      </c>
      <c r="C25" s="294" t="s">
        <v>250</v>
      </c>
      <c r="D25" s="422" t="s">
        <v>145</v>
      </c>
      <c r="E25" s="460"/>
      <c r="F25" s="460"/>
      <c r="G25" s="460"/>
      <c r="H25" s="461"/>
      <c r="I25" s="462">
        <v>6000000</v>
      </c>
      <c r="J25" s="426"/>
      <c r="K25" s="57"/>
      <c r="L25" s="1"/>
      <c r="M25" s="56"/>
    </row>
    <row r="26" spans="2:13">
      <c r="B26" s="18" t="s">
        <v>251</v>
      </c>
      <c r="C26" s="294" t="s">
        <v>251</v>
      </c>
      <c r="D26" s="422" t="s">
        <v>254</v>
      </c>
      <c r="E26" s="426"/>
      <c r="F26" s="426"/>
      <c r="G26" s="426"/>
      <c r="H26" s="463"/>
      <c r="I26" s="462">
        <v>40000</v>
      </c>
      <c r="J26" s="426"/>
      <c r="K26" s="57"/>
      <c r="L26" s="1"/>
      <c r="M26" s="56"/>
    </row>
    <row r="27" spans="2:13">
      <c r="B27" s="422" t="s">
        <v>547</v>
      </c>
      <c r="C27" s="414"/>
      <c r="D27" s="427" t="s">
        <v>146</v>
      </c>
      <c r="E27" s="428"/>
      <c r="F27" s="428"/>
      <c r="G27" s="428"/>
      <c r="H27" s="429"/>
      <c r="I27" s="415">
        <v>27000000</v>
      </c>
      <c r="J27" s="413"/>
      <c r="K27" s="57"/>
      <c r="L27" s="55"/>
      <c r="M27" s="56"/>
    </row>
    <row r="28" spans="2:13">
      <c r="B28" s="329" t="s">
        <v>548</v>
      </c>
      <c r="C28" s="330" t="s">
        <v>548</v>
      </c>
      <c r="D28" s="459" t="s">
        <v>549</v>
      </c>
      <c r="E28" s="460"/>
      <c r="F28" s="460"/>
      <c r="G28" s="460"/>
      <c r="H28" s="461"/>
      <c r="I28" s="296">
        <v>600000</v>
      </c>
      <c r="J28" s="295"/>
      <c r="K28" s="57"/>
      <c r="L28" s="55"/>
      <c r="M28" s="56"/>
    </row>
    <row r="29" spans="2:13">
      <c r="B29" s="422" t="s">
        <v>191</v>
      </c>
      <c r="C29" s="414"/>
      <c r="D29" s="427" t="s">
        <v>164</v>
      </c>
      <c r="E29" s="428"/>
      <c r="F29" s="428"/>
      <c r="G29" s="428"/>
      <c r="H29" s="429"/>
      <c r="I29" s="415">
        <v>1530000</v>
      </c>
      <c r="J29" s="413"/>
      <c r="K29" s="57"/>
      <c r="L29" s="55"/>
      <c r="M29" s="56"/>
    </row>
    <row r="30" spans="2:13">
      <c r="B30" s="422" t="s">
        <v>252</v>
      </c>
      <c r="C30" s="414"/>
      <c r="D30" s="412" t="s">
        <v>255</v>
      </c>
      <c r="E30" s="413"/>
      <c r="F30" s="413"/>
      <c r="G30" s="413"/>
      <c r="H30" s="414"/>
      <c r="I30" s="415">
        <v>200000</v>
      </c>
      <c r="J30" s="413"/>
      <c r="K30" s="57"/>
      <c r="L30" s="55"/>
      <c r="M30" s="56"/>
    </row>
    <row r="31" spans="2:13">
      <c r="B31" s="422" t="s">
        <v>550</v>
      </c>
      <c r="C31" s="414"/>
      <c r="D31" s="427" t="s">
        <v>551</v>
      </c>
      <c r="E31" s="428"/>
      <c r="F31" s="428"/>
      <c r="G31" s="428"/>
      <c r="H31" s="429"/>
      <c r="I31" s="415">
        <v>0</v>
      </c>
      <c r="J31" s="413"/>
      <c r="K31" s="57"/>
      <c r="L31" s="55"/>
      <c r="M31" s="56"/>
    </row>
    <row r="32" spans="2:13">
      <c r="B32" s="422" t="s">
        <v>552</v>
      </c>
      <c r="C32" s="414"/>
      <c r="D32" s="412" t="s">
        <v>165</v>
      </c>
      <c r="E32" s="413"/>
      <c r="F32" s="413"/>
      <c r="G32" s="413"/>
      <c r="H32" s="414"/>
      <c r="I32" s="415">
        <v>0</v>
      </c>
      <c r="J32" s="413"/>
      <c r="K32" s="57"/>
      <c r="L32" s="55"/>
      <c r="M32" s="56"/>
    </row>
    <row r="33" spans="2:13">
      <c r="B33" s="457" t="s">
        <v>553</v>
      </c>
      <c r="C33" s="458"/>
      <c r="D33" s="412" t="s">
        <v>147</v>
      </c>
      <c r="E33" s="413"/>
      <c r="F33" s="413"/>
      <c r="G33" s="413"/>
      <c r="H33" s="414"/>
      <c r="I33" s="415">
        <v>75000</v>
      </c>
      <c r="J33" s="413"/>
      <c r="K33" s="58"/>
      <c r="L33" s="59"/>
      <c r="M33" s="60"/>
    </row>
    <row r="34" spans="2:13">
      <c r="B34" s="416" t="s">
        <v>194</v>
      </c>
      <c r="C34" s="407"/>
      <c r="D34" s="416" t="s">
        <v>148</v>
      </c>
      <c r="E34" s="408"/>
      <c r="F34" s="408"/>
      <c r="G34" s="408"/>
      <c r="H34" s="407"/>
      <c r="I34" s="417">
        <f>SUM(I24:J33)</f>
        <v>37960000</v>
      </c>
      <c r="J34" s="408"/>
      <c r="K34" s="61">
        <f>SUM(Q24)</f>
        <v>0</v>
      </c>
      <c r="L34" s="6"/>
      <c r="M34" s="62"/>
    </row>
    <row r="35" spans="2:13">
      <c r="B35" s="412" t="s">
        <v>195</v>
      </c>
      <c r="C35" s="414"/>
      <c r="D35" s="412" t="s">
        <v>149</v>
      </c>
      <c r="E35" s="413"/>
      <c r="F35" s="413"/>
      <c r="G35" s="413"/>
      <c r="H35" s="414"/>
      <c r="I35" s="415">
        <v>834000</v>
      </c>
      <c r="J35" s="413"/>
      <c r="K35" s="63"/>
      <c r="L35" s="64"/>
      <c r="M35" s="65"/>
    </row>
    <row r="36" spans="2:13">
      <c r="B36" s="412" t="s">
        <v>196</v>
      </c>
      <c r="C36" s="414"/>
      <c r="D36" s="412" t="s">
        <v>166</v>
      </c>
      <c r="E36" s="413"/>
      <c r="F36" s="413"/>
      <c r="G36" s="413"/>
      <c r="H36" s="414"/>
      <c r="I36" s="415">
        <v>0</v>
      </c>
      <c r="J36" s="413"/>
      <c r="K36" s="57"/>
      <c r="L36" s="55"/>
      <c r="M36" s="56"/>
    </row>
    <row r="37" spans="2:13">
      <c r="B37" s="412" t="s">
        <v>197</v>
      </c>
      <c r="C37" s="414"/>
      <c r="D37" s="412" t="s">
        <v>150</v>
      </c>
      <c r="E37" s="413"/>
      <c r="F37" s="413"/>
      <c r="G37" s="413"/>
      <c r="H37" s="414"/>
      <c r="I37" s="415">
        <v>2000000</v>
      </c>
      <c r="J37" s="413"/>
      <c r="K37" s="57"/>
      <c r="L37" s="55"/>
      <c r="M37" s="56"/>
    </row>
    <row r="38" spans="2:13">
      <c r="B38" s="412" t="s">
        <v>556</v>
      </c>
      <c r="C38" s="414"/>
      <c r="D38" s="412" t="s">
        <v>557</v>
      </c>
      <c r="E38" s="413"/>
      <c r="F38" s="413"/>
      <c r="G38" s="413"/>
      <c r="H38" s="414"/>
      <c r="I38" s="415">
        <v>1800000</v>
      </c>
      <c r="J38" s="413"/>
      <c r="K38" s="57"/>
      <c r="L38" s="55"/>
      <c r="M38" s="56"/>
    </row>
    <row r="39" spans="2:13">
      <c r="B39" s="412" t="s">
        <v>198</v>
      </c>
      <c r="C39" s="414"/>
      <c r="D39" s="412" t="s">
        <v>151</v>
      </c>
      <c r="E39" s="413"/>
      <c r="F39" s="413"/>
      <c r="G39" s="413"/>
      <c r="H39" s="414"/>
      <c r="I39" s="415">
        <v>932987</v>
      </c>
      <c r="J39" s="413"/>
      <c r="K39" s="57"/>
      <c r="L39" s="55"/>
      <c r="M39" s="56"/>
    </row>
    <row r="40" spans="2:13">
      <c r="B40" s="412" t="s">
        <v>199</v>
      </c>
      <c r="C40" s="414"/>
      <c r="D40" s="412" t="s">
        <v>152</v>
      </c>
      <c r="E40" s="413"/>
      <c r="F40" s="413"/>
      <c r="G40" s="413"/>
      <c r="H40" s="414"/>
      <c r="I40" s="415">
        <v>0</v>
      </c>
      <c r="J40" s="413"/>
      <c r="K40" s="57"/>
      <c r="L40" s="55"/>
      <c r="M40" s="56"/>
    </row>
    <row r="41" spans="2:13">
      <c r="B41" s="412" t="s">
        <v>200</v>
      </c>
      <c r="C41" s="414"/>
      <c r="D41" s="412" t="s">
        <v>153</v>
      </c>
      <c r="E41" s="413"/>
      <c r="F41" s="413"/>
      <c r="G41" s="413"/>
      <c r="H41" s="414"/>
      <c r="I41" s="415">
        <v>0</v>
      </c>
      <c r="J41" s="413"/>
      <c r="K41" s="57"/>
      <c r="L41" s="55"/>
      <c r="M41" s="56"/>
    </row>
    <row r="42" spans="2:13">
      <c r="B42" s="412" t="s">
        <v>201</v>
      </c>
      <c r="C42" s="414"/>
      <c r="D42" s="412" t="s">
        <v>154</v>
      </c>
      <c r="E42" s="413"/>
      <c r="F42" s="413"/>
      <c r="G42" s="413"/>
      <c r="H42" s="414"/>
      <c r="I42" s="415">
        <v>0</v>
      </c>
      <c r="J42" s="413"/>
      <c r="K42" s="57"/>
      <c r="L42" s="55"/>
      <c r="M42" s="56"/>
    </row>
    <row r="43" spans="2:13">
      <c r="B43" s="412" t="s">
        <v>202</v>
      </c>
      <c r="C43" s="414"/>
      <c r="D43" s="412" t="s">
        <v>167</v>
      </c>
      <c r="E43" s="413"/>
      <c r="F43" s="413"/>
      <c r="G43" s="413"/>
      <c r="H43" s="414"/>
      <c r="I43" s="415">
        <v>0</v>
      </c>
      <c r="J43" s="413"/>
      <c r="K43" s="57"/>
      <c r="L43" s="55"/>
      <c r="M43" s="56"/>
    </row>
    <row r="44" spans="2:13">
      <c r="B44" s="412" t="s">
        <v>203</v>
      </c>
      <c r="C44" s="414"/>
      <c r="D44" s="412" t="s">
        <v>168</v>
      </c>
      <c r="E44" s="413"/>
      <c r="F44" s="413"/>
      <c r="G44" s="413"/>
      <c r="H44" s="414"/>
      <c r="I44" s="415">
        <f>'10. melléklet'!B18</f>
        <v>150000</v>
      </c>
      <c r="J44" s="413"/>
      <c r="K44" s="58"/>
      <c r="L44" s="59"/>
      <c r="M44" s="60"/>
    </row>
    <row r="45" spans="2:13">
      <c r="B45" s="416" t="s">
        <v>204</v>
      </c>
      <c r="C45" s="407"/>
      <c r="D45" s="416" t="s">
        <v>155</v>
      </c>
      <c r="E45" s="408"/>
      <c r="F45" s="408"/>
      <c r="G45" s="408"/>
      <c r="H45" s="407"/>
      <c r="I45" s="417">
        <f>SUM(I35:J44)</f>
        <v>5716987</v>
      </c>
      <c r="J45" s="408"/>
      <c r="K45" s="61"/>
      <c r="L45" s="6"/>
      <c r="M45" s="62"/>
    </row>
    <row r="46" spans="2:13">
      <c r="B46" s="3"/>
      <c r="C46" s="4">
        <v>95223</v>
      </c>
      <c r="D46" s="441" t="s">
        <v>256</v>
      </c>
      <c r="E46" s="419"/>
      <c r="F46" s="419"/>
      <c r="G46" s="419"/>
      <c r="H46" s="420"/>
      <c r="I46" s="442"/>
      <c r="J46" s="419"/>
      <c r="K46" s="337"/>
      <c r="L46" s="9"/>
      <c r="M46" s="65"/>
    </row>
    <row r="47" spans="2:13" ht="15.75" thickBot="1">
      <c r="B47" s="443" t="s">
        <v>205</v>
      </c>
      <c r="C47" s="444"/>
      <c r="D47" s="443" t="s">
        <v>156</v>
      </c>
      <c r="E47" s="445"/>
      <c r="F47" s="445"/>
      <c r="G47" s="445"/>
      <c r="H47" s="444"/>
      <c r="I47" s="446">
        <f>7329096+1181068</f>
        <v>8510164</v>
      </c>
      <c r="J47" s="445"/>
      <c r="K47" s="338"/>
      <c r="L47" s="66"/>
      <c r="M47" s="67"/>
    </row>
    <row r="48" spans="2:13" ht="15.75" thickBot="1">
      <c r="B48" s="454">
        <v>95233</v>
      </c>
      <c r="C48" s="455"/>
      <c r="D48" s="447" t="s">
        <v>568</v>
      </c>
      <c r="E48" s="456"/>
      <c r="F48" s="456"/>
      <c r="G48" s="456"/>
      <c r="H48" s="456"/>
      <c r="I48" s="340">
        <v>500000</v>
      </c>
      <c r="J48" s="339"/>
      <c r="K48" s="57"/>
      <c r="L48" s="55"/>
      <c r="M48" s="56"/>
    </row>
    <row r="49" spans="2:13" ht="33.75" customHeight="1">
      <c r="B49" s="447" t="s">
        <v>206</v>
      </c>
      <c r="C49" s="448"/>
      <c r="D49" s="449" t="s">
        <v>157</v>
      </c>
      <c r="E49" s="450"/>
      <c r="F49" s="450"/>
      <c r="G49" s="450"/>
      <c r="H49" s="451"/>
      <c r="I49" s="452">
        <v>0</v>
      </c>
      <c r="J49" s="453"/>
      <c r="K49" s="57"/>
      <c r="L49" s="68"/>
      <c r="M49" s="69"/>
    </row>
    <row r="50" spans="2:13">
      <c r="B50" s="434" t="s">
        <v>573</v>
      </c>
      <c r="C50" s="435"/>
      <c r="D50" s="436" t="s">
        <v>582</v>
      </c>
      <c r="E50" s="437"/>
      <c r="F50" s="437"/>
      <c r="G50" s="437"/>
      <c r="H50" s="438"/>
      <c r="I50" s="439">
        <v>1269532</v>
      </c>
      <c r="J50" s="440"/>
      <c r="K50" s="58"/>
      <c r="L50" s="59"/>
      <c r="M50" s="60"/>
    </row>
    <row r="51" spans="2:13">
      <c r="B51" s="416" t="s">
        <v>208</v>
      </c>
      <c r="C51" s="407"/>
      <c r="D51" s="416" t="s">
        <v>158</v>
      </c>
      <c r="E51" s="408"/>
      <c r="F51" s="408"/>
      <c r="G51" s="408"/>
      <c r="H51" s="407"/>
      <c r="I51" s="417">
        <f>SUM(I47:J50)</f>
        <v>10279696</v>
      </c>
      <c r="J51" s="408"/>
      <c r="K51" s="61"/>
      <c r="L51" s="6"/>
      <c r="M51" s="62"/>
    </row>
    <row r="52" spans="2:13" ht="30" customHeight="1">
      <c r="B52" s="412" t="s">
        <v>209</v>
      </c>
      <c r="C52" s="414"/>
      <c r="D52" s="427" t="s">
        <v>170</v>
      </c>
      <c r="E52" s="428"/>
      <c r="F52" s="428"/>
      <c r="G52" s="428"/>
      <c r="H52" s="429"/>
      <c r="I52" s="415">
        <v>0</v>
      </c>
      <c r="J52" s="413"/>
      <c r="K52" s="63">
        <f>'10. melléklet'!B9</f>
        <v>200000</v>
      </c>
      <c r="L52" s="64"/>
      <c r="M52" s="65"/>
    </row>
    <row r="53" spans="2:13">
      <c r="B53" s="430" t="s">
        <v>218</v>
      </c>
      <c r="C53" s="431"/>
      <c r="D53" s="432" t="s">
        <v>219</v>
      </c>
      <c r="E53" s="432"/>
      <c r="F53" s="432"/>
      <c r="G53" s="432"/>
      <c r="H53" s="433"/>
      <c r="I53" s="415">
        <v>0</v>
      </c>
      <c r="J53" s="413"/>
      <c r="K53" s="57"/>
      <c r="L53" s="8"/>
      <c r="M53" s="56"/>
    </row>
    <row r="54" spans="2:13">
      <c r="B54" s="412" t="s">
        <v>210</v>
      </c>
      <c r="C54" s="414"/>
      <c r="D54" s="427" t="s">
        <v>159</v>
      </c>
      <c r="E54" s="428"/>
      <c r="F54" s="428"/>
      <c r="G54" s="428"/>
      <c r="H54" s="429"/>
      <c r="I54" s="415">
        <v>0</v>
      </c>
      <c r="J54" s="413"/>
      <c r="K54" s="58"/>
      <c r="L54" s="59"/>
      <c r="M54" s="60"/>
    </row>
    <row r="55" spans="2:13">
      <c r="B55" s="416" t="s">
        <v>211</v>
      </c>
      <c r="C55" s="407"/>
      <c r="D55" s="416" t="s">
        <v>160</v>
      </c>
      <c r="E55" s="408"/>
      <c r="F55" s="408"/>
      <c r="G55" s="408"/>
      <c r="H55" s="407"/>
      <c r="I55" s="417">
        <f>SUM(I52:J54)</f>
        <v>0</v>
      </c>
      <c r="J55" s="408"/>
      <c r="K55" s="61">
        <f>SUM(K52:M54)</f>
        <v>200000</v>
      </c>
      <c r="L55" s="6"/>
      <c r="M55" s="62"/>
    </row>
    <row r="56" spans="2:13">
      <c r="B56" s="244" t="s">
        <v>257</v>
      </c>
      <c r="C56" s="245" t="s">
        <v>257</v>
      </c>
      <c r="D56" s="418" t="s">
        <v>258</v>
      </c>
      <c r="E56" s="419"/>
      <c r="F56" s="419"/>
      <c r="G56" s="419"/>
      <c r="H56" s="420"/>
      <c r="I56" s="421">
        <v>0</v>
      </c>
      <c r="J56" s="419"/>
      <c r="K56" s="63"/>
      <c r="L56" s="7"/>
      <c r="M56" s="56"/>
    </row>
    <row r="57" spans="2:13">
      <c r="B57" s="244" t="s">
        <v>264</v>
      </c>
      <c r="C57" s="245" t="s">
        <v>264</v>
      </c>
      <c r="D57" s="422" t="s">
        <v>261</v>
      </c>
      <c r="E57" s="423"/>
      <c r="F57" s="423"/>
      <c r="G57" s="423"/>
      <c r="H57" s="424"/>
      <c r="I57" s="425">
        <v>0</v>
      </c>
      <c r="J57" s="426"/>
      <c r="K57" s="371">
        <v>0</v>
      </c>
      <c r="L57" s="1"/>
      <c r="M57" s="56"/>
    </row>
    <row r="58" spans="2:13">
      <c r="B58" s="412" t="s">
        <v>212</v>
      </c>
      <c r="C58" s="414"/>
      <c r="D58" s="412" t="s">
        <v>161</v>
      </c>
      <c r="E58" s="413"/>
      <c r="F58" s="413"/>
      <c r="G58" s="413"/>
      <c r="H58" s="414"/>
      <c r="I58" s="415">
        <v>4082933</v>
      </c>
      <c r="J58" s="413"/>
      <c r="K58" s="57"/>
      <c r="L58" s="55"/>
      <c r="M58" s="56"/>
    </row>
    <row r="59" spans="2:13">
      <c r="B59" s="410" t="s">
        <v>213</v>
      </c>
      <c r="C59" s="411"/>
      <c r="D59" s="412" t="s">
        <v>171</v>
      </c>
      <c r="E59" s="413"/>
      <c r="F59" s="413"/>
      <c r="G59" s="413"/>
      <c r="H59" s="414"/>
      <c r="I59" s="415">
        <v>0</v>
      </c>
      <c r="J59" s="413"/>
      <c r="K59" s="58"/>
      <c r="L59" s="59"/>
      <c r="M59" s="60"/>
    </row>
    <row r="60" spans="2:13">
      <c r="B60" s="416" t="s">
        <v>214</v>
      </c>
      <c r="C60" s="407"/>
      <c r="D60" s="416" t="s">
        <v>172</v>
      </c>
      <c r="E60" s="408"/>
      <c r="F60" s="408"/>
      <c r="G60" s="408"/>
      <c r="H60" s="407"/>
      <c r="I60" s="417">
        <f>SUM(I56:J59)</f>
        <v>4082933</v>
      </c>
      <c r="J60" s="408"/>
      <c r="K60" s="61">
        <f>SUM(K57:K59)</f>
        <v>0</v>
      </c>
      <c r="L60" s="6"/>
      <c r="M60" s="62"/>
    </row>
    <row r="61" spans="2:13" ht="15.75" thickBot="1">
      <c r="B61" s="406" t="s">
        <v>215</v>
      </c>
      <c r="C61" s="407"/>
      <c r="D61" s="406" t="s">
        <v>162</v>
      </c>
      <c r="E61" s="408"/>
      <c r="F61" s="408"/>
      <c r="G61" s="408"/>
      <c r="H61" s="407"/>
      <c r="I61" s="409">
        <f>I18+I34+I45+I51+I55+I60+I23</f>
        <v>84351292</v>
      </c>
      <c r="J61" s="408"/>
      <c r="K61" s="70">
        <f>SUM(K55:K59)</f>
        <v>200000</v>
      </c>
      <c r="L61" s="71"/>
      <c r="M61" s="72"/>
    </row>
    <row r="62" spans="2:13">
      <c r="B62"/>
      <c r="C62"/>
      <c r="D62"/>
      <c r="E62"/>
      <c r="F62"/>
      <c r="G62"/>
      <c r="H62"/>
      <c r="I62"/>
      <c r="J62"/>
      <c r="K62" s="336">
        <f>SUM(I61:K61)</f>
        <v>84551292</v>
      </c>
      <c r="L62"/>
      <c r="M62"/>
    </row>
  </sheetData>
  <mergeCells count="160">
    <mergeCell ref="B1:K1"/>
    <mergeCell ref="B2:K2"/>
    <mergeCell ref="B8:C8"/>
    <mergeCell ref="D8:H8"/>
    <mergeCell ref="I8:J8"/>
    <mergeCell ref="B9:C9"/>
    <mergeCell ref="D9:H9"/>
    <mergeCell ref="I9:J9"/>
    <mergeCell ref="B3:M3"/>
    <mergeCell ref="B4:C4"/>
    <mergeCell ref="B5:H5"/>
    <mergeCell ref="I5:L5"/>
    <mergeCell ref="B7:C7"/>
    <mergeCell ref="D7:H7"/>
    <mergeCell ref="I7:J7"/>
    <mergeCell ref="B12:C12"/>
    <mergeCell ref="D12:H12"/>
    <mergeCell ref="I12:J12"/>
    <mergeCell ref="B13:C13"/>
    <mergeCell ref="D13:H13"/>
    <mergeCell ref="I13:J13"/>
    <mergeCell ref="B10:C10"/>
    <mergeCell ref="D10:H10"/>
    <mergeCell ref="I10:J10"/>
    <mergeCell ref="B11:C11"/>
    <mergeCell ref="D11:H11"/>
    <mergeCell ref="I11:J11"/>
    <mergeCell ref="B16:C16"/>
    <mergeCell ref="D16:H16"/>
    <mergeCell ref="I16:J16"/>
    <mergeCell ref="B17:C17"/>
    <mergeCell ref="D17:H17"/>
    <mergeCell ref="I17:J17"/>
    <mergeCell ref="B14:C14"/>
    <mergeCell ref="D14:H14"/>
    <mergeCell ref="I14:J14"/>
    <mergeCell ref="B15:C15"/>
    <mergeCell ref="D15:H15"/>
    <mergeCell ref="I15:J15"/>
    <mergeCell ref="B20:C20"/>
    <mergeCell ref="D20:H20"/>
    <mergeCell ref="I20:J20"/>
    <mergeCell ref="B22:C22"/>
    <mergeCell ref="D22:H22"/>
    <mergeCell ref="I22:J22"/>
    <mergeCell ref="B18:C18"/>
    <mergeCell ref="D18:H18"/>
    <mergeCell ref="I18:J18"/>
    <mergeCell ref="B19:C19"/>
    <mergeCell ref="D19:H19"/>
    <mergeCell ref="I19:J19"/>
    <mergeCell ref="D21:H21"/>
    <mergeCell ref="D25:H25"/>
    <mergeCell ref="I25:J25"/>
    <mergeCell ref="D26:H26"/>
    <mergeCell ref="I26:J26"/>
    <mergeCell ref="B23:C23"/>
    <mergeCell ref="D23:H23"/>
    <mergeCell ref="I23:J23"/>
    <mergeCell ref="D24:H24"/>
    <mergeCell ref="I24:J24"/>
    <mergeCell ref="B30:C30"/>
    <mergeCell ref="D30:H30"/>
    <mergeCell ref="I30:J30"/>
    <mergeCell ref="B31:C31"/>
    <mergeCell ref="D31:H31"/>
    <mergeCell ref="I31:J31"/>
    <mergeCell ref="B27:C27"/>
    <mergeCell ref="D27:H27"/>
    <mergeCell ref="I27:J27"/>
    <mergeCell ref="B29:C29"/>
    <mergeCell ref="D29:H29"/>
    <mergeCell ref="I29:J29"/>
    <mergeCell ref="D28:H28"/>
    <mergeCell ref="B34:C34"/>
    <mergeCell ref="D34:H34"/>
    <mergeCell ref="I34:J34"/>
    <mergeCell ref="B35:C35"/>
    <mergeCell ref="D35:H35"/>
    <mergeCell ref="I35:J35"/>
    <mergeCell ref="B32:C32"/>
    <mergeCell ref="D32:H32"/>
    <mergeCell ref="I32:J32"/>
    <mergeCell ref="B33:C33"/>
    <mergeCell ref="D33:H33"/>
    <mergeCell ref="I33:J33"/>
    <mergeCell ref="B38:C38"/>
    <mergeCell ref="D38:H38"/>
    <mergeCell ref="I38:J38"/>
    <mergeCell ref="B39:C39"/>
    <mergeCell ref="D39:H39"/>
    <mergeCell ref="I39:J39"/>
    <mergeCell ref="B36:C36"/>
    <mergeCell ref="D36:H36"/>
    <mergeCell ref="I36:J36"/>
    <mergeCell ref="B37:C37"/>
    <mergeCell ref="D37:H37"/>
    <mergeCell ref="I37:J37"/>
    <mergeCell ref="B42:C42"/>
    <mergeCell ref="D42:H42"/>
    <mergeCell ref="I42:J42"/>
    <mergeCell ref="B43:C43"/>
    <mergeCell ref="D43:H43"/>
    <mergeCell ref="I43:J43"/>
    <mergeCell ref="B40:C40"/>
    <mergeCell ref="D40:H40"/>
    <mergeCell ref="I40:J40"/>
    <mergeCell ref="B41:C41"/>
    <mergeCell ref="D41:H41"/>
    <mergeCell ref="I41:J41"/>
    <mergeCell ref="D46:H46"/>
    <mergeCell ref="I46:J46"/>
    <mergeCell ref="B47:C47"/>
    <mergeCell ref="D47:H47"/>
    <mergeCell ref="I47:J47"/>
    <mergeCell ref="B49:C49"/>
    <mergeCell ref="D49:H49"/>
    <mergeCell ref="I49:J49"/>
    <mergeCell ref="B44:C44"/>
    <mergeCell ref="D44:H44"/>
    <mergeCell ref="I44:J44"/>
    <mergeCell ref="B45:C45"/>
    <mergeCell ref="D45:H45"/>
    <mergeCell ref="I45:J45"/>
    <mergeCell ref="B48:C48"/>
    <mergeCell ref="D48:H48"/>
    <mergeCell ref="B52:C52"/>
    <mergeCell ref="D52:H52"/>
    <mergeCell ref="I52:J52"/>
    <mergeCell ref="B53:C53"/>
    <mergeCell ref="D53:H53"/>
    <mergeCell ref="I53:J53"/>
    <mergeCell ref="B50:C50"/>
    <mergeCell ref="D50:H50"/>
    <mergeCell ref="I50:J50"/>
    <mergeCell ref="B51:C51"/>
    <mergeCell ref="D51:H51"/>
    <mergeCell ref="I51:J51"/>
    <mergeCell ref="D56:H56"/>
    <mergeCell ref="I56:J56"/>
    <mergeCell ref="D57:H57"/>
    <mergeCell ref="I57:J57"/>
    <mergeCell ref="B58:C58"/>
    <mergeCell ref="D58:H58"/>
    <mergeCell ref="I58:J58"/>
    <mergeCell ref="B54:C54"/>
    <mergeCell ref="D54:H54"/>
    <mergeCell ref="I54:J54"/>
    <mergeCell ref="B55:C55"/>
    <mergeCell ref="D55:H55"/>
    <mergeCell ref="I55:J55"/>
    <mergeCell ref="B61:C61"/>
    <mergeCell ref="D61:H61"/>
    <mergeCell ref="I61:J61"/>
    <mergeCell ref="B59:C59"/>
    <mergeCell ref="D59:H59"/>
    <mergeCell ref="I59:J59"/>
    <mergeCell ref="B60:C60"/>
    <mergeCell ref="D60:H60"/>
    <mergeCell ref="I60:J6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G20"/>
  <sheetViews>
    <sheetView showGridLines="0" topLeftCell="A13" workbookViewId="0">
      <selection activeCell="C6" sqref="C6"/>
    </sheetView>
  </sheetViews>
  <sheetFormatPr defaultRowHeight="15"/>
  <cols>
    <col min="1" max="1" width="45.42578125" style="42" customWidth="1"/>
    <col min="2" max="2" width="11.5703125" style="42" customWidth="1"/>
    <col min="3" max="3" width="12.28515625" style="42" customWidth="1"/>
    <col min="4" max="5" width="9.28515625" style="42" customWidth="1"/>
    <col min="6" max="6" width="10.7109375" style="42" customWidth="1"/>
    <col min="7" max="16384" width="9.140625" style="42"/>
  </cols>
  <sheetData>
    <row r="1" spans="1:7">
      <c r="A1" s="475" t="s">
        <v>336</v>
      </c>
      <c r="B1" s="475"/>
      <c r="C1" s="475"/>
      <c r="D1" s="475"/>
      <c r="E1" s="475"/>
      <c r="F1" s="475"/>
      <c r="G1" s="43"/>
    </row>
    <row r="3" spans="1:7">
      <c r="A3" s="476" t="s">
        <v>587</v>
      </c>
      <c r="B3" s="476"/>
      <c r="C3" s="476"/>
      <c r="D3" s="476"/>
      <c r="E3" s="476"/>
      <c r="F3" s="476"/>
      <c r="G3" s="74"/>
    </row>
    <row r="4" spans="1:7">
      <c r="A4" s="476" t="s">
        <v>545</v>
      </c>
      <c r="B4" s="476"/>
      <c r="C4" s="476"/>
      <c r="D4" s="476"/>
      <c r="E4" s="476"/>
      <c r="F4" s="476"/>
      <c r="G4" s="74"/>
    </row>
    <row r="5" spans="1:7">
      <c r="A5" s="476" t="s">
        <v>546</v>
      </c>
      <c r="B5" s="476"/>
      <c r="C5" s="476"/>
      <c r="D5" s="476"/>
      <c r="E5" s="476"/>
      <c r="F5" s="476"/>
      <c r="G5" s="74"/>
    </row>
    <row r="6" spans="1:7">
      <c r="A6" s="75"/>
      <c r="B6" s="75"/>
      <c r="C6" s="75"/>
      <c r="D6" s="75"/>
      <c r="E6" s="75"/>
      <c r="F6" s="75"/>
      <c r="G6" s="74"/>
    </row>
    <row r="7" spans="1:7" ht="15.75" thickBot="1"/>
    <row r="8" spans="1:7" ht="18" customHeight="1">
      <c r="A8" s="477" t="s">
        <v>337</v>
      </c>
      <c r="B8" s="479" t="s">
        <v>338</v>
      </c>
      <c r="C8" s="479"/>
      <c r="D8" s="479"/>
      <c r="E8" s="479"/>
      <c r="F8" s="480"/>
    </row>
    <row r="9" spans="1:7" ht="36.75" customHeight="1" thickBot="1">
      <c r="A9" s="478"/>
      <c r="B9" s="305" t="s">
        <v>339</v>
      </c>
      <c r="C9" s="305" t="s">
        <v>340</v>
      </c>
      <c r="D9" s="306" t="s">
        <v>341</v>
      </c>
      <c r="E9" s="306" t="s">
        <v>342</v>
      </c>
      <c r="F9" s="307" t="s">
        <v>343</v>
      </c>
    </row>
    <row r="10" spans="1:7" ht="20.100000000000001" customHeight="1">
      <c r="A10" s="303" t="s">
        <v>344</v>
      </c>
      <c r="B10" s="76"/>
      <c r="C10" s="76"/>
      <c r="D10" s="76"/>
      <c r="E10" s="76"/>
      <c r="F10" s="304">
        <f t="shared" ref="F10:F15" si="0">SUM(B10:E10)</f>
        <v>0</v>
      </c>
    </row>
    <row r="11" spans="1:7" ht="20.100000000000001" customHeight="1">
      <c r="A11" s="297" t="s">
        <v>345</v>
      </c>
      <c r="B11" s="77">
        <v>1</v>
      </c>
      <c r="C11" s="77">
        <v>1</v>
      </c>
      <c r="D11" s="77"/>
      <c r="E11" s="77">
        <v>5</v>
      </c>
      <c r="F11" s="298">
        <f t="shared" si="0"/>
        <v>7</v>
      </c>
    </row>
    <row r="12" spans="1:7" ht="20.100000000000001" customHeight="1">
      <c r="A12" s="299" t="s">
        <v>346</v>
      </c>
      <c r="B12" s="78"/>
      <c r="C12" s="78"/>
      <c r="D12" s="78"/>
      <c r="E12" s="78"/>
      <c r="F12" s="298">
        <f t="shared" si="0"/>
        <v>0</v>
      </c>
    </row>
    <row r="13" spans="1:7" ht="20.100000000000001" customHeight="1">
      <c r="A13" s="297" t="s">
        <v>347</v>
      </c>
      <c r="B13" s="77"/>
      <c r="C13" s="77"/>
      <c r="D13" s="77"/>
      <c r="E13" s="77"/>
      <c r="F13" s="298">
        <f t="shared" si="0"/>
        <v>0</v>
      </c>
    </row>
    <row r="14" spans="1:7" ht="20.100000000000001" customHeight="1">
      <c r="A14" s="300" t="s">
        <v>348</v>
      </c>
      <c r="B14" s="79"/>
      <c r="C14" s="79"/>
      <c r="D14" s="79"/>
      <c r="E14" s="79"/>
      <c r="F14" s="298">
        <f t="shared" si="0"/>
        <v>0</v>
      </c>
    </row>
    <row r="15" spans="1:7" ht="20.100000000000001" customHeight="1">
      <c r="A15" s="297" t="s">
        <v>349</v>
      </c>
      <c r="B15" s="77"/>
      <c r="C15" s="77"/>
      <c r="D15" s="77"/>
      <c r="E15" s="77"/>
      <c r="F15" s="298">
        <f t="shared" si="0"/>
        <v>0</v>
      </c>
    </row>
    <row r="16" spans="1:7" ht="20.100000000000001" customHeight="1">
      <c r="A16" s="299" t="s">
        <v>350</v>
      </c>
      <c r="B16" s="77"/>
      <c r="C16" s="77"/>
      <c r="D16" s="77"/>
      <c r="E16" s="77"/>
      <c r="F16" s="298"/>
    </row>
    <row r="17" spans="1:6" ht="20.100000000000001" customHeight="1">
      <c r="A17" s="300" t="s">
        <v>351</v>
      </c>
      <c r="B17" s="79"/>
      <c r="C17" s="79"/>
      <c r="D17" s="79">
        <v>1</v>
      </c>
      <c r="E17" s="79"/>
      <c r="F17" s="298">
        <f>SUM(B17:E17)</f>
        <v>1</v>
      </c>
    </row>
    <row r="18" spans="1:6" ht="20.100000000000001" customHeight="1">
      <c r="A18" s="300" t="s">
        <v>352</v>
      </c>
      <c r="B18" s="79"/>
      <c r="C18" s="79"/>
      <c r="D18" s="79">
        <v>16</v>
      </c>
      <c r="E18" s="79"/>
      <c r="F18" s="298">
        <f>SUM(B18:E18)</f>
        <v>16</v>
      </c>
    </row>
    <row r="19" spans="1:6" ht="20.100000000000001" customHeight="1">
      <c r="A19" s="300" t="s">
        <v>353</v>
      </c>
      <c r="B19" s="79"/>
      <c r="C19" s="79"/>
      <c r="D19" s="79"/>
      <c r="E19" s="79"/>
      <c r="F19" s="298">
        <f>SUM(B19:E19)</f>
        <v>0</v>
      </c>
    </row>
    <row r="20" spans="1:6" ht="20.100000000000001" customHeight="1" thickBot="1">
      <c r="A20" s="308" t="s">
        <v>354</v>
      </c>
      <c r="B20" s="301">
        <f>SUM(B10:B19)</f>
        <v>1</v>
      </c>
      <c r="C20" s="301">
        <f>SUM(C10:C19)</f>
        <v>1</v>
      </c>
      <c r="D20" s="301">
        <f>SUM(D10:D19)</f>
        <v>17</v>
      </c>
      <c r="E20" s="301">
        <f>SUM(E10:E19)</f>
        <v>5</v>
      </c>
      <c r="F20" s="302">
        <f>SUM(F10:F19)</f>
        <v>24</v>
      </c>
    </row>
  </sheetData>
  <mergeCells count="6">
    <mergeCell ref="A1:F1"/>
    <mergeCell ref="A3:F3"/>
    <mergeCell ref="A4:F4"/>
    <mergeCell ref="A5:F5"/>
    <mergeCell ref="A8:A9"/>
    <mergeCell ref="B8:F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5:J23"/>
  <sheetViews>
    <sheetView showGridLines="0" workbookViewId="0">
      <selection activeCell="F3" sqref="F3"/>
    </sheetView>
  </sheetViews>
  <sheetFormatPr defaultRowHeight="15"/>
  <cols>
    <col min="1" max="1" width="3.7109375" style="42" customWidth="1"/>
    <col min="2" max="4" width="9.140625" style="42"/>
    <col min="5" max="5" width="27.7109375" style="42" customWidth="1"/>
    <col min="6" max="6" width="16.42578125" style="42" customWidth="1"/>
    <col min="7" max="8" width="15.28515625" style="42" customWidth="1"/>
    <col min="9" max="9" width="9.85546875" style="42" hidden="1" customWidth="1"/>
    <col min="10" max="16384" width="9.140625" style="42"/>
  </cols>
  <sheetData>
    <row r="5" spans="1:9">
      <c r="E5" s="475" t="s">
        <v>355</v>
      </c>
      <c r="F5" s="475"/>
      <c r="G5" s="475"/>
      <c r="H5" s="475"/>
    </row>
    <row r="7" spans="1:9" ht="15.75">
      <c r="A7" s="394" t="s">
        <v>587</v>
      </c>
      <c r="B7" s="394"/>
      <c r="C7" s="394"/>
      <c r="D7" s="394"/>
      <c r="E7" s="394"/>
      <c r="F7" s="394"/>
      <c r="G7" s="394"/>
      <c r="H7" s="394"/>
      <c r="I7" s="394"/>
    </row>
    <row r="8" spans="1:9" ht="15.75">
      <c r="A8" s="394" t="s">
        <v>576</v>
      </c>
      <c r="B8" s="394"/>
      <c r="C8" s="394"/>
      <c r="D8" s="394"/>
      <c r="E8" s="394"/>
      <c r="F8" s="394"/>
      <c r="G8" s="394"/>
      <c r="H8" s="394"/>
      <c r="I8" s="394"/>
    </row>
    <row r="9" spans="1:9">
      <c r="A9" s="401"/>
      <c r="B9" s="401"/>
      <c r="C9" s="401"/>
      <c r="D9" s="401"/>
      <c r="E9" s="401"/>
      <c r="F9" s="401"/>
      <c r="G9" s="401"/>
      <c r="H9" s="401"/>
      <c r="I9" s="401"/>
    </row>
    <row r="10" spans="1:9" ht="15.75" thickBot="1">
      <c r="B10" s="80"/>
      <c r="C10" s="80"/>
      <c r="D10" s="80"/>
      <c r="E10" s="80"/>
      <c r="F10" s="80"/>
      <c r="G10" s="80"/>
      <c r="H10" s="80"/>
      <c r="I10" s="80"/>
    </row>
    <row r="11" spans="1:9" ht="15.75" thickTop="1">
      <c r="A11" s="484" t="s">
        <v>356</v>
      </c>
      <c r="B11" s="487" t="s">
        <v>2</v>
      </c>
      <c r="C11" s="487"/>
      <c r="D11" s="487"/>
      <c r="E11" s="487"/>
      <c r="F11" s="490" t="s">
        <v>357</v>
      </c>
      <c r="G11" s="490"/>
      <c r="H11" s="491"/>
      <c r="I11" s="81"/>
    </row>
    <row r="12" spans="1:9">
      <c r="A12" s="485"/>
      <c r="B12" s="488"/>
      <c r="C12" s="488"/>
      <c r="D12" s="488"/>
      <c r="E12" s="488"/>
      <c r="F12" s="488" t="s">
        <v>358</v>
      </c>
      <c r="G12" s="492" t="s">
        <v>359</v>
      </c>
      <c r="H12" s="493"/>
      <c r="I12" s="82"/>
    </row>
    <row r="13" spans="1:9" ht="15.75" thickBot="1">
      <c r="A13" s="486"/>
      <c r="B13" s="489"/>
      <c r="C13" s="489"/>
      <c r="D13" s="489"/>
      <c r="E13" s="489"/>
      <c r="F13" s="489"/>
      <c r="G13" s="316" t="s">
        <v>360</v>
      </c>
      <c r="H13" s="317" t="s">
        <v>361</v>
      </c>
      <c r="I13" s="85"/>
    </row>
    <row r="14" spans="1:9">
      <c r="A14" s="269" t="s">
        <v>362</v>
      </c>
      <c r="B14" s="390" t="s">
        <v>363</v>
      </c>
      <c r="C14" s="390"/>
      <c r="D14" s="390"/>
      <c r="E14" s="390"/>
      <c r="F14" s="314">
        <f>SUM(G14:H14)</f>
        <v>84224579.999600008</v>
      </c>
      <c r="G14" s="314">
        <f>'1.melléklet'!D27+'1.melléklet'!D32+'1.melléklet'!D70+'1.melléklet'!D88+'1.melléklet'!D77</f>
        <v>71254580.389600009</v>
      </c>
      <c r="H14" s="315">
        <f>'1.melléklet'!D98+'1.melléklet'!D107+'1.melléklet'!D102</f>
        <v>12969999.609999999</v>
      </c>
      <c r="I14" s="193">
        <f>SUM(I15:I15)</f>
        <v>0</v>
      </c>
    </row>
    <row r="15" spans="1:9" ht="15.75" thickBot="1">
      <c r="A15" s="275" t="s">
        <v>364</v>
      </c>
      <c r="B15" s="391" t="s">
        <v>365</v>
      </c>
      <c r="C15" s="391"/>
      <c r="D15" s="391"/>
      <c r="E15" s="391"/>
      <c r="F15" s="318">
        <f>SUM(G15:H15)</f>
        <v>80468359</v>
      </c>
      <c r="G15" s="318">
        <f>'1.melléklet'!D122+'1.melléklet'!D137+'1.melléklet'!D156+'1.melléklet'!D149</f>
        <v>69379865</v>
      </c>
      <c r="H15" s="319">
        <f>'1.melléklet'!D126+'1.melléklet'!D152+'1.melléklet'!D160</f>
        <v>11088494</v>
      </c>
      <c r="I15" s="97"/>
    </row>
    <row r="16" spans="1:9" ht="15.75" thickBot="1">
      <c r="A16" s="272" t="s">
        <v>366</v>
      </c>
      <c r="B16" s="386" t="s">
        <v>367</v>
      </c>
      <c r="C16" s="386"/>
      <c r="D16" s="386"/>
      <c r="E16" s="386"/>
      <c r="F16" s="320">
        <f>F15-F14</f>
        <v>-3756220.9996000081</v>
      </c>
      <c r="G16" s="320">
        <f>G15-G14</f>
        <v>-1874715.3896000087</v>
      </c>
      <c r="H16" s="321">
        <f>H15-H14</f>
        <v>-1881505.6099999994</v>
      </c>
      <c r="I16" s="97"/>
    </row>
    <row r="17" spans="1:10">
      <c r="A17" s="269" t="s">
        <v>372</v>
      </c>
      <c r="B17" s="481" t="s">
        <v>368</v>
      </c>
      <c r="C17" s="482"/>
      <c r="D17" s="482"/>
      <c r="E17" s="483"/>
      <c r="F17" s="314">
        <f>H17</f>
        <v>1881505.6099999994</v>
      </c>
      <c r="G17" s="314">
        <v>0</v>
      </c>
      <c r="H17" s="315">
        <f>-(H16)</f>
        <v>1881505.6099999994</v>
      </c>
      <c r="I17" s="97"/>
    </row>
    <row r="18" spans="1:10" ht="15.75" customHeight="1">
      <c r="A18" s="267" t="s">
        <v>274</v>
      </c>
      <c r="B18" s="393" t="s">
        <v>369</v>
      </c>
      <c r="C18" s="393"/>
      <c r="D18" s="393"/>
      <c r="E18" s="393"/>
      <c r="F18" s="312">
        <f>G18</f>
        <v>-1874715.3896000087</v>
      </c>
      <c r="G18" s="312">
        <f>G16</f>
        <v>-1874715.3896000087</v>
      </c>
      <c r="H18" s="313">
        <v>0</v>
      </c>
      <c r="I18" s="97"/>
    </row>
    <row r="19" spans="1:10" ht="15.75" thickBot="1">
      <c r="A19" s="275" t="s">
        <v>276</v>
      </c>
      <c r="B19" s="391" t="s">
        <v>40</v>
      </c>
      <c r="C19" s="391"/>
      <c r="D19" s="391"/>
      <c r="E19" s="391"/>
      <c r="F19" s="318">
        <f>SUM(G19:H19)</f>
        <v>326712</v>
      </c>
      <c r="G19" s="318">
        <f>'1.melléklet'!D109</f>
        <v>326712</v>
      </c>
      <c r="H19" s="319">
        <v>0</v>
      </c>
      <c r="I19" s="103"/>
    </row>
    <row r="20" spans="1:10" ht="15.75" thickBot="1">
      <c r="A20" s="272" t="s">
        <v>278</v>
      </c>
      <c r="B20" s="386" t="s">
        <v>370</v>
      </c>
      <c r="C20" s="386"/>
      <c r="D20" s="386"/>
      <c r="E20" s="386"/>
      <c r="F20" s="320">
        <f>F16-F19</f>
        <v>-4082932.9996000081</v>
      </c>
      <c r="G20" s="320">
        <f>G18-G19</f>
        <v>-2201427.3896000087</v>
      </c>
      <c r="H20" s="321">
        <f>H16+H18-H19</f>
        <v>-1881505.6099999994</v>
      </c>
      <c r="I20" s="311">
        <f>SUM(I15:I19)</f>
        <v>0</v>
      </c>
    </row>
    <row r="22" spans="1:10">
      <c r="B22" s="112"/>
      <c r="C22" s="112"/>
      <c r="D22" s="112"/>
      <c r="E22" s="112"/>
      <c r="F22" s="112"/>
      <c r="G22" s="112"/>
      <c r="H22" s="112"/>
      <c r="I22" s="112"/>
      <c r="J22" s="112"/>
    </row>
    <row r="23" spans="1:10">
      <c r="B23" s="112"/>
      <c r="C23" s="112"/>
      <c r="D23" s="112"/>
      <c r="E23" s="112"/>
      <c r="F23" s="112"/>
      <c r="G23" s="112"/>
      <c r="H23" s="112"/>
      <c r="I23" s="112"/>
      <c r="J23" s="112"/>
    </row>
  </sheetData>
  <mergeCells count="16">
    <mergeCell ref="E5:H5"/>
    <mergeCell ref="A7:I7"/>
    <mergeCell ref="A8:I8"/>
    <mergeCell ref="A9:I9"/>
    <mergeCell ref="A11:A13"/>
    <mergeCell ref="B11:E13"/>
    <mergeCell ref="F11:H11"/>
    <mergeCell ref="F12:F13"/>
    <mergeCell ref="G12:H12"/>
    <mergeCell ref="B19:E19"/>
    <mergeCell ref="B20:E20"/>
    <mergeCell ref="B14:E14"/>
    <mergeCell ref="B15:E15"/>
    <mergeCell ref="B16:E16"/>
    <mergeCell ref="B18:E18"/>
    <mergeCell ref="B17:E17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J17"/>
  <sheetViews>
    <sheetView showGridLines="0" workbookViewId="0">
      <selection activeCell="A5" sqref="A5:I5"/>
    </sheetView>
  </sheetViews>
  <sheetFormatPr defaultRowHeight="15"/>
  <cols>
    <col min="1" max="1" width="3.7109375" style="42" customWidth="1"/>
    <col min="2" max="4" width="9.140625" style="42"/>
    <col min="5" max="5" width="27.7109375" style="42" customWidth="1"/>
    <col min="6" max="6" width="15.7109375" style="42" customWidth="1"/>
    <col min="7" max="7" width="15.5703125" style="42" customWidth="1"/>
    <col min="8" max="8" width="16.42578125" style="42" customWidth="1"/>
    <col min="9" max="9" width="9.85546875" style="42" hidden="1" customWidth="1"/>
    <col min="10" max="16384" width="9.140625" style="42"/>
  </cols>
  <sheetData>
    <row r="1" spans="1:10">
      <c r="E1" s="475" t="s">
        <v>371</v>
      </c>
      <c r="F1" s="475"/>
      <c r="G1" s="475"/>
      <c r="H1" s="475"/>
    </row>
    <row r="2" spans="1:10">
      <c r="J2" s="111"/>
    </row>
    <row r="3" spans="1:10" ht="15.75">
      <c r="A3" s="394" t="s">
        <v>587</v>
      </c>
      <c r="B3" s="394"/>
      <c r="C3" s="394"/>
      <c r="D3" s="394"/>
      <c r="E3" s="394"/>
      <c r="F3" s="394"/>
      <c r="G3" s="394"/>
      <c r="H3" s="394"/>
      <c r="I3" s="394"/>
    </row>
    <row r="4" spans="1:10" ht="15.75">
      <c r="A4" s="394" t="s">
        <v>579</v>
      </c>
      <c r="B4" s="394"/>
      <c r="C4" s="394"/>
      <c r="D4" s="394"/>
      <c r="E4" s="394"/>
      <c r="F4" s="394"/>
      <c r="G4" s="394"/>
      <c r="H4" s="394"/>
      <c r="I4" s="394"/>
    </row>
    <row r="5" spans="1:10">
      <c r="A5" s="401"/>
      <c r="B5" s="401"/>
      <c r="C5" s="401"/>
      <c r="D5" s="401"/>
      <c r="E5" s="401"/>
      <c r="F5" s="401"/>
      <c r="G5" s="401"/>
      <c r="H5" s="401"/>
      <c r="I5" s="401"/>
    </row>
    <row r="6" spans="1:10" ht="15.75" thickBot="1">
      <c r="B6" s="80"/>
      <c r="C6" s="80"/>
      <c r="D6" s="80"/>
      <c r="E6" s="80"/>
      <c r="F6" s="80"/>
      <c r="G6" s="80"/>
      <c r="H6" s="80"/>
      <c r="I6" s="80"/>
    </row>
    <row r="7" spans="1:10" ht="15.75" thickTop="1">
      <c r="A7" s="496" t="s">
        <v>356</v>
      </c>
      <c r="B7" s="397" t="s">
        <v>2</v>
      </c>
      <c r="C7" s="397"/>
      <c r="D7" s="397"/>
      <c r="E7" s="397"/>
      <c r="F7" s="479" t="s">
        <v>357</v>
      </c>
      <c r="G7" s="479"/>
      <c r="H7" s="480"/>
      <c r="I7" s="81"/>
    </row>
    <row r="8" spans="1:10">
      <c r="A8" s="497"/>
      <c r="B8" s="499"/>
      <c r="C8" s="499"/>
      <c r="D8" s="499"/>
      <c r="E8" s="499"/>
      <c r="F8" s="499" t="s">
        <v>358</v>
      </c>
      <c r="G8" s="501" t="s">
        <v>359</v>
      </c>
      <c r="H8" s="502"/>
      <c r="I8" s="82"/>
    </row>
    <row r="9" spans="1:10" ht="15.75" thickBot="1">
      <c r="A9" s="498"/>
      <c r="B9" s="500"/>
      <c r="C9" s="500"/>
      <c r="D9" s="500"/>
      <c r="E9" s="500"/>
      <c r="F9" s="500"/>
      <c r="G9" s="350" t="s">
        <v>360</v>
      </c>
      <c r="H9" s="351" t="s">
        <v>361</v>
      </c>
      <c r="I9" s="85"/>
    </row>
    <row r="10" spans="1:10">
      <c r="A10" s="269" t="s">
        <v>362</v>
      </c>
      <c r="B10" s="390" t="s">
        <v>363</v>
      </c>
      <c r="C10" s="390"/>
      <c r="D10" s="390"/>
      <c r="E10" s="390"/>
      <c r="F10" s="347">
        <f>SUM(G10:H10)</f>
        <v>84224579.999600008</v>
      </c>
      <c r="G10" s="348">
        <f>'6. melléklet'!G14</f>
        <v>71254580.389600009</v>
      </c>
      <c r="H10" s="349">
        <f>'6. melléklet'!H14</f>
        <v>12969999.609999999</v>
      </c>
      <c r="I10" s="193">
        <f>SUM(I11:I11)</f>
        <v>0</v>
      </c>
    </row>
    <row r="11" spans="1:10" ht="15.75" thickBot="1">
      <c r="A11" s="352" t="s">
        <v>364</v>
      </c>
      <c r="B11" s="494" t="s">
        <v>365</v>
      </c>
      <c r="C11" s="494"/>
      <c r="D11" s="494"/>
      <c r="E11" s="494"/>
      <c r="F11" s="353">
        <f>SUM(G11:H11)</f>
        <v>80468359</v>
      </c>
      <c r="G11" s="354">
        <f>'6. melléklet'!G15</f>
        <v>69379865</v>
      </c>
      <c r="H11" s="355">
        <f>'6. melléklet'!H15</f>
        <v>11088494</v>
      </c>
      <c r="I11" s="97"/>
    </row>
    <row r="12" spans="1:10" ht="15.75" thickBot="1">
      <c r="A12" s="272" t="s">
        <v>366</v>
      </c>
      <c r="B12" s="386" t="s">
        <v>367</v>
      </c>
      <c r="C12" s="386"/>
      <c r="D12" s="386"/>
      <c r="E12" s="386"/>
      <c r="F12" s="357">
        <f>F11-F10</f>
        <v>-3756220.9996000081</v>
      </c>
      <c r="G12" s="357">
        <f>G11-G10</f>
        <v>-1874715.3896000087</v>
      </c>
      <c r="H12" s="358">
        <f>H11-H10</f>
        <v>-1881505.6099999994</v>
      </c>
      <c r="I12" s="97"/>
    </row>
    <row r="13" spans="1:10">
      <c r="A13" s="269" t="s">
        <v>372</v>
      </c>
      <c r="B13" s="481" t="s">
        <v>368</v>
      </c>
      <c r="C13" s="482"/>
      <c r="D13" s="482"/>
      <c r="E13" s="483"/>
      <c r="F13" s="347">
        <f>SUM(G13:H13)</f>
        <v>1881505.6099999994</v>
      </c>
      <c r="G13" s="347">
        <v>0</v>
      </c>
      <c r="H13" s="356">
        <f>'6. melléklet'!H17</f>
        <v>1881505.6099999994</v>
      </c>
      <c r="I13" s="97"/>
    </row>
    <row r="14" spans="1:10">
      <c r="A14" s="267" t="s">
        <v>274</v>
      </c>
      <c r="B14" s="393" t="s">
        <v>369</v>
      </c>
      <c r="C14" s="393"/>
      <c r="D14" s="393"/>
      <c r="E14" s="393"/>
      <c r="F14" s="341">
        <f>SUM(G14:H14)</f>
        <v>0</v>
      </c>
      <c r="G14" s="341">
        <v>0</v>
      </c>
      <c r="H14" s="343">
        <v>0</v>
      </c>
      <c r="I14" s="97"/>
    </row>
    <row r="15" spans="1:10" s="322" customFormat="1">
      <c r="A15" s="267" t="s">
        <v>276</v>
      </c>
      <c r="B15" s="495" t="s">
        <v>578</v>
      </c>
      <c r="C15" s="495"/>
      <c r="D15" s="495"/>
      <c r="E15" s="495"/>
      <c r="F15" s="344">
        <f>SUM(G15:H15)</f>
        <v>4082933</v>
      </c>
      <c r="G15" s="345">
        <v>0</v>
      </c>
      <c r="H15" s="342">
        <f>'1.melléklet'!D165</f>
        <v>4082933</v>
      </c>
      <c r="I15" s="103">
        <v>0</v>
      </c>
    </row>
    <row r="16" spans="1:10" ht="15.75" thickBot="1">
      <c r="A16" s="352" t="s">
        <v>278</v>
      </c>
      <c r="B16" s="494" t="s">
        <v>40</v>
      </c>
      <c r="C16" s="494"/>
      <c r="D16" s="494"/>
      <c r="E16" s="494"/>
      <c r="F16" s="353">
        <f>SUM(G16:H16)</f>
        <v>326712</v>
      </c>
      <c r="G16" s="354">
        <f>'6. melléklet'!G19</f>
        <v>326712</v>
      </c>
      <c r="H16" s="355">
        <v>0</v>
      </c>
      <c r="I16" s="103"/>
    </row>
    <row r="17" spans="1:9" ht="15.75" thickBot="1">
      <c r="A17" s="272" t="s">
        <v>280</v>
      </c>
      <c r="B17" s="386" t="s">
        <v>370</v>
      </c>
      <c r="C17" s="386"/>
      <c r="D17" s="386"/>
      <c r="E17" s="386"/>
      <c r="F17" s="357">
        <f>F12+F15-F16</f>
        <v>3.9999186992645264E-4</v>
      </c>
      <c r="G17" s="357">
        <f>G12+G15-G16</f>
        <v>-2201427.3896000087</v>
      </c>
      <c r="H17" s="358">
        <f>H12+H15-H16</f>
        <v>2201427.3900000006</v>
      </c>
      <c r="I17" s="311">
        <f>SUM(I11:I16)</f>
        <v>0</v>
      </c>
    </row>
  </sheetData>
  <mergeCells count="17">
    <mergeCell ref="B10:E10"/>
    <mergeCell ref="E1:H1"/>
    <mergeCell ref="A3:I3"/>
    <mergeCell ref="A4:I4"/>
    <mergeCell ref="A5:I5"/>
    <mergeCell ref="A7:A9"/>
    <mergeCell ref="B7:E9"/>
    <mergeCell ref="F7:H7"/>
    <mergeCell ref="F8:F9"/>
    <mergeCell ref="G8:H8"/>
    <mergeCell ref="B17:E17"/>
    <mergeCell ref="B11:E11"/>
    <mergeCell ref="B12:E12"/>
    <mergeCell ref="B14:E14"/>
    <mergeCell ref="B15:E15"/>
    <mergeCell ref="B16:E16"/>
    <mergeCell ref="B13:E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A1:J97"/>
  <sheetViews>
    <sheetView showGridLines="0" workbookViewId="0">
      <selection activeCell="A6" sqref="A6:I6"/>
    </sheetView>
  </sheetViews>
  <sheetFormatPr defaultRowHeight="15"/>
  <cols>
    <col min="1" max="1" width="3.7109375" style="42" customWidth="1"/>
    <col min="2" max="4" width="9.140625" style="42"/>
    <col min="5" max="5" width="27.7109375" style="42" customWidth="1"/>
    <col min="6" max="6" width="16.42578125" style="42" customWidth="1"/>
    <col min="7" max="7" width="16.140625" style="42" customWidth="1"/>
    <col min="8" max="8" width="15.42578125" style="42" customWidth="1"/>
    <col min="9" max="9" width="9.85546875" style="42" hidden="1" customWidth="1"/>
    <col min="10" max="16384" width="9.140625" style="42"/>
  </cols>
  <sheetData>
    <row r="1" spans="1:10">
      <c r="J1" s="111"/>
    </row>
    <row r="2" spans="1:10">
      <c r="E2" s="475" t="s">
        <v>374</v>
      </c>
      <c r="F2" s="475"/>
      <c r="G2" s="475"/>
      <c r="H2" s="475"/>
      <c r="J2" s="111"/>
    </row>
    <row r="3" spans="1:10">
      <c r="J3" s="111"/>
    </row>
    <row r="4" spans="1:10" ht="15.75">
      <c r="A4" s="394" t="s">
        <v>587</v>
      </c>
      <c r="B4" s="394"/>
      <c r="C4" s="394"/>
      <c r="D4" s="394"/>
      <c r="E4" s="394"/>
      <c r="F4" s="394"/>
      <c r="G4" s="394"/>
      <c r="H4" s="394"/>
      <c r="I4" s="394"/>
    </row>
    <row r="5" spans="1:10" ht="12.75" customHeight="1">
      <c r="A5" s="394" t="s">
        <v>585</v>
      </c>
      <c r="B5" s="394"/>
      <c r="C5" s="394"/>
      <c r="D5" s="394"/>
      <c r="E5" s="394"/>
      <c r="F5" s="394"/>
      <c r="G5" s="394"/>
      <c r="H5" s="394"/>
      <c r="I5" s="394"/>
    </row>
    <row r="6" spans="1:10" ht="16.5" customHeight="1">
      <c r="A6" s="401"/>
      <c r="B6" s="401"/>
      <c r="C6" s="401"/>
      <c r="D6" s="401"/>
      <c r="E6" s="401"/>
      <c r="F6" s="401"/>
      <c r="G6" s="401"/>
      <c r="H6" s="401"/>
      <c r="I6" s="401"/>
      <c r="J6" s="74"/>
    </row>
    <row r="7" spans="1:10" ht="12.75" customHeight="1" thickBot="1">
      <c r="B7" s="80"/>
      <c r="C7" s="80"/>
      <c r="D7" s="80"/>
      <c r="E7" s="80"/>
      <c r="F7" s="80"/>
      <c r="G7" s="80"/>
      <c r="H7" s="80"/>
      <c r="I7" s="80"/>
      <c r="J7" s="74"/>
    </row>
    <row r="8" spans="1:10" ht="15.75" thickTop="1">
      <c r="A8" s="484" t="s">
        <v>356</v>
      </c>
      <c r="B8" s="397" t="s">
        <v>2</v>
      </c>
      <c r="C8" s="397"/>
      <c r="D8" s="397"/>
      <c r="E8" s="397"/>
      <c r="F8" s="479" t="s">
        <v>357</v>
      </c>
      <c r="G8" s="479"/>
      <c r="H8" s="480"/>
      <c r="I8" s="81"/>
      <c r="J8" s="75"/>
    </row>
    <row r="9" spans="1:10">
      <c r="A9" s="485"/>
      <c r="B9" s="499"/>
      <c r="C9" s="499"/>
      <c r="D9" s="499"/>
      <c r="E9" s="499"/>
      <c r="F9" s="499" t="s">
        <v>358</v>
      </c>
      <c r="G9" s="501" t="s">
        <v>359</v>
      </c>
      <c r="H9" s="502"/>
      <c r="I9" s="82"/>
    </row>
    <row r="10" spans="1:10" ht="15.75" thickBot="1">
      <c r="A10" s="486"/>
      <c r="B10" s="500"/>
      <c r="C10" s="500"/>
      <c r="D10" s="500"/>
      <c r="E10" s="500"/>
      <c r="F10" s="500"/>
      <c r="G10" s="350" t="s">
        <v>360</v>
      </c>
      <c r="H10" s="351" t="s">
        <v>361</v>
      </c>
      <c r="I10" s="346"/>
      <c r="J10" s="43"/>
    </row>
    <row r="11" spans="1:10" ht="18" customHeight="1">
      <c r="A11" s="269" t="s">
        <v>362</v>
      </c>
      <c r="B11" s="390" t="s">
        <v>363</v>
      </c>
      <c r="C11" s="390"/>
      <c r="D11" s="390"/>
      <c r="E11" s="390"/>
      <c r="F11" s="361">
        <f>SUM(G11:H11)</f>
        <v>84224579.999600008</v>
      </c>
      <c r="G11" s="359">
        <f>'6. melléklet'!G14</f>
        <v>71254580.389600009</v>
      </c>
      <c r="H11" s="362">
        <f>'6. melléklet'!H14</f>
        <v>12969999.609999999</v>
      </c>
      <c r="I11" s="193">
        <f>SUM(I12:I12)</f>
        <v>0</v>
      </c>
    </row>
    <row r="12" spans="1:10" ht="18" customHeight="1" thickBot="1">
      <c r="A12" s="352" t="s">
        <v>364</v>
      </c>
      <c r="B12" s="494" t="s">
        <v>365</v>
      </c>
      <c r="C12" s="494"/>
      <c r="D12" s="494"/>
      <c r="E12" s="494"/>
      <c r="F12" s="363">
        <f>SUM(G12:H12)</f>
        <v>80468359</v>
      </c>
      <c r="G12" s="360">
        <f>'6. melléklet'!G15</f>
        <v>69379865</v>
      </c>
      <c r="H12" s="355">
        <f>'6. melléklet'!H15</f>
        <v>11088494</v>
      </c>
      <c r="I12" s="97"/>
    </row>
    <row r="13" spans="1:10" ht="15.75" thickBot="1">
      <c r="A13" s="272" t="s">
        <v>366</v>
      </c>
      <c r="B13" s="386" t="s">
        <v>367</v>
      </c>
      <c r="C13" s="386"/>
      <c r="D13" s="386"/>
      <c r="E13" s="386"/>
      <c r="F13" s="357">
        <f>F12-F11</f>
        <v>-3756220.9996000081</v>
      </c>
      <c r="G13" s="357">
        <f>G12-G11</f>
        <v>-1874715.3896000087</v>
      </c>
      <c r="H13" s="358">
        <f>H12-H11</f>
        <v>-1881505.6099999994</v>
      </c>
      <c r="I13" s="97"/>
    </row>
    <row r="14" spans="1:10">
      <c r="A14" s="269" t="s">
        <v>372</v>
      </c>
      <c r="B14" s="504" t="s">
        <v>368</v>
      </c>
      <c r="C14" s="505"/>
      <c r="D14" s="505"/>
      <c r="E14" s="506"/>
      <c r="F14" s="347">
        <f>SUM(G14:H14)</f>
        <v>1881505.6099999994</v>
      </c>
      <c r="G14" s="347">
        <v>0</v>
      </c>
      <c r="H14" s="356">
        <f>'6. melléklet'!H17</f>
        <v>1881505.6099999994</v>
      </c>
      <c r="I14" s="97"/>
    </row>
    <row r="15" spans="1:10">
      <c r="A15" s="267" t="s">
        <v>274</v>
      </c>
      <c r="B15" s="503" t="s">
        <v>369</v>
      </c>
      <c r="C15" s="503"/>
      <c r="D15" s="503"/>
      <c r="E15" s="503"/>
      <c r="F15" s="364">
        <v>0</v>
      </c>
      <c r="G15" s="364">
        <v>0</v>
      </c>
      <c r="H15" s="343">
        <v>0</v>
      </c>
      <c r="I15" s="97"/>
    </row>
    <row r="16" spans="1:10" ht="15.75" thickBot="1">
      <c r="A16" s="352" t="s">
        <v>276</v>
      </c>
      <c r="B16" s="494" t="s">
        <v>373</v>
      </c>
      <c r="C16" s="494"/>
      <c r="D16" s="494"/>
      <c r="E16" s="494"/>
      <c r="F16" s="353">
        <f>SUM(G16:H16)</f>
        <v>4082933</v>
      </c>
      <c r="G16" s="354">
        <v>0</v>
      </c>
      <c r="H16" s="355">
        <f>'7. melléklet'!H15</f>
        <v>4082933</v>
      </c>
      <c r="I16" s="103">
        <v>0</v>
      </c>
    </row>
    <row r="17" spans="1:10" ht="15.75" thickBot="1">
      <c r="A17" s="272" t="s">
        <v>278</v>
      </c>
      <c r="B17" s="507" t="s">
        <v>375</v>
      </c>
      <c r="C17" s="508"/>
      <c r="D17" s="508"/>
      <c r="E17" s="509"/>
      <c r="F17" s="365">
        <v>0</v>
      </c>
      <c r="G17" s="366">
        <v>0</v>
      </c>
      <c r="H17" s="367">
        <v>0</v>
      </c>
      <c r="I17" s="103"/>
    </row>
    <row r="18" spans="1:10" ht="15.75" thickBot="1">
      <c r="A18" s="279" t="s">
        <v>280</v>
      </c>
      <c r="B18" s="389" t="s">
        <v>40</v>
      </c>
      <c r="C18" s="389"/>
      <c r="D18" s="389"/>
      <c r="E18" s="389"/>
      <c r="F18" s="368">
        <f>SUM(G18:H18)</f>
        <v>326712</v>
      </c>
      <c r="G18" s="369">
        <f>'6. melléklet'!G19</f>
        <v>326712</v>
      </c>
      <c r="H18" s="370"/>
      <c r="I18" s="103"/>
    </row>
    <row r="19" spans="1:10" ht="18" customHeight="1" thickBot="1">
      <c r="A19" s="272" t="s">
        <v>282</v>
      </c>
      <c r="B19" s="386" t="s">
        <v>370</v>
      </c>
      <c r="C19" s="386"/>
      <c r="D19" s="386"/>
      <c r="E19" s="386"/>
      <c r="F19" s="357">
        <f>F13+F16-F18</f>
        <v>3.9999186992645264E-4</v>
      </c>
      <c r="G19" s="357">
        <f>G13+G16-G18</f>
        <v>-2201427.3896000087</v>
      </c>
      <c r="H19" s="358">
        <f>H13+H16-H18</f>
        <v>2201427.3900000006</v>
      </c>
      <c r="I19" s="311">
        <f>SUM(I12:I18)</f>
        <v>0</v>
      </c>
    </row>
    <row r="21" spans="1:10">
      <c r="B21" s="115"/>
      <c r="C21" s="115"/>
      <c r="D21" s="115"/>
      <c r="E21" s="115"/>
      <c r="F21" s="115"/>
      <c r="G21" s="115"/>
      <c r="H21" s="115"/>
      <c r="I21" s="115"/>
      <c r="J21" s="112"/>
    </row>
    <row r="22" spans="1:10">
      <c r="B22" s="115"/>
      <c r="C22" s="115"/>
      <c r="D22" s="115"/>
      <c r="E22" s="115"/>
      <c r="F22" s="115"/>
      <c r="G22" s="115"/>
      <c r="H22" s="115"/>
      <c r="I22" s="115"/>
      <c r="J22" s="112"/>
    </row>
    <row r="23" spans="1:10">
      <c r="B23" s="115"/>
      <c r="C23" s="115"/>
      <c r="D23" s="115"/>
      <c r="E23" s="115"/>
      <c r="F23" s="115"/>
      <c r="G23" s="115"/>
      <c r="H23" s="115"/>
      <c r="I23" s="115"/>
      <c r="J23" s="112"/>
    </row>
    <row r="24" spans="1:10">
      <c r="B24" s="115"/>
      <c r="C24" s="115"/>
      <c r="D24" s="115"/>
      <c r="E24" s="115"/>
      <c r="F24" s="115"/>
      <c r="G24" s="115"/>
      <c r="H24" s="115"/>
      <c r="I24" s="115"/>
      <c r="J24" s="112"/>
    </row>
    <row r="25" spans="1:10">
      <c r="B25" s="115"/>
      <c r="C25" s="115"/>
      <c r="D25" s="115"/>
      <c r="E25" s="115"/>
      <c r="F25" s="115"/>
      <c r="G25" s="115"/>
      <c r="H25" s="115"/>
      <c r="I25" s="115"/>
      <c r="J25" s="112"/>
    </row>
    <row r="26" spans="1:10">
      <c r="B26" s="115"/>
      <c r="C26" s="115"/>
      <c r="D26" s="115"/>
      <c r="E26" s="115"/>
      <c r="F26" s="115"/>
      <c r="G26" s="115"/>
      <c r="H26" s="115"/>
      <c r="I26" s="115"/>
      <c r="J26" s="112"/>
    </row>
    <row r="27" spans="1:10">
      <c r="B27" s="115"/>
      <c r="C27" s="115"/>
      <c r="D27" s="115"/>
      <c r="E27" s="115"/>
      <c r="F27" s="115"/>
      <c r="G27" s="115"/>
      <c r="H27" s="115"/>
      <c r="I27" s="115"/>
      <c r="J27" s="112"/>
    </row>
    <row r="28" spans="1:10">
      <c r="B28" s="115"/>
      <c r="C28" s="115"/>
      <c r="D28" s="115"/>
      <c r="E28" s="115"/>
      <c r="F28" s="115"/>
      <c r="G28" s="115"/>
      <c r="H28" s="115"/>
      <c r="I28" s="115"/>
      <c r="J28" s="112"/>
    </row>
    <row r="29" spans="1:10">
      <c r="B29" s="115"/>
      <c r="C29" s="115"/>
      <c r="D29" s="115"/>
      <c r="E29" s="115"/>
      <c r="F29" s="115"/>
      <c r="G29" s="115"/>
      <c r="H29" s="115"/>
      <c r="I29" s="115"/>
      <c r="J29" s="112"/>
    </row>
    <row r="30" spans="1:10">
      <c r="B30" s="115"/>
      <c r="C30" s="115"/>
      <c r="D30" s="115"/>
      <c r="E30" s="115"/>
      <c r="F30" s="115"/>
      <c r="G30" s="115"/>
      <c r="H30" s="115"/>
      <c r="I30" s="115"/>
      <c r="J30" s="112"/>
    </row>
    <row r="31" spans="1:10">
      <c r="B31" s="115"/>
      <c r="C31" s="115"/>
      <c r="D31" s="115"/>
      <c r="E31" s="115"/>
      <c r="F31" s="115"/>
      <c r="G31" s="115"/>
      <c r="H31" s="115"/>
      <c r="I31" s="115"/>
      <c r="J31" s="112"/>
    </row>
    <row r="32" spans="1:10">
      <c r="B32" s="115"/>
      <c r="C32" s="115"/>
      <c r="D32" s="115"/>
      <c r="E32" s="115"/>
      <c r="F32" s="115"/>
      <c r="G32" s="115"/>
      <c r="H32" s="115"/>
      <c r="I32" s="115"/>
      <c r="J32" s="112"/>
    </row>
    <row r="33" spans="2:10">
      <c r="B33" s="115"/>
      <c r="C33" s="115"/>
      <c r="D33" s="115"/>
      <c r="E33" s="115"/>
      <c r="F33" s="115"/>
      <c r="G33" s="115"/>
      <c r="H33" s="115"/>
      <c r="I33" s="115"/>
      <c r="J33" s="112"/>
    </row>
    <row r="34" spans="2:10">
      <c r="B34" s="115"/>
      <c r="C34" s="115"/>
      <c r="D34" s="115"/>
      <c r="E34" s="115"/>
      <c r="F34" s="115"/>
      <c r="G34" s="115"/>
      <c r="H34" s="115"/>
      <c r="I34" s="115"/>
      <c r="J34" s="112"/>
    </row>
    <row r="35" spans="2:10">
      <c r="B35" s="115"/>
      <c r="C35" s="115"/>
      <c r="D35" s="115"/>
      <c r="E35" s="115"/>
      <c r="F35" s="115"/>
      <c r="G35" s="115"/>
      <c r="H35" s="115"/>
      <c r="I35" s="115"/>
      <c r="J35" s="112"/>
    </row>
    <row r="36" spans="2:10">
      <c r="B36" s="115"/>
      <c r="C36" s="115"/>
      <c r="D36" s="115"/>
      <c r="E36" s="115"/>
      <c r="F36" s="115"/>
      <c r="G36" s="115"/>
      <c r="H36" s="115"/>
      <c r="I36" s="115"/>
      <c r="J36" s="112"/>
    </row>
    <row r="37" spans="2:10">
      <c r="B37" s="115"/>
      <c r="C37" s="115"/>
      <c r="D37" s="115"/>
      <c r="E37" s="115"/>
      <c r="F37" s="115"/>
      <c r="G37" s="115"/>
      <c r="H37" s="115"/>
      <c r="I37" s="115"/>
      <c r="J37" s="112"/>
    </row>
    <row r="38" spans="2:10">
      <c r="B38" s="114"/>
      <c r="C38" s="114"/>
      <c r="D38" s="114"/>
      <c r="E38" s="114"/>
      <c r="F38" s="114"/>
      <c r="G38" s="114"/>
      <c r="H38" s="114"/>
      <c r="I38" s="114"/>
      <c r="J38" s="112"/>
    </row>
    <row r="39" spans="2:10">
      <c r="B39" s="115"/>
      <c r="C39" s="115"/>
      <c r="D39" s="115"/>
      <c r="E39" s="115"/>
      <c r="F39" s="115"/>
      <c r="G39" s="115"/>
      <c r="H39" s="115"/>
      <c r="I39" s="115"/>
      <c r="J39" s="112"/>
    </row>
    <row r="40" spans="2:10">
      <c r="B40" s="115"/>
      <c r="C40" s="115"/>
      <c r="D40" s="115"/>
      <c r="E40" s="115"/>
      <c r="F40" s="115"/>
      <c r="G40" s="115"/>
      <c r="H40" s="115"/>
      <c r="I40" s="115"/>
      <c r="J40" s="112"/>
    </row>
    <row r="41" spans="2:10">
      <c r="B41" s="115"/>
      <c r="C41" s="115"/>
      <c r="D41" s="115"/>
      <c r="E41" s="115"/>
      <c r="F41" s="115"/>
      <c r="G41" s="115"/>
      <c r="H41" s="115"/>
      <c r="I41" s="115"/>
      <c r="J41" s="112"/>
    </row>
    <row r="42" spans="2:10">
      <c r="B42" s="115"/>
      <c r="C42" s="115"/>
      <c r="D42" s="115"/>
      <c r="E42" s="115"/>
      <c r="F42" s="115"/>
      <c r="G42" s="115"/>
      <c r="H42" s="115"/>
      <c r="I42" s="115"/>
      <c r="J42" s="112"/>
    </row>
    <row r="43" spans="2:10">
      <c r="B43" s="115"/>
      <c r="C43" s="115"/>
      <c r="D43" s="115"/>
      <c r="E43" s="115"/>
      <c r="F43" s="115"/>
      <c r="G43" s="115"/>
      <c r="H43" s="115"/>
      <c r="I43" s="115"/>
      <c r="J43" s="112"/>
    </row>
    <row r="44" spans="2:10">
      <c r="B44" s="115"/>
      <c r="C44" s="115"/>
      <c r="D44" s="115"/>
      <c r="E44" s="115"/>
      <c r="F44" s="115"/>
      <c r="G44" s="115"/>
      <c r="H44" s="115"/>
      <c r="I44" s="115"/>
      <c r="J44" s="112"/>
    </row>
    <row r="45" spans="2:10">
      <c r="B45" s="115"/>
      <c r="C45" s="115"/>
      <c r="D45" s="115"/>
      <c r="E45" s="115"/>
      <c r="F45" s="115"/>
      <c r="G45" s="115"/>
      <c r="H45" s="115"/>
      <c r="I45" s="115"/>
      <c r="J45" s="112"/>
    </row>
    <row r="46" spans="2:10">
      <c r="B46" s="115"/>
      <c r="C46" s="115"/>
      <c r="D46" s="115"/>
      <c r="E46" s="115"/>
      <c r="F46" s="115"/>
      <c r="G46" s="115"/>
      <c r="H46" s="115"/>
      <c r="I46" s="115"/>
      <c r="J46" s="112"/>
    </row>
    <row r="47" spans="2:10">
      <c r="B47" s="115"/>
      <c r="C47" s="115"/>
      <c r="D47" s="115"/>
      <c r="E47" s="115"/>
      <c r="F47" s="115"/>
      <c r="G47" s="115"/>
      <c r="H47" s="115"/>
      <c r="I47" s="115"/>
      <c r="J47" s="112"/>
    </row>
    <row r="48" spans="2:10">
      <c r="B48" s="115"/>
      <c r="C48" s="115"/>
      <c r="D48" s="115"/>
      <c r="E48" s="115"/>
      <c r="F48" s="115"/>
      <c r="G48" s="115"/>
      <c r="H48" s="115"/>
      <c r="I48" s="115"/>
      <c r="J48" s="112"/>
    </row>
    <row r="49" spans="2:10">
      <c r="B49" s="115"/>
      <c r="C49" s="115"/>
      <c r="D49" s="115"/>
      <c r="E49" s="115"/>
      <c r="F49" s="115"/>
      <c r="G49" s="115"/>
      <c r="H49" s="115"/>
      <c r="I49" s="115"/>
      <c r="J49" s="112"/>
    </row>
    <row r="50" spans="2:10">
      <c r="B50" s="115"/>
      <c r="C50" s="115"/>
      <c r="D50" s="115"/>
      <c r="E50" s="115"/>
      <c r="F50" s="115"/>
      <c r="G50" s="115"/>
      <c r="H50" s="115"/>
      <c r="I50" s="115"/>
      <c r="J50" s="112"/>
    </row>
    <row r="51" spans="2:10">
      <c r="B51" s="115"/>
      <c r="C51" s="115"/>
      <c r="D51" s="115"/>
      <c r="E51" s="115"/>
      <c r="F51" s="115"/>
      <c r="G51" s="115"/>
      <c r="H51" s="115"/>
      <c r="I51" s="115"/>
      <c r="J51" s="112"/>
    </row>
    <row r="52" spans="2:10">
      <c r="B52" s="115"/>
      <c r="C52" s="115"/>
      <c r="D52" s="115"/>
      <c r="E52" s="115"/>
      <c r="F52" s="115"/>
      <c r="G52" s="115"/>
      <c r="H52" s="115"/>
      <c r="I52" s="115"/>
      <c r="J52" s="112"/>
    </row>
    <row r="53" spans="2:10">
      <c r="B53" s="114"/>
      <c r="C53" s="114"/>
      <c r="D53" s="114"/>
      <c r="E53" s="114"/>
      <c r="F53" s="114"/>
      <c r="G53" s="114"/>
      <c r="H53" s="114"/>
      <c r="I53" s="114"/>
      <c r="J53" s="112"/>
    </row>
    <row r="54" spans="2:10">
      <c r="B54" s="112"/>
      <c r="C54" s="112"/>
      <c r="D54" s="112"/>
      <c r="E54" s="112"/>
      <c r="F54" s="112"/>
      <c r="G54" s="112"/>
      <c r="H54" s="112"/>
      <c r="I54" s="112"/>
      <c r="J54" s="112"/>
    </row>
    <row r="55" spans="2:10">
      <c r="B55" s="112"/>
      <c r="C55" s="112"/>
      <c r="D55" s="112"/>
      <c r="E55" s="112"/>
      <c r="F55" s="112"/>
      <c r="G55" s="112"/>
      <c r="H55" s="112"/>
      <c r="I55" s="112"/>
      <c r="J55" s="112"/>
    </row>
    <row r="56" spans="2:10">
      <c r="B56" s="112"/>
      <c r="C56" s="112"/>
      <c r="D56" s="112"/>
      <c r="E56" s="112"/>
      <c r="F56" s="112"/>
      <c r="G56" s="112"/>
      <c r="H56" s="112"/>
      <c r="I56" s="112"/>
      <c r="J56" s="112"/>
    </row>
    <row r="57" spans="2:10">
      <c r="B57" s="112"/>
      <c r="C57" s="112"/>
      <c r="D57" s="112"/>
      <c r="E57" s="112"/>
      <c r="F57" s="112"/>
      <c r="G57" s="112"/>
      <c r="H57" s="112"/>
      <c r="I57" s="112"/>
      <c r="J57" s="112"/>
    </row>
    <row r="58" spans="2:10">
      <c r="B58" s="112"/>
      <c r="C58" s="112"/>
      <c r="D58" s="112"/>
      <c r="E58" s="112"/>
      <c r="F58" s="112"/>
      <c r="G58" s="112"/>
      <c r="H58" s="112"/>
      <c r="I58" s="112"/>
      <c r="J58" s="112"/>
    </row>
    <row r="59" spans="2:10">
      <c r="B59" s="112"/>
      <c r="C59" s="112"/>
      <c r="D59" s="112"/>
      <c r="E59" s="112"/>
      <c r="F59" s="112"/>
      <c r="G59" s="112"/>
      <c r="H59" s="112"/>
      <c r="I59" s="112"/>
      <c r="J59" s="112"/>
    </row>
    <row r="60" spans="2:10">
      <c r="B60" s="112"/>
      <c r="C60" s="112"/>
      <c r="D60" s="112"/>
      <c r="E60" s="112"/>
      <c r="F60" s="112"/>
      <c r="G60" s="112"/>
      <c r="H60" s="112"/>
      <c r="I60" s="112"/>
      <c r="J60" s="112"/>
    </row>
    <row r="61" spans="2:10">
      <c r="B61" s="112"/>
      <c r="C61" s="112"/>
      <c r="D61" s="112"/>
      <c r="E61" s="112"/>
      <c r="F61" s="112"/>
      <c r="G61" s="112"/>
      <c r="H61" s="112"/>
      <c r="I61" s="112"/>
      <c r="J61" s="112"/>
    </row>
    <row r="62" spans="2:10">
      <c r="B62" s="112"/>
      <c r="C62" s="112"/>
      <c r="D62" s="112"/>
      <c r="E62" s="112"/>
      <c r="F62" s="112"/>
      <c r="G62" s="112"/>
      <c r="H62" s="112"/>
      <c r="I62" s="112"/>
      <c r="J62" s="112"/>
    </row>
    <row r="63" spans="2:10">
      <c r="B63" s="112"/>
      <c r="C63" s="112"/>
      <c r="D63" s="112"/>
      <c r="E63" s="112"/>
      <c r="F63" s="112"/>
      <c r="G63" s="112"/>
      <c r="H63" s="112"/>
      <c r="I63" s="112"/>
      <c r="J63" s="113"/>
    </row>
    <row r="64" spans="2:10">
      <c r="B64" s="112"/>
      <c r="C64" s="112"/>
      <c r="D64" s="112"/>
      <c r="E64" s="112"/>
      <c r="F64" s="112"/>
      <c r="G64" s="112"/>
      <c r="H64" s="112"/>
      <c r="I64" s="112"/>
      <c r="J64" s="112"/>
    </row>
    <row r="65" spans="2:10">
      <c r="B65" s="112"/>
      <c r="C65" s="112"/>
      <c r="D65" s="112"/>
      <c r="E65" s="112"/>
      <c r="F65" s="112"/>
      <c r="G65" s="112"/>
      <c r="H65" s="112"/>
      <c r="I65" s="112"/>
      <c r="J65" s="112"/>
    </row>
    <row r="66" spans="2:10">
      <c r="B66" s="114"/>
      <c r="C66" s="114"/>
      <c r="D66" s="114"/>
      <c r="E66" s="114"/>
      <c r="F66" s="114"/>
      <c r="G66" s="114"/>
      <c r="H66" s="114"/>
      <c r="I66" s="114"/>
      <c r="J66" s="112"/>
    </row>
    <row r="67" spans="2:10">
      <c r="B67" s="114"/>
      <c r="C67" s="114"/>
      <c r="D67" s="114"/>
      <c r="E67" s="114"/>
      <c r="F67" s="114"/>
      <c r="G67" s="114"/>
      <c r="H67" s="114"/>
      <c r="I67" s="114"/>
      <c r="J67" s="112"/>
    </row>
    <row r="68" spans="2:10">
      <c r="B68" s="112"/>
      <c r="C68" s="112"/>
      <c r="D68" s="112"/>
      <c r="E68" s="112"/>
      <c r="F68" s="112"/>
      <c r="G68" s="112"/>
      <c r="H68" s="112"/>
      <c r="I68" s="112"/>
      <c r="J68" s="112"/>
    </row>
    <row r="69" spans="2:10">
      <c r="B69" s="112"/>
      <c r="C69" s="112"/>
      <c r="D69" s="112"/>
      <c r="E69" s="112"/>
      <c r="F69" s="112"/>
      <c r="G69" s="112"/>
      <c r="H69" s="112"/>
      <c r="I69" s="112"/>
      <c r="J69" s="112"/>
    </row>
    <row r="70" spans="2:10">
      <c r="B70" s="112"/>
      <c r="C70" s="112"/>
      <c r="D70" s="112"/>
      <c r="E70" s="112"/>
      <c r="F70" s="112"/>
      <c r="G70" s="112"/>
      <c r="H70" s="112"/>
      <c r="I70" s="112"/>
      <c r="J70" s="115"/>
    </row>
    <row r="71" spans="2:10">
      <c r="B71" s="116"/>
      <c r="C71" s="116"/>
      <c r="D71" s="116"/>
      <c r="E71" s="116"/>
      <c r="F71" s="116"/>
      <c r="G71" s="116"/>
      <c r="H71" s="117"/>
      <c r="I71" s="118"/>
      <c r="J71" s="118"/>
    </row>
    <row r="72" spans="2:10">
      <c r="B72" s="116"/>
      <c r="C72" s="116"/>
      <c r="D72" s="116"/>
      <c r="E72" s="116"/>
      <c r="F72" s="116"/>
      <c r="G72" s="116"/>
      <c r="H72" s="117"/>
      <c r="I72" s="118"/>
      <c r="J72" s="115"/>
    </row>
    <row r="73" spans="2:10">
      <c r="B73" s="116"/>
      <c r="C73" s="116"/>
      <c r="D73" s="116"/>
      <c r="E73" s="116"/>
      <c r="F73" s="116"/>
      <c r="G73" s="116"/>
      <c r="H73" s="117"/>
      <c r="I73" s="118"/>
      <c r="J73" s="118"/>
    </row>
    <row r="74" spans="2:10">
      <c r="B74" s="115"/>
      <c r="C74" s="115"/>
      <c r="D74" s="115"/>
      <c r="E74" s="115"/>
      <c r="F74" s="115"/>
      <c r="G74" s="115"/>
      <c r="H74" s="115"/>
      <c r="I74" s="115"/>
      <c r="J74" s="115"/>
    </row>
    <row r="75" spans="2:10">
      <c r="B75" s="115"/>
      <c r="C75" s="115"/>
      <c r="D75" s="115"/>
      <c r="E75" s="115"/>
      <c r="F75" s="115"/>
      <c r="G75" s="115"/>
      <c r="H75" s="115"/>
      <c r="I75" s="115"/>
      <c r="J75" s="115"/>
    </row>
    <row r="76" spans="2:10">
      <c r="B76" s="115"/>
      <c r="C76" s="115"/>
      <c r="D76" s="115"/>
      <c r="E76" s="115"/>
      <c r="F76" s="115"/>
      <c r="G76" s="115"/>
      <c r="H76" s="112"/>
      <c r="I76" s="115"/>
      <c r="J76" s="115"/>
    </row>
    <row r="77" spans="2:10">
      <c r="B77" s="115"/>
      <c r="C77" s="115"/>
      <c r="D77" s="115"/>
      <c r="E77" s="115"/>
      <c r="F77" s="115"/>
      <c r="G77" s="115"/>
      <c r="H77" s="115"/>
      <c r="I77" s="115"/>
      <c r="J77" s="115"/>
    </row>
    <row r="78" spans="2:10">
      <c r="B78" s="115"/>
      <c r="C78" s="115"/>
      <c r="D78" s="115"/>
      <c r="E78" s="115"/>
      <c r="F78" s="115"/>
      <c r="G78" s="115"/>
      <c r="H78" s="115"/>
      <c r="I78" s="115"/>
      <c r="J78" s="115"/>
    </row>
    <row r="79" spans="2:10">
      <c r="B79" s="115"/>
      <c r="C79" s="115"/>
      <c r="D79" s="115"/>
      <c r="E79" s="115"/>
      <c r="F79" s="115"/>
      <c r="G79" s="115"/>
      <c r="H79" s="115"/>
      <c r="I79" s="115"/>
      <c r="J79" s="115"/>
    </row>
    <row r="80" spans="2:10">
      <c r="B80" s="115"/>
      <c r="C80" s="115"/>
      <c r="D80" s="115"/>
      <c r="E80" s="115"/>
      <c r="F80" s="115"/>
      <c r="G80" s="115"/>
      <c r="H80" s="115"/>
      <c r="I80" s="115"/>
      <c r="J80" s="115"/>
    </row>
    <row r="81" spans="2:10">
      <c r="B81" s="115"/>
      <c r="C81" s="115"/>
      <c r="D81" s="115"/>
      <c r="E81" s="115"/>
      <c r="F81" s="115"/>
      <c r="G81" s="115"/>
      <c r="H81" s="115"/>
      <c r="I81" s="115"/>
      <c r="J81" s="115"/>
    </row>
    <row r="82" spans="2:10">
      <c r="B82" s="115"/>
      <c r="C82" s="115"/>
      <c r="D82" s="115"/>
      <c r="E82" s="115"/>
      <c r="F82" s="115"/>
      <c r="G82" s="115"/>
      <c r="H82" s="115"/>
      <c r="I82" s="115"/>
      <c r="J82" s="115"/>
    </row>
    <row r="83" spans="2:10">
      <c r="B83" s="115"/>
      <c r="C83" s="115"/>
      <c r="D83" s="115"/>
      <c r="E83" s="115"/>
      <c r="F83" s="115"/>
      <c r="G83" s="115"/>
      <c r="H83" s="115"/>
      <c r="I83" s="115"/>
      <c r="J83" s="115"/>
    </row>
    <row r="84" spans="2:10">
      <c r="B84" s="114"/>
      <c r="C84" s="114"/>
      <c r="D84" s="114"/>
      <c r="E84" s="114"/>
      <c r="F84" s="114"/>
      <c r="G84" s="114"/>
      <c r="H84" s="112"/>
      <c r="I84" s="115"/>
      <c r="J84" s="115"/>
    </row>
    <row r="85" spans="2:10">
      <c r="B85" s="115"/>
      <c r="C85" s="115"/>
      <c r="D85" s="115"/>
      <c r="E85" s="115"/>
      <c r="F85" s="115"/>
      <c r="G85" s="115"/>
      <c r="H85" s="112"/>
      <c r="I85" s="115"/>
      <c r="J85" s="115"/>
    </row>
    <row r="86" spans="2:10">
      <c r="B86" s="115"/>
      <c r="C86" s="115"/>
      <c r="D86" s="115"/>
      <c r="E86" s="115"/>
      <c r="F86" s="115"/>
      <c r="G86" s="115"/>
      <c r="H86" s="112"/>
      <c r="I86" s="115"/>
      <c r="J86" s="115"/>
    </row>
    <row r="87" spans="2:10">
      <c r="B87" s="115"/>
      <c r="C87" s="115"/>
      <c r="D87" s="115"/>
      <c r="E87" s="115"/>
      <c r="F87" s="115"/>
      <c r="G87" s="115"/>
      <c r="H87" s="115"/>
      <c r="I87" s="115"/>
      <c r="J87" s="115"/>
    </row>
    <row r="88" spans="2:10">
      <c r="B88" s="115"/>
      <c r="C88" s="115"/>
      <c r="D88" s="115"/>
      <c r="E88" s="115"/>
      <c r="F88" s="115"/>
      <c r="G88" s="115"/>
      <c r="H88" s="115"/>
      <c r="I88" s="115"/>
      <c r="J88" s="115"/>
    </row>
    <row r="89" spans="2:10">
      <c r="B89" s="115"/>
      <c r="C89" s="115"/>
      <c r="D89" s="115"/>
      <c r="E89" s="115"/>
      <c r="F89" s="115"/>
      <c r="G89" s="115"/>
      <c r="H89" s="115"/>
      <c r="I89" s="115"/>
      <c r="J89" s="115"/>
    </row>
    <row r="90" spans="2:10">
      <c r="B90" s="115"/>
      <c r="C90" s="115"/>
      <c r="D90" s="115"/>
      <c r="E90" s="115"/>
      <c r="F90" s="115"/>
      <c r="G90" s="115"/>
      <c r="H90" s="115"/>
      <c r="I90" s="115"/>
      <c r="J90" s="115"/>
    </row>
    <row r="91" spans="2:10">
      <c r="B91" s="115"/>
      <c r="C91" s="115"/>
      <c r="D91" s="115"/>
      <c r="E91" s="115"/>
      <c r="F91" s="115"/>
      <c r="G91" s="115"/>
      <c r="H91" s="115"/>
      <c r="I91" s="115"/>
      <c r="J91" s="115"/>
    </row>
    <row r="92" spans="2:10">
      <c r="B92" s="115"/>
      <c r="C92" s="115"/>
      <c r="D92" s="115"/>
      <c r="E92" s="115"/>
      <c r="F92" s="115"/>
      <c r="G92" s="115"/>
      <c r="H92" s="115"/>
      <c r="I92" s="115"/>
      <c r="J92" s="115"/>
    </row>
    <row r="93" spans="2:10">
      <c r="B93" s="115"/>
      <c r="C93" s="115"/>
      <c r="D93" s="115"/>
      <c r="E93" s="115"/>
      <c r="F93" s="115"/>
      <c r="G93" s="115"/>
      <c r="H93" s="112"/>
      <c r="I93" s="115"/>
      <c r="J93" s="115"/>
    </row>
    <row r="94" spans="2:10">
      <c r="B94" s="115"/>
      <c r="C94" s="115"/>
      <c r="D94" s="115"/>
      <c r="E94" s="115"/>
      <c r="F94" s="115"/>
      <c r="G94" s="115"/>
      <c r="H94" s="115"/>
      <c r="I94" s="115"/>
      <c r="J94" s="115"/>
    </row>
    <row r="95" spans="2:10">
      <c r="B95" s="115"/>
      <c r="C95" s="115"/>
      <c r="D95" s="115"/>
      <c r="E95" s="115"/>
      <c r="F95" s="115"/>
      <c r="G95" s="115"/>
      <c r="H95" s="115"/>
      <c r="I95" s="115"/>
      <c r="J95" s="115"/>
    </row>
    <row r="96" spans="2:10">
      <c r="B96" s="112"/>
      <c r="C96" s="112"/>
      <c r="D96" s="112"/>
      <c r="E96" s="112"/>
      <c r="F96" s="112"/>
      <c r="G96" s="112"/>
      <c r="H96" s="112"/>
      <c r="I96" s="112"/>
      <c r="J96" s="112"/>
    </row>
    <row r="97" spans="2:10">
      <c r="B97" s="112"/>
      <c r="C97" s="112"/>
      <c r="D97" s="112"/>
      <c r="E97" s="112"/>
      <c r="F97" s="112"/>
      <c r="G97" s="112"/>
      <c r="H97" s="112"/>
      <c r="I97" s="112"/>
      <c r="J97" s="112"/>
    </row>
  </sheetData>
  <mergeCells count="18">
    <mergeCell ref="E2:H2"/>
    <mergeCell ref="A4:I4"/>
    <mergeCell ref="A5:I5"/>
    <mergeCell ref="A6:I6"/>
    <mergeCell ref="A8:A10"/>
    <mergeCell ref="B8:E10"/>
    <mergeCell ref="F8:H8"/>
    <mergeCell ref="F9:F10"/>
    <mergeCell ref="G9:H9"/>
    <mergeCell ref="B18:E18"/>
    <mergeCell ref="B19:E19"/>
    <mergeCell ref="B11:E11"/>
    <mergeCell ref="B12:E12"/>
    <mergeCell ref="B13:E13"/>
    <mergeCell ref="B15:E15"/>
    <mergeCell ref="B16:E16"/>
    <mergeCell ref="B14:E14"/>
    <mergeCell ref="B17:E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A2:J116"/>
  <sheetViews>
    <sheetView showGridLines="0" workbookViewId="0">
      <selection activeCell="A6" sqref="A6:I6"/>
    </sheetView>
  </sheetViews>
  <sheetFormatPr defaultRowHeight="15"/>
  <cols>
    <col min="1" max="1" width="3.7109375" style="42" customWidth="1"/>
    <col min="2" max="4" width="9.140625" style="42"/>
    <col min="5" max="5" width="27.7109375" style="42" customWidth="1"/>
    <col min="6" max="6" width="13.42578125" style="42" customWidth="1"/>
    <col min="7" max="7" width="13.7109375" style="42" customWidth="1"/>
    <col min="8" max="8" width="13.5703125" style="42" customWidth="1"/>
    <col min="9" max="9" width="9.85546875" style="42" hidden="1" customWidth="1"/>
    <col min="10" max="16384" width="9.140625" style="42"/>
  </cols>
  <sheetData>
    <row r="2" spans="1:9">
      <c r="E2" s="475" t="s">
        <v>376</v>
      </c>
      <c r="F2" s="475"/>
      <c r="G2" s="475"/>
      <c r="H2" s="475"/>
    </row>
    <row r="4" spans="1:9" ht="15.75">
      <c r="A4" s="394" t="s">
        <v>587</v>
      </c>
      <c r="B4" s="394"/>
      <c r="C4" s="394"/>
      <c r="D4" s="394"/>
      <c r="E4" s="394"/>
      <c r="F4" s="394"/>
      <c r="G4" s="394"/>
      <c r="H4" s="394"/>
      <c r="I4" s="394"/>
    </row>
    <row r="5" spans="1:9" ht="15.75">
      <c r="A5" s="394" t="s">
        <v>464</v>
      </c>
      <c r="B5" s="394"/>
      <c r="C5" s="394"/>
      <c r="D5" s="394"/>
      <c r="E5" s="394"/>
      <c r="F5" s="394"/>
      <c r="G5" s="394"/>
      <c r="H5" s="394"/>
      <c r="I5" s="394"/>
    </row>
    <row r="6" spans="1:9">
      <c r="A6" s="401"/>
      <c r="B6" s="401"/>
      <c r="C6" s="401"/>
      <c r="D6" s="401"/>
      <c r="E6" s="401"/>
      <c r="F6" s="401"/>
      <c r="G6" s="401"/>
      <c r="H6" s="401"/>
      <c r="I6" s="401"/>
    </row>
    <row r="7" spans="1:9" ht="15.75" thickBot="1">
      <c r="B7" s="80"/>
      <c r="C7" s="80"/>
      <c r="D7" s="80"/>
      <c r="E7" s="80"/>
      <c r="F7" s="80"/>
      <c r="G7" s="80"/>
      <c r="H7" s="80"/>
      <c r="I7" s="80"/>
    </row>
    <row r="8" spans="1:9" ht="15.75" thickTop="1">
      <c r="A8" s="521" t="s">
        <v>356</v>
      </c>
      <c r="B8" s="524" t="s">
        <v>2</v>
      </c>
      <c r="C8" s="524"/>
      <c r="D8" s="524"/>
      <c r="E8" s="525"/>
      <c r="F8" s="530" t="s">
        <v>357</v>
      </c>
      <c r="G8" s="531"/>
      <c r="H8" s="532"/>
      <c r="I8" s="81"/>
    </row>
    <row r="9" spans="1:9">
      <c r="A9" s="522"/>
      <c r="B9" s="526"/>
      <c r="C9" s="526"/>
      <c r="D9" s="526"/>
      <c r="E9" s="527"/>
      <c r="F9" s="533" t="s">
        <v>358</v>
      </c>
      <c r="G9" s="535" t="s">
        <v>359</v>
      </c>
      <c r="H9" s="536"/>
      <c r="I9" s="82"/>
    </row>
    <row r="10" spans="1:9">
      <c r="A10" s="523"/>
      <c r="B10" s="528"/>
      <c r="C10" s="528"/>
      <c r="D10" s="528"/>
      <c r="E10" s="529"/>
      <c r="F10" s="534"/>
      <c r="G10" s="83" t="s">
        <v>360</v>
      </c>
      <c r="H10" s="84" t="s">
        <v>361</v>
      </c>
      <c r="I10" s="85"/>
    </row>
    <row r="11" spans="1:9">
      <c r="A11" s="86"/>
      <c r="B11" s="520" t="s">
        <v>468</v>
      </c>
      <c r="C11" s="520"/>
      <c r="D11" s="520"/>
      <c r="E11" s="520"/>
      <c r="F11" s="87">
        <f>SUM(G11:H11)</f>
        <v>0</v>
      </c>
      <c r="G11" s="88"/>
      <c r="H11" s="194"/>
      <c r="I11" s="193">
        <f>SUM(I12:I13)</f>
        <v>0</v>
      </c>
    </row>
    <row r="12" spans="1:9">
      <c r="A12" s="89"/>
      <c r="B12" s="512"/>
      <c r="C12" s="513"/>
      <c r="D12" s="513"/>
      <c r="E12" s="513"/>
      <c r="F12" s="90"/>
      <c r="G12" s="91"/>
      <c r="H12" s="92"/>
      <c r="I12" s="93"/>
    </row>
    <row r="13" spans="1:9">
      <c r="A13" s="94"/>
      <c r="B13" s="514"/>
      <c r="C13" s="514"/>
      <c r="D13" s="514"/>
      <c r="E13" s="513"/>
      <c r="F13" s="95">
        <f>SUM(G13:H13)</f>
        <v>0</v>
      </c>
      <c r="G13" s="96"/>
      <c r="H13" s="91"/>
      <c r="I13" s="97"/>
    </row>
    <row r="14" spans="1:9">
      <c r="A14" s="94"/>
      <c r="B14" s="98"/>
      <c r="C14" s="98"/>
      <c r="D14" s="98"/>
      <c r="E14" s="98"/>
      <c r="F14" s="95"/>
      <c r="G14" s="96"/>
      <c r="H14" s="91"/>
      <c r="I14" s="97"/>
    </row>
    <row r="15" spans="1:9">
      <c r="A15" s="94"/>
      <c r="B15" s="515"/>
      <c r="C15" s="515"/>
      <c r="D15" s="515"/>
      <c r="E15" s="516"/>
      <c r="F15" s="95">
        <f>F13-F11</f>
        <v>0</v>
      </c>
      <c r="G15" s="95"/>
      <c r="H15" s="95"/>
      <c r="I15" s="97"/>
    </row>
    <row r="16" spans="1:9">
      <c r="A16" s="99"/>
      <c r="B16" s="100"/>
      <c r="C16" s="100"/>
      <c r="D16" s="100"/>
      <c r="E16" s="100"/>
      <c r="F16" s="101">
        <f>SUM(G16:H16)</f>
        <v>0</v>
      </c>
      <c r="G16" s="101"/>
      <c r="H16" s="101"/>
      <c r="I16" s="97"/>
    </row>
    <row r="17" spans="1:10">
      <c r="A17" s="94"/>
      <c r="B17" s="517"/>
      <c r="C17" s="518"/>
      <c r="D17" s="518"/>
      <c r="E17" s="519"/>
      <c r="F17" s="90"/>
      <c r="G17" s="90"/>
      <c r="H17" s="195"/>
      <c r="I17" s="97"/>
    </row>
    <row r="18" spans="1:10">
      <c r="A18" s="94"/>
      <c r="B18" s="512"/>
      <c r="C18" s="513"/>
      <c r="D18" s="513"/>
      <c r="E18" s="513"/>
      <c r="F18" s="90"/>
      <c r="G18" s="91"/>
      <c r="H18" s="91"/>
      <c r="I18" s="103">
        <v>0</v>
      </c>
    </row>
    <row r="19" spans="1:10">
      <c r="A19" s="94"/>
      <c r="B19" s="104"/>
      <c r="C19" s="98"/>
      <c r="D19" s="98"/>
      <c r="E19" s="98"/>
      <c r="F19" s="90"/>
      <c r="G19" s="91"/>
      <c r="H19" s="91"/>
      <c r="I19" s="103"/>
    </row>
    <row r="20" spans="1:10">
      <c r="A20" s="105"/>
      <c r="B20" s="512"/>
      <c r="C20" s="513"/>
      <c r="D20" s="513"/>
      <c r="E20" s="513"/>
      <c r="F20" s="106">
        <f>SUM(G20:H20)</f>
        <v>0</v>
      </c>
      <c r="G20" s="107">
        <v>0</v>
      </c>
      <c r="H20" s="107"/>
      <c r="I20" s="103"/>
    </row>
    <row r="21" spans="1:10" ht="15.75" thickBot="1">
      <c r="A21" s="108"/>
      <c r="B21" s="510" t="s">
        <v>358</v>
      </c>
      <c r="C21" s="510"/>
      <c r="D21" s="510"/>
      <c r="E21" s="511"/>
      <c r="F21" s="109">
        <f>F15+F18-F20</f>
        <v>0</v>
      </c>
      <c r="G21" s="109">
        <f>G15+G18-G20</f>
        <v>0</v>
      </c>
      <c r="H21" s="109">
        <f>H15+H18-H20</f>
        <v>0</v>
      </c>
      <c r="I21" s="110">
        <f>SUM(I12:I20)</f>
        <v>0</v>
      </c>
    </row>
    <row r="22" spans="1:10" ht="15.75" thickTop="1"/>
    <row r="29" spans="1:10">
      <c r="B29" s="112"/>
      <c r="C29" s="112"/>
      <c r="D29" s="112"/>
      <c r="E29" s="112"/>
      <c r="F29" s="112"/>
      <c r="G29" s="112"/>
      <c r="H29" s="112"/>
      <c r="I29" s="112"/>
      <c r="J29" s="113"/>
    </row>
    <row r="30" spans="1:10">
      <c r="B30" s="112"/>
      <c r="C30" s="112"/>
      <c r="D30" s="112"/>
      <c r="E30" s="112"/>
      <c r="F30" s="112"/>
      <c r="G30" s="112"/>
      <c r="H30" s="112"/>
      <c r="I30" s="112"/>
      <c r="J30" s="112"/>
    </row>
    <row r="31" spans="1:10">
      <c r="B31" s="112"/>
      <c r="C31" s="112"/>
      <c r="D31" s="112"/>
      <c r="E31" s="112"/>
      <c r="F31" s="112"/>
      <c r="G31" s="112"/>
      <c r="H31" s="112"/>
      <c r="I31" s="112"/>
      <c r="J31" s="112"/>
    </row>
    <row r="32" spans="1:10">
      <c r="B32" s="114"/>
      <c r="C32" s="114"/>
      <c r="D32" s="114"/>
      <c r="E32" s="114"/>
      <c r="F32" s="114"/>
      <c r="G32" s="114"/>
      <c r="H32" s="114"/>
      <c r="I32" s="114"/>
      <c r="J32" s="114"/>
    </row>
    <row r="33" spans="2:10">
      <c r="B33" s="114"/>
      <c r="C33" s="114"/>
      <c r="D33" s="114"/>
      <c r="E33" s="114"/>
      <c r="F33" s="114"/>
      <c r="G33" s="114"/>
      <c r="H33" s="114"/>
      <c r="I33" s="114"/>
      <c r="J33" s="114"/>
    </row>
    <row r="34" spans="2:10">
      <c r="B34" s="114"/>
      <c r="C34" s="114"/>
      <c r="D34" s="114"/>
      <c r="E34" s="114"/>
      <c r="F34" s="114"/>
      <c r="G34" s="114"/>
      <c r="H34" s="114"/>
      <c r="I34" s="114"/>
      <c r="J34" s="114"/>
    </row>
    <row r="35" spans="2:10">
      <c r="B35" s="112"/>
      <c r="C35" s="112"/>
      <c r="D35" s="112"/>
      <c r="E35" s="112"/>
      <c r="F35" s="112"/>
      <c r="G35" s="112"/>
      <c r="H35" s="112"/>
      <c r="I35" s="112"/>
      <c r="J35" s="112"/>
    </row>
    <row r="36" spans="2:10">
      <c r="B36" s="112"/>
      <c r="C36" s="112"/>
      <c r="D36" s="112"/>
      <c r="E36" s="112"/>
      <c r="F36" s="112"/>
      <c r="G36" s="112"/>
      <c r="H36" s="112"/>
      <c r="I36" s="112"/>
      <c r="J36" s="112"/>
    </row>
    <row r="37" spans="2:10">
      <c r="B37" s="114"/>
      <c r="C37" s="114"/>
      <c r="D37" s="114"/>
      <c r="E37" s="114"/>
      <c r="F37" s="114"/>
      <c r="G37" s="114"/>
      <c r="H37" s="114"/>
      <c r="I37" s="114"/>
      <c r="J37" s="114"/>
    </row>
    <row r="38" spans="2:10">
      <c r="B38" s="112"/>
      <c r="C38" s="112"/>
      <c r="D38" s="112"/>
      <c r="E38" s="112"/>
      <c r="F38" s="112"/>
      <c r="G38" s="112"/>
      <c r="H38" s="112"/>
      <c r="I38" s="112"/>
      <c r="J38" s="112"/>
    </row>
    <row r="39" spans="2:10">
      <c r="B39" s="114"/>
      <c r="C39" s="114"/>
      <c r="D39" s="114"/>
      <c r="E39" s="114"/>
      <c r="F39" s="114"/>
      <c r="G39" s="114"/>
      <c r="H39" s="114"/>
      <c r="I39" s="114"/>
      <c r="J39" s="114"/>
    </row>
    <row r="40" spans="2:10">
      <c r="B40" s="115"/>
      <c r="C40" s="115"/>
      <c r="D40" s="115"/>
      <c r="E40" s="115"/>
      <c r="F40" s="115"/>
      <c r="G40" s="115"/>
      <c r="H40" s="115"/>
      <c r="I40" s="115"/>
      <c r="J40" s="112"/>
    </row>
    <row r="41" spans="2:10">
      <c r="B41" s="115"/>
      <c r="C41" s="115"/>
      <c r="D41" s="115"/>
      <c r="E41" s="115"/>
      <c r="F41" s="115"/>
      <c r="G41" s="115"/>
      <c r="H41" s="115"/>
      <c r="I41" s="115"/>
      <c r="J41" s="112"/>
    </row>
    <row r="42" spans="2:10">
      <c r="B42" s="115"/>
      <c r="C42" s="115"/>
      <c r="D42" s="115"/>
      <c r="E42" s="115"/>
      <c r="F42" s="115"/>
      <c r="G42" s="115"/>
      <c r="H42" s="115"/>
      <c r="I42" s="115"/>
      <c r="J42" s="112"/>
    </row>
    <row r="43" spans="2:10">
      <c r="B43" s="115"/>
      <c r="C43" s="115"/>
      <c r="D43" s="115"/>
      <c r="E43" s="115"/>
      <c r="F43" s="115"/>
      <c r="G43" s="115"/>
      <c r="H43" s="115"/>
      <c r="I43" s="115"/>
      <c r="J43" s="112"/>
    </row>
    <row r="44" spans="2:10">
      <c r="B44" s="115"/>
      <c r="C44" s="115"/>
      <c r="D44" s="115"/>
      <c r="E44" s="115"/>
      <c r="F44" s="115"/>
      <c r="G44" s="115"/>
      <c r="H44" s="115"/>
      <c r="I44" s="115"/>
      <c r="J44" s="112"/>
    </row>
    <row r="45" spans="2:10">
      <c r="B45" s="115"/>
      <c r="C45" s="115"/>
      <c r="D45" s="115"/>
      <c r="E45" s="115"/>
      <c r="F45" s="115"/>
      <c r="G45" s="115"/>
      <c r="H45" s="115"/>
      <c r="I45" s="115"/>
      <c r="J45" s="112"/>
    </row>
    <row r="46" spans="2:10">
      <c r="B46" s="115"/>
      <c r="C46" s="115"/>
      <c r="D46" s="115"/>
      <c r="E46" s="115"/>
      <c r="F46" s="115"/>
      <c r="G46" s="115"/>
      <c r="H46" s="115"/>
      <c r="I46" s="115"/>
      <c r="J46" s="112"/>
    </row>
    <row r="47" spans="2:10">
      <c r="B47" s="115"/>
      <c r="C47" s="115"/>
      <c r="D47" s="115"/>
      <c r="E47" s="115"/>
      <c r="F47" s="115"/>
      <c r="G47" s="115"/>
      <c r="H47" s="115"/>
      <c r="I47" s="115"/>
      <c r="J47" s="112"/>
    </row>
    <row r="48" spans="2:10">
      <c r="B48" s="115"/>
      <c r="C48" s="115"/>
      <c r="D48" s="115"/>
      <c r="E48" s="115"/>
      <c r="F48" s="115"/>
      <c r="G48" s="115"/>
      <c r="H48" s="115"/>
      <c r="I48" s="115"/>
      <c r="J48" s="112"/>
    </row>
    <row r="49" spans="2:10">
      <c r="B49" s="115"/>
      <c r="C49" s="115"/>
      <c r="D49" s="115"/>
      <c r="E49" s="115"/>
      <c r="F49" s="115"/>
      <c r="G49" s="115"/>
      <c r="H49" s="115"/>
      <c r="I49" s="115"/>
      <c r="J49" s="112"/>
    </row>
    <row r="50" spans="2:10">
      <c r="B50" s="115"/>
      <c r="C50" s="115"/>
      <c r="D50" s="115"/>
      <c r="E50" s="115"/>
      <c r="F50" s="115"/>
      <c r="G50" s="115"/>
      <c r="H50" s="115"/>
      <c r="I50" s="115"/>
      <c r="J50" s="112"/>
    </row>
    <row r="51" spans="2:10">
      <c r="B51" s="115"/>
      <c r="C51" s="115"/>
      <c r="D51" s="115"/>
      <c r="E51" s="115"/>
      <c r="F51" s="115"/>
      <c r="G51" s="115"/>
      <c r="H51" s="115"/>
      <c r="I51" s="115"/>
      <c r="J51" s="112"/>
    </row>
    <row r="52" spans="2:10">
      <c r="B52" s="115"/>
      <c r="C52" s="115"/>
      <c r="D52" s="115"/>
      <c r="E52" s="115"/>
      <c r="F52" s="115"/>
      <c r="G52" s="115"/>
      <c r="H52" s="115"/>
      <c r="I52" s="115"/>
      <c r="J52" s="112"/>
    </row>
    <row r="53" spans="2:10">
      <c r="B53" s="115"/>
      <c r="C53" s="115"/>
      <c r="D53" s="115"/>
      <c r="E53" s="115"/>
      <c r="F53" s="115"/>
      <c r="G53" s="115"/>
      <c r="H53" s="115"/>
      <c r="I53" s="115"/>
      <c r="J53" s="112"/>
    </row>
    <row r="54" spans="2:10">
      <c r="B54" s="115"/>
      <c r="C54" s="115"/>
      <c r="D54" s="115"/>
      <c r="E54" s="115"/>
      <c r="F54" s="115"/>
      <c r="G54" s="115"/>
      <c r="H54" s="115"/>
      <c r="I54" s="115"/>
      <c r="J54" s="112"/>
    </row>
    <row r="55" spans="2:10">
      <c r="B55" s="115"/>
      <c r="C55" s="115"/>
      <c r="D55" s="115"/>
      <c r="E55" s="115"/>
      <c r="F55" s="115"/>
      <c r="G55" s="115"/>
      <c r="H55" s="115"/>
      <c r="I55" s="115"/>
      <c r="J55" s="112"/>
    </row>
    <row r="56" spans="2:10">
      <c r="B56" s="115"/>
      <c r="C56" s="115"/>
      <c r="D56" s="115"/>
      <c r="E56" s="115"/>
      <c r="F56" s="115"/>
      <c r="G56" s="115"/>
      <c r="H56" s="115"/>
      <c r="I56" s="115"/>
      <c r="J56" s="112"/>
    </row>
    <row r="57" spans="2:10">
      <c r="B57" s="114"/>
      <c r="C57" s="114"/>
      <c r="D57" s="114"/>
      <c r="E57" s="114"/>
      <c r="F57" s="114"/>
      <c r="G57" s="114"/>
      <c r="H57" s="114"/>
      <c r="I57" s="114"/>
      <c r="J57" s="112"/>
    </row>
    <row r="58" spans="2:10">
      <c r="B58" s="115"/>
      <c r="C58" s="115"/>
      <c r="D58" s="115"/>
      <c r="E58" s="115"/>
      <c r="F58" s="115"/>
      <c r="G58" s="115"/>
      <c r="H58" s="115"/>
      <c r="I58" s="115"/>
      <c r="J58" s="112"/>
    </row>
    <row r="59" spans="2:10">
      <c r="B59" s="115"/>
      <c r="C59" s="115"/>
      <c r="D59" s="115"/>
      <c r="E59" s="115"/>
      <c r="F59" s="115"/>
      <c r="G59" s="115"/>
      <c r="H59" s="115"/>
      <c r="I59" s="115"/>
      <c r="J59" s="112"/>
    </row>
    <row r="60" spans="2:10">
      <c r="B60" s="115"/>
      <c r="C60" s="115"/>
      <c r="D60" s="115"/>
      <c r="E60" s="115"/>
      <c r="F60" s="115"/>
      <c r="G60" s="115"/>
      <c r="H60" s="115"/>
      <c r="I60" s="115"/>
      <c r="J60" s="112"/>
    </row>
    <row r="61" spans="2:10">
      <c r="B61" s="115"/>
      <c r="C61" s="115"/>
      <c r="D61" s="115"/>
      <c r="E61" s="115"/>
      <c r="F61" s="115"/>
      <c r="G61" s="115"/>
      <c r="H61" s="115"/>
      <c r="I61" s="115"/>
      <c r="J61" s="112"/>
    </row>
    <row r="62" spans="2:10">
      <c r="B62" s="115"/>
      <c r="C62" s="115"/>
      <c r="D62" s="115"/>
      <c r="E62" s="115"/>
      <c r="F62" s="115"/>
      <c r="G62" s="115"/>
      <c r="H62" s="115"/>
      <c r="I62" s="115"/>
      <c r="J62" s="112"/>
    </row>
    <row r="63" spans="2:10">
      <c r="B63" s="115"/>
      <c r="C63" s="115"/>
      <c r="D63" s="115"/>
      <c r="E63" s="115"/>
      <c r="F63" s="115"/>
      <c r="G63" s="115"/>
      <c r="H63" s="115"/>
      <c r="I63" s="115"/>
      <c r="J63" s="112"/>
    </row>
    <row r="64" spans="2:10">
      <c r="B64" s="115"/>
      <c r="C64" s="115"/>
      <c r="D64" s="115"/>
      <c r="E64" s="115"/>
      <c r="F64" s="115"/>
      <c r="G64" s="115"/>
      <c r="H64" s="115"/>
      <c r="I64" s="115"/>
      <c r="J64" s="112"/>
    </row>
    <row r="65" spans="2:10">
      <c r="B65" s="115"/>
      <c r="C65" s="115"/>
      <c r="D65" s="115"/>
      <c r="E65" s="115"/>
      <c r="F65" s="115"/>
      <c r="G65" s="115"/>
      <c r="H65" s="115"/>
      <c r="I65" s="115"/>
      <c r="J65" s="112"/>
    </row>
    <row r="66" spans="2:10">
      <c r="B66" s="115"/>
      <c r="C66" s="115"/>
      <c r="D66" s="115"/>
      <c r="E66" s="115"/>
      <c r="F66" s="115"/>
      <c r="G66" s="115"/>
      <c r="H66" s="115"/>
      <c r="I66" s="115"/>
      <c r="J66" s="112"/>
    </row>
    <row r="67" spans="2:10">
      <c r="B67" s="115"/>
      <c r="C67" s="115"/>
      <c r="D67" s="115"/>
      <c r="E67" s="115"/>
      <c r="F67" s="115"/>
      <c r="G67" s="115"/>
      <c r="H67" s="115"/>
      <c r="I67" s="115"/>
      <c r="J67" s="112"/>
    </row>
    <row r="68" spans="2:10">
      <c r="B68" s="115"/>
      <c r="C68" s="115"/>
      <c r="D68" s="115"/>
      <c r="E68" s="115"/>
      <c r="F68" s="115"/>
      <c r="G68" s="115"/>
      <c r="H68" s="115"/>
      <c r="I68" s="115"/>
      <c r="J68" s="112"/>
    </row>
    <row r="69" spans="2:10">
      <c r="B69" s="115"/>
      <c r="C69" s="115"/>
      <c r="D69" s="115"/>
      <c r="E69" s="115"/>
      <c r="F69" s="115"/>
      <c r="G69" s="115"/>
      <c r="H69" s="115"/>
      <c r="I69" s="115"/>
      <c r="J69" s="112"/>
    </row>
    <row r="70" spans="2:10">
      <c r="B70" s="115"/>
      <c r="C70" s="115"/>
      <c r="D70" s="115"/>
      <c r="E70" s="115"/>
      <c r="F70" s="115"/>
      <c r="G70" s="115"/>
      <c r="H70" s="115"/>
      <c r="I70" s="115"/>
      <c r="J70" s="112"/>
    </row>
    <row r="71" spans="2:10">
      <c r="B71" s="115"/>
      <c r="C71" s="115"/>
      <c r="D71" s="115"/>
      <c r="E71" s="115"/>
      <c r="F71" s="115"/>
      <c r="G71" s="115"/>
      <c r="H71" s="115"/>
      <c r="I71" s="115"/>
      <c r="J71" s="112"/>
    </row>
    <row r="72" spans="2:10">
      <c r="B72" s="114"/>
      <c r="C72" s="114"/>
      <c r="D72" s="114"/>
      <c r="E72" s="114"/>
      <c r="F72" s="114"/>
      <c r="G72" s="114"/>
      <c r="H72" s="114"/>
      <c r="I72" s="114"/>
      <c r="J72" s="112"/>
    </row>
    <row r="73" spans="2:10">
      <c r="B73" s="112"/>
      <c r="C73" s="112"/>
      <c r="D73" s="112"/>
      <c r="E73" s="112"/>
      <c r="F73" s="112"/>
      <c r="G73" s="112"/>
      <c r="H73" s="112"/>
      <c r="I73" s="112"/>
      <c r="J73" s="112"/>
    </row>
    <row r="74" spans="2:10">
      <c r="B74" s="112"/>
      <c r="C74" s="112"/>
      <c r="D74" s="112"/>
      <c r="E74" s="112"/>
      <c r="F74" s="112"/>
      <c r="G74" s="112"/>
      <c r="H74" s="112"/>
      <c r="I74" s="112"/>
      <c r="J74" s="112"/>
    </row>
    <row r="75" spans="2:10">
      <c r="B75" s="112"/>
      <c r="C75" s="112"/>
      <c r="D75" s="112"/>
      <c r="E75" s="112"/>
      <c r="F75" s="112"/>
      <c r="G75" s="112"/>
      <c r="H75" s="112"/>
      <c r="I75" s="112"/>
      <c r="J75" s="112"/>
    </row>
    <row r="76" spans="2:10">
      <c r="B76" s="112"/>
      <c r="C76" s="112"/>
      <c r="D76" s="112"/>
      <c r="E76" s="112"/>
      <c r="F76" s="112"/>
      <c r="G76" s="112"/>
      <c r="H76" s="112"/>
      <c r="I76" s="112"/>
      <c r="J76" s="112"/>
    </row>
    <row r="77" spans="2:10">
      <c r="B77" s="112"/>
      <c r="C77" s="112"/>
      <c r="D77" s="112"/>
      <c r="E77" s="112"/>
      <c r="F77" s="112"/>
      <c r="G77" s="112"/>
      <c r="H77" s="112"/>
      <c r="I77" s="112"/>
      <c r="J77" s="112"/>
    </row>
    <row r="78" spans="2:10">
      <c r="B78" s="112"/>
      <c r="C78" s="112"/>
      <c r="D78" s="112"/>
      <c r="E78" s="112"/>
      <c r="F78" s="112"/>
      <c r="G78" s="112"/>
      <c r="H78" s="112"/>
      <c r="I78" s="112"/>
      <c r="J78" s="112"/>
    </row>
    <row r="79" spans="2:10">
      <c r="B79" s="112"/>
      <c r="C79" s="112"/>
      <c r="D79" s="112"/>
      <c r="E79" s="112"/>
      <c r="F79" s="112"/>
      <c r="G79" s="112"/>
      <c r="H79" s="112"/>
      <c r="I79" s="112"/>
      <c r="J79" s="112"/>
    </row>
    <row r="80" spans="2:10">
      <c r="B80" s="112"/>
      <c r="C80" s="112"/>
      <c r="D80" s="112"/>
      <c r="E80" s="112"/>
      <c r="F80" s="112"/>
      <c r="G80" s="112"/>
      <c r="H80" s="112"/>
      <c r="I80" s="112"/>
      <c r="J80" s="112"/>
    </row>
    <row r="81" spans="2:10">
      <c r="B81" s="112"/>
      <c r="C81" s="112"/>
      <c r="D81" s="112"/>
      <c r="E81" s="112"/>
      <c r="F81" s="112"/>
      <c r="G81" s="112"/>
      <c r="H81" s="112"/>
      <c r="I81" s="112"/>
      <c r="J81" s="112"/>
    </row>
    <row r="82" spans="2:10">
      <c r="B82" s="112"/>
      <c r="C82" s="112"/>
      <c r="D82" s="112"/>
      <c r="E82" s="112"/>
      <c r="F82" s="112"/>
      <c r="G82" s="112"/>
      <c r="H82" s="112"/>
      <c r="I82" s="112"/>
      <c r="J82" s="113"/>
    </row>
    <row r="83" spans="2:10">
      <c r="B83" s="112"/>
      <c r="C83" s="112"/>
      <c r="D83" s="112"/>
      <c r="E83" s="112"/>
      <c r="F83" s="112"/>
      <c r="G83" s="112"/>
      <c r="H83" s="112"/>
      <c r="I83" s="112"/>
      <c r="J83" s="112"/>
    </row>
    <row r="84" spans="2:10">
      <c r="B84" s="112"/>
      <c r="C84" s="112"/>
      <c r="D84" s="112"/>
      <c r="E84" s="112"/>
      <c r="F84" s="112"/>
      <c r="G84" s="112"/>
      <c r="H84" s="112"/>
      <c r="I84" s="112"/>
      <c r="J84" s="112"/>
    </row>
    <row r="85" spans="2:10">
      <c r="B85" s="114"/>
      <c r="C85" s="114"/>
      <c r="D85" s="114"/>
      <c r="E85" s="114"/>
      <c r="F85" s="114"/>
      <c r="G85" s="114"/>
      <c r="H85" s="114"/>
      <c r="I85" s="114"/>
      <c r="J85" s="112"/>
    </row>
    <row r="86" spans="2:10">
      <c r="B86" s="114"/>
      <c r="C86" s="114"/>
      <c r="D86" s="114"/>
      <c r="E86" s="114"/>
      <c r="F86" s="114"/>
      <c r="G86" s="114"/>
      <c r="H86" s="114"/>
      <c r="I86" s="114"/>
      <c r="J86" s="112"/>
    </row>
    <row r="87" spans="2:10">
      <c r="B87" s="112"/>
      <c r="C87" s="112"/>
      <c r="D87" s="112"/>
      <c r="E87" s="112"/>
      <c r="F87" s="112"/>
      <c r="G87" s="112"/>
      <c r="H87" s="112"/>
      <c r="I87" s="112"/>
      <c r="J87" s="112"/>
    </row>
    <row r="88" spans="2:10">
      <c r="B88" s="112"/>
      <c r="C88" s="112"/>
      <c r="D88" s="112"/>
      <c r="E88" s="112"/>
      <c r="F88" s="112"/>
      <c r="G88" s="112"/>
      <c r="H88" s="112"/>
      <c r="I88" s="112"/>
      <c r="J88" s="112"/>
    </row>
    <row r="89" spans="2:10">
      <c r="B89" s="112"/>
      <c r="C89" s="112"/>
      <c r="D89" s="112"/>
      <c r="E89" s="112"/>
      <c r="F89" s="112"/>
      <c r="G89" s="112"/>
      <c r="H89" s="112"/>
      <c r="I89" s="112"/>
      <c r="J89" s="115"/>
    </row>
    <row r="90" spans="2:10">
      <c r="B90" s="116"/>
      <c r="C90" s="116"/>
      <c r="D90" s="116"/>
      <c r="E90" s="116"/>
      <c r="F90" s="116"/>
      <c r="G90" s="116"/>
      <c r="H90" s="117"/>
      <c r="I90" s="118"/>
      <c r="J90" s="118"/>
    </row>
    <row r="91" spans="2:10">
      <c r="B91" s="116"/>
      <c r="C91" s="116"/>
      <c r="D91" s="116"/>
      <c r="E91" s="116"/>
      <c r="F91" s="116"/>
      <c r="G91" s="116"/>
      <c r="H91" s="117"/>
      <c r="I91" s="118"/>
      <c r="J91" s="115"/>
    </row>
    <row r="92" spans="2:10">
      <c r="B92" s="116"/>
      <c r="C92" s="116"/>
      <c r="D92" s="116"/>
      <c r="E92" s="116"/>
      <c r="F92" s="116"/>
      <c r="G92" s="116"/>
      <c r="H92" s="117"/>
      <c r="I92" s="118"/>
      <c r="J92" s="118"/>
    </row>
    <row r="93" spans="2:10">
      <c r="B93" s="115"/>
      <c r="C93" s="115"/>
      <c r="D93" s="115"/>
      <c r="E93" s="115"/>
      <c r="F93" s="115"/>
      <c r="G93" s="115"/>
      <c r="H93" s="115"/>
      <c r="I93" s="115"/>
      <c r="J93" s="115"/>
    </row>
    <row r="94" spans="2:10">
      <c r="B94" s="115"/>
      <c r="C94" s="115"/>
      <c r="D94" s="115"/>
      <c r="E94" s="115"/>
      <c r="F94" s="115"/>
      <c r="G94" s="115"/>
      <c r="H94" s="115"/>
      <c r="I94" s="115"/>
      <c r="J94" s="115"/>
    </row>
    <row r="95" spans="2:10">
      <c r="B95" s="115"/>
      <c r="C95" s="115"/>
      <c r="D95" s="115"/>
      <c r="E95" s="115"/>
      <c r="F95" s="115"/>
      <c r="G95" s="115"/>
      <c r="H95" s="112"/>
      <c r="I95" s="115"/>
      <c r="J95" s="115"/>
    </row>
    <row r="96" spans="2:10">
      <c r="B96" s="115"/>
      <c r="C96" s="115"/>
      <c r="D96" s="115"/>
      <c r="E96" s="115"/>
      <c r="F96" s="115"/>
      <c r="G96" s="115"/>
      <c r="H96" s="115"/>
      <c r="I96" s="115"/>
      <c r="J96" s="115"/>
    </row>
    <row r="97" spans="2:10">
      <c r="B97" s="115"/>
      <c r="C97" s="115"/>
      <c r="D97" s="115"/>
      <c r="E97" s="115"/>
      <c r="F97" s="115"/>
      <c r="G97" s="115"/>
      <c r="H97" s="115"/>
      <c r="I97" s="115"/>
      <c r="J97" s="115"/>
    </row>
    <row r="98" spans="2:10">
      <c r="B98" s="115"/>
      <c r="C98" s="115"/>
      <c r="D98" s="115"/>
      <c r="E98" s="115"/>
      <c r="F98" s="115"/>
      <c r="G98" s="115"/>
      <c r="H98" s="115"/>
      <c r="I98" s="115"/>
      <c r="J98" s="115"/>
    </row>
    <row r="99" spans="2:10">
      <c r="B99" s="115"/>
      <c r="C99" s="115"/>
      <c r="D99" s="115"/>
      <c r="E99" s="115"/>
      <c r="F99" s="115"/>
      <c r="G99" s="115"/>
      <c r="H99" s="115"/>
      <c r="I99" s="115"/>
      <c r="J99" s="115"/>
    </row>
    <row r="100" spans="2:10">
      <c r="B100" s="115"/>
      <c r="C100" s="115"/>
      <c r="D100" s="115"/>
      <c r="E100" s="115"/>
      <c r="F100" s="115"/>
      <c r="G100" s="115"/>
      <c r="H100" s="115"/>
      <c r="I100" s="115"/>
      <c r="J100" s="115"/>
    </row>
    <row r="101" spans="2:10"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2:10"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2:10">
      <c r="B103" s="114"/>
      <c r="C103" s="114"/>
      <c r="D103" s="114"/>
      <c r="E103" s="114"/>
      <c r="F103" s="114"/>
      <c r="G103" s="114"/>
      <c r="H103" s="112"/>
      <c r="I103" s="115"/>
      <c r="J103" s="115"/>
    </row>
    <row r="104" spans="2:10">
      <c r="B104" s="115"/>
      <c r="C104" s="115"/>
      <c r="D104" s="115"/>
      <c r="E104" s="115"/>
      <c r="F104" s="115"/>
      <c r="G104" s="115"/>
      <c r="H104" s="112"/>
      <c r="I104" s="115"/>
      <c r="J104" s="115"/>
    </row>
    <row r="105" spans="2:10">
      <c r="B105" s="115"/>
      <c r="C105" s="115"/>
      <c r="D105" s="115"/>
      <c r="E105" s="115"/>
      <c r="F105" s="115"/>
      <c r="G105" s="115"/>
      <c r="H105" s="112"/>
      <c r="I105" s="115"/>
      <c r="J105" s="115"/>
    </row>
    <row r="106" spans="2:10"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2:10"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2:10"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spans="2:10"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2:10"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2:10"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2:10">
      <c r="B112" s="115"/>
      <c r="C112" s="115"/>
      <c r="D112" s="115"/>
      <c r="E112" s="115"/>
      <c r="F112" s="115"/>
      <c r="G112" s="115"/>
      <c r="H112" s="112"/>
      <c r="I112" s="115"/>
      <c r="J112" s="115"/>
    </row>
    <row r="113" spans="2:10"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2:10"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2:10">
      <c r="B115" s="112"/>
      <c r="C115" s="112"/>
      <c r="D115" s="112"/>
      <c r="E115" s="112"/>
      <c r="F115" s="112"/>
      <c r="G115" s="112"/>
      <c r="H115" s="112"/>
      <c r="I115" s="112"/>
      <c r="J115" s="112"/>
    </row>
    <row r="116" spans="2:10">
      <c r="B116" s="112"/>
      <c r="C116" s="112"/>
      <c r="D116" s="112"/>
      <c r="E116" s="112"/>
      <c r="F116" s="112"/>
      <c r="G116" s="112"/>
      <c r="H116" s="112"/>
      <c r="I116" s="112"/>
      <c r="J116" s="112"/>
    </row>
  </sheetData>
  <mergeCells count="17">
    <mergeCell ref="B11:E11"/>
    <mergeCell ref="E2:H2"/>
    <mergeCell ref="A4:I4"/>
    <mergeCell ref="A5:I5"/>
    <mergeCell ref="A6:I6"/>
    <mergeCell ref="A8:A10"/>
    <mergeCell ref="B8:E10"/>
    <mergeCell ref="F8:H8"/>
    <mergeCell ref="F9:F10"/>
    <mergeCell ref="G9:H9"/>
    <mergeCell ref="B21:E21"/>
    <mergeCell ref="B12:E12"/>
    <mergeCell ref="B13:E13"/>
    <mergeCell ref="B15:E15"/>
    <mergeCell ref="B17:E17"/>
    <mergeCell ref="B18:E18"/>
    <mergeCell ref="B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2</vt:i4>
      </vt:variant>
    </vt:vector>
  </HeadingPairs>
  <TitlesOfParts>
    <vt:vector size="14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8.melléklet</vt:lpstr>
      <vt:lpstr>9. melléklet</vt:lpstr>
      <vt:lpstr>9_A. melléklet</vt:lpstr>
      <vt:lpstr>10. melléklet</vt:lpstr>
      <vt:lpstr>11. melléklet</vt:lpstr>
      <vt:lpstr>'9_A. melléklet'!_GoBack</vt:lpstr>
      <vt:lpstr>'1.melléklet'!Nyomtatási_cím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ACER1</cp:lastModifiedBy>
  <cp:lastPrinted>2017-03-14T13:01:33Z</cp:lastPrinted>
  <dcterms:created xsi:type="dcterms:W3CDTF">2015-02-18T21:42:05Z</dcterms:created>
  <dcterms:modified xsi:type="dcterms:W3CDTF">2017-03-28T21:44:19Z</dcterms:modified>
</cp:coreProperties>
</file>