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UNKA\Munka\Zárszámadás\2020\Végleges\"/>
    </mc:Choice>
  </mc:AlternateContent>
  <xr:revisionPtr revIDLastSave="0" documentId="13_ncr:1_{36307A3C-47D7-4176-AA2B-74A05F7F2115}" xr6:coauthVersionLast="45" xr6:coauthVersionMax="45" xr10:uidLastSave="{00000000-0000-0000-0000-000000000000}"/>
  <bookViews>
    <workbookView xWindow="28680" yWindow="-120" windowWidth="20730" windowHeight="11160" tabRatio="861" firstSheet="11" activeTab="12" xr2:uid="{00000000-000D-0000-FFFF-FFFF00000000}"/>
  </bookViews>
  <sheets>
    <sheet name="2019 1.bevkiadfőössz. " sheetId="19" r:id="rId1"/>
    <sheet name="2. önkorm.bevkiad" sheetId="33" r:id="rId2"/>
    <sheet name="3-9 önálló int.be-ki.-OK" sheetId="7" r:id="rId3"/>
    <sheet name="10.tartalékok - OK" sheetId="50" r:id="rId4"/>
    <sheet name="11.segélyek - OK" sheetId="52" r:id="rId5"/>
    <sheet name="12.engedélyezett létszám_OK" sheetId="53" r:id="rId6"/>
    <sheet name="13.pénzeszköz átadás - OK" sheetId="51" r:id="rId7"/>
    <sheet name="14.közvetett támogatás" sheetId="14" r:id="rId8"/>
    <sheet name="15.műk.tám.saját kft-nek-OK" sheetId="43" r:id="rId9"/>
    <sheet name="16.tartós részesedések-OK" sheetId="45" r:id="rId10"/>
    <sheet name="17.pénzeszköz vált.-OK" sheetId="46" r:id="rId11"/>
    <sheet name="18a-b pénzforg.mérleg" sheetId="54" r:id="rId12"/>
    <sheet name="19.egysz.mérleg,eredmény" sheetId="38" r:id="rId13"/>
    <sheet name="20.maradvány-OK" sheetId="39" r:id="rId14"/>
    <sheet name="21.egysz.váll.maradvány-OK" sheetId="47" r:id="rId15"/>
    <sheet name="22.vagyonkimutatás" sheetId="48" r:id="rId16"/>
    <sheet name="23.Unios támogatások" sheetId="49" r:id="rId17"/>
    <sheet name="Tájékoztató-1 Áll tám" sheetId="55" r:id="rId18"/>
    <sheet name="Tájék 2 - támogatások" sheetId="56" r:id="rId19"/>
    <sheet name="Tájék 3 -beruh,felúj" sheetId="57" r:id="rId20"/>
    <sheet name="Tájék 4 Vagyonkimut" sheetId="58" r:id="rId21"/>
    <sheet name="Tájék 5 - 2019. évi továbbiévi " sheetId="59" r:id="rId22"/>
    <sheet name="Tájék 6 - hitelek" sheetId="60" r:id="rId23"/>
    <sheet name="Tájék 7 - nyújtott kölcsönök" sheetId="61" r:id="rId24"/>
  </sheets>
  <externalReferences>
    <externalReference r:id="rId25"/>
  </externalReferences>
  <definedNames>
    <definedName name="_xlnm.Print_Area" localSheetId="3">'10.tartalékok - OK'!$A$1:$J$30</definedName>
    <definedName name="_xlnm.Print_Area" localSheetId="4">'11.segélyek - OK'!$A$1:$G$14</definedName>
    <definedName name="_xlnm.Print_Area" localSheetId="5">'12.engedélyezett létszám_OK'!$A$1:$N$29</definedName>
    <definedName name="_xlnm.Print_Area" localSheetId="7">'14.közvetett támogatás'!$A$1:$E$27</definedName>
    <definedName name="_xlnm.Print_Area" localSheetId="10">'17.pénzeszköz vált.-OK'!$A$1:$M$17</definedName>
    <definedName name="_xlnm.Print_Area" localSheetId="11">'18a-b pénzforg.mérleg'!$A$1:$AT$36</definedName>
    <definedName name="_xlnm.Print_Area" localSheetId="1">'2. önkorm.bevkiad'!$A$1:$L$71</definedName>
    <definedName name="_xlnm.Print_Area" localSheetId="0">'2019 1.bevkiadfőössz. '!$A$1:$L$75</definedName>
    <definedName name="_xlnm.Print_Area" localSheetId="2">'3-9 önálló int.be-ki.-OK'!$A$1:$CR$48</definedName>
    <definedName name="_xlnm.Print_Area" localSheetId="18">'Tájék 2 - támogatások'!$A$1:$E$55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9" l="1"/>
  <c r="E71" i="19" l="1"/>
  <c r="D71" i="19"/>
  <c r="L51" i="19" l="1"/>
  <c r="L52" i="19"/>
  <c r="I70" i="33" l="1"/>
  <c r="D70" i="33"/>
  <c r="C70" i="33"/>
  <c r="L69" i="33"/>
  <c r="K69" i="33"/>
  <c r="J69" i="33"/>
  <c r="L68" i="33"/>
  <c r="K68" i="33"/>
  <c r="J68" i="33"/>
  <c r="L67" i="33"/>
  <c r="K67" i="33"/>
  <c r="J67" i="33"/>
  <c r="L66" i="33"/>
  <c r="K66" i="33"/>
  <c r="H65" i="33"/>
  <c r="H70" i="33" s="1"/>
  <c r="G65" i="33"/>
  <c r="K65" i="33" s="1"/>
  <c r="F65" i="33"/>
  <c r="F70" i="33" s="1"/>
  <c r="J70" i="33" s="1"/>
  <c r="E65" i="33"/>
  <c r="E70" i="33" s="1"/>
  <c r="L64" i="33"/>
  <c r="K64" i="33"/>
  <c r="J64" i="33"/>
  <c r="L63" i="33"/>
  <c r="K63" i="33"/>
  <c r="J63" i="33"/>
  <c r="L61" i="33"/>
  <c r="K61" i="33"/>
  <c r="J61" i="33"/>
  <c r="L60" i="33"/>
  <c r="K60" i="33"/>
  <c r="J60" i="33"/>
  <c r="L59" i="33"/>
  <c r="K59" i="33"/>
  <c r="J59" i="33"/>
  <c r="I58" i="33"/>
  <c r="G58" i="33"/>
  <c r="F58" i="33"/>
  <c r="E58" i="33"/>
  <c r="L58" i="33" s="1"/>
  <c r="D58" i="33"/>
  <c r="C58" i="33"/>
  <c r="J58" i="33" s="1"/>
  <c r="L57" i="33"/>
  <c r="K57" i="33"/>
  <c r="J57" i="33"/>
  <c r="L56" i="33"/>
  <c r="K56" i="33"/>
  <c r="J56" i="33"/>
  <c r="L55" i="33"/>
  <c r="K55" i="33"/>
  <c r="J55" i="33"/>
  <c r="L54" i="33"/>
  <c r="K54" i="33"/>
  <c r="J54" i="33"/>
  <c r="J53" i="33"/>
  <c r="E53" i="33"/>
  <c r="L53" i="33" s="1"/>
  <c r="D53" i="33"/>
  <c r="D52" i="33" s="1"/>
  <c r="D47" i="33" s="1"/>
  <c r="I52" i="33"/>
  <c r="I47" i="33" s="1"/>
  <c r="G52" i="33"/>
  <c r="G47" i="33" s="1"/>
  <c r="G62" i="33" s="1"/>
  <c r="C52" i="33"/>
  <c r="L51" i="33"/>
  <c r="K51" i="33"/>
  <c r="J51" i="33"/>
  <c r="L50" i="33"/>
  <c r="K50" i="33"/>
  <c r="J50" i="33"/>
  <c r="L49" i="33"/>
  <c r="K49" i="33"/>
  <c r="J49" i="33"/>
  <c r="L48" i="33"/>
  <c r="K48" i="33"/>
  <c r="J48" i="33"/>
  <c r="H47" i="33"/>
  <c r="H62" i="33" s="1"/>
  <c r="F47" i="33"/>
  <c r="F62" i="33" s="1"/>
  <c r="F71" i="33" s="1"/>
  <c r="C47" i="33"/>
  <c r="I34" i="33"/>
  <c r="H34" i="33"/>
  <c r="G34" i="33"/>
  <c r="F34" i="33"/>
  <c r="E34" i="33"/>
  <c r="D34" i="33"/>
  <c r="K34" i="33" s="1"/>
  <c r="C34" i="33"/>
  <c r="J34" i="33" s="1"/>
  <c r="L33" i="33"/>
  <c r="K33" i="33"/>
  <c r="J33" i="33"/>
  <c r="L32" i="33"/>
  <c r="K32" i="33"/>
  <c r="J32" i="33"/>
  <c r="L31" i="33"/>
  <c r="K31" i="33"/>
  <c r="J31" i="33"/>
  <c r="L30" i="33"/>
  <c r="K30" i="33"/>
  <c r="J30" i="33"/>
  <c r="L29" i="33"/>
  <c r="K29" i="33"/>
  <c r="J29" i="33"/>
  <c r="L28" i="33"/>
  <c r="K28" i="33"/>
  <c r="J28" i="33"/>
  <c r="L27" i="33"/>
  <c r="K27" i="33"/>
  <c r="J27" i="33"/>
  <c r="L26" i="33"/>
  <c r="J26" i="33"/>
  <c r="I25" i="33"/>
  <c r="I35" i="33" s="1"/>
  <c r="H25" i="33"/>
  <c r="G25" i="33"/>
  <c r="G35" i="33" s="1"/>
  <c r="F25" i="33"/>
  <c r="E25" i="33"/>
  <c r="D25" i="33"/>
  <c r="K25" i="33" s="1"/>
  <c r="C25" i="33"/>
  <c r="L24" i="33"/>
  <c r="K24" i="33"/>
  <c r="J24" i="33"/>
  <c r="L23" i="33"/>
  <c r="K23" i="33"/>
  <c r="J23" i="33"/>
  <c r="L22" i="33"/>
  <c r="K22" i="33"/>
  <c r="J22" i="33"/>
  <c r="L21" i="33"/>
  <c r="K21" i="33"/>
  <c r="J21" i="33"/>
  <c r="L19" i="33"/>
  <c r="K19" i="33"/>
  <c r="J19" i="33"/>
  <c r="L18" i="33"/>
  <c r="K18" i="33"/>
  <c r="J18" i="33"/>
  <c r="L17" i="33"/>
  <c r="K17" i="33"/>
  <c r="J17" i="33"/>
  <c r="L16" i="33"/>
  <c r="K16" i="33"/>
  <c r="J16" i="33"/>
  <c r="L15" i="33"/>
  <c r="K15" i="33"/>
  <c r="J15" i="33"/>
  <c r="L14" i="33"/>
  <c r="K14" i="33"/>
  <c r="J14" i="33"/>
  <c r="L13" i="33"/>
  <c r="K13" i="33"/>
  <c r="J13" i="33"/>
  <c r="L12" i="33"/>
  <c r="K12" i="33"/>
  <c r="L11" i="33"/>
  <c r="K11" i="33"/>
  <c r="J11" i="33"/>
  <c r="L10" i="33"/>
  <c r="K10" i="33"/>
  <c r="J10" i="33"/>
  <c r="L9" i="33"/>
  <c r="K9" i="33"/>
  <c r="J9" i="33"/>
  <c r="L8" i="33"/>
  <c r="K8" i="33"/>
  <c r="I8" i="33"/>
  <c r="F8" i="33"/>
  <c r="J8" i="33" s="1"/>
  <c r="L7" i="33"/>
  <c r="K7" i="33"/>
  <c r="J7" i="33"/>
  <c r="L6" i="33"/>
  <c r="K6" i="33"/>
  <c r="J6" i="33"/>
  <c r="H71" i="33" l="1"/>
  <c r="L65" i="33"/>
  <c r="C35" i="33"/>
  <c r="L25" i="33"/>
  <c r="K53" i="33"/>
  <c r="H35" i="33"/>
  <c r="D35" i="33"/>
  <c r="K35" i="33" s="1"/>
  <c r="J52" i="33"/>
  <c r="L70" i="33"/>
  <c r="L34" i="33"/>
  <c r="F35" i="33"/>
  <c r="J35" i="33" s="1"/>
  <c r="G70" i="33"/>
  <c r="G71" i="33" s="1"/>
  <c r="K58" i="33"/>
  <c r="D62" i="33"/>
  <c r="K47" i="33"/>
  <c r="J47" i="33"/>
  <c r="I62" i="33"/>
  <c r="I71" i="33" s="1"/>
  <c r="E35" i="33"/>
  <c r="E52" i="33"/>
  <c r="J25" i="33"/>
  <c r="C62" i="33"/>
  <c r="K52" i="33"/>
  <c r="J65" i="33"/>
  <c r="K70" i="33" l="1"/>
  <c r="L35" i="33"/>
  <c r="L52" i="33"/>
  <c r="E47" i="33"/>
  <c r="C71" i="33"/>
  <c r="J71" i="33" s="1"/>
  <c r="J62" i="33"/>
  <c r="D71" i="33"/>
  <c r="K71" i="33" s="1"/>
  <c r="K62" i="33"/>
  <c r="E62" i="33" l="1"/>
  <c r="L47" i="33"/>
  <c r="L62" i="33" l="1"/>
  <c r="E71" i="33"/>
  <c r="L71" i="33" s="1"/>
  <c r="D26" i="53" l="1"/>
  <c r="E26" i="53"/>
  <c r="C26" i="53"/>
  <c r="I9" i="60"/>
  <c r="G20" i="59"/>
  <c r="H20" i="59"/>
  <c r="N12" i="54" l="1"/>
  <c r="E66" i="48"/>
  <c r="E48" i="48"/>
  <c r="E43" i="48"/>
  <c r="E38" i="48"/>
  <c r="E37" i="48" s="1"/>
  <c r="E32" i="48"/>
  <c r="E27" i="48"/>
  <c r="E22" i="48"/>
  <c r="E17" i="48"/>
  <c r="E11" i="48" s="1"/>
  <c r="E12" i="48"/>
  <c r="C86" i="48"/>
  <c r="C93" i="48" s="1"/>
  <c r="D17" i="39"/>
  <c r="E17" i="39"/>
  <c r="F17" i="39"/>
  <c r="G17" i="39"/>
  <c r="H17" i="39"/>
  <c r="I17" i="39"/>
  <c r="J17" i="39"/>
  <c r="K17" i="39"/>
  <c r="C17" i="39"/>
  <c r="F58" i="38"/>
  <c r="E58" i="38"/>
  <c r="F54" i="38"/>
  <c r="E54" i="38"/>
  <c r="E50" i="38"/>
  <c r="E51" i="38" s="1"/>
  <c r="E55" i="38" s="1"/>
  <c r="E59" i="38" s="1"/>
  <c r="F49" i="38"/>
  <c r="F48" i="38"/>
  <c r="F47" i="38"/>
  <c r="F46" i="38"/>
  <c r="F45" i="38"/>
  <c r="F44" i="38"/>
  <c r="F8" i="38"/>
  <c r="F9" i="38"/>
  <c r="F10" i="38"/>
  <c r="F11" i="38"/>
  <c r="F13" i="38"/>
  <c r="F15" i="38"/>
  <c r="F16" i="38"/>
  <c r="F18" i="38"/>
  <c r="F19" i="38"/>
  <c r="F20" i="38"/>
  <c r="F21" i="38"/>
  <c r="F22" i="38"/>
  <c r="F25" i="38"/>
  <c r="F26" i="38"/>
  <c r="F27" i="38"/>
  <c r="F28" i="38"/>
  <c r="F30" i="38"/>
  <c r="F31" i="38"/>
  <c r="F32" i="38"/>
  <c r="F33" i="38"/>
  <c r="F34" i="38"/>
  <c r="G15" i="50"/>
  <c r="G24" i="50" s="1"/>
  <c r="E15" i="50"/>
  <c r="E24" i="50" s="1"/>
  <c r="E54" i="48" l="1"/>
  <c r="E69" i="48" s="1"/>
  <c r="F50" i="38"/>
  <c r="F51" i="38" s="1"/>
  <c r="F55" i="38" s="1"/>
  <c r="F59" i="38" s="1"/>
  <c r="AJ30" i="7" l="1"/>
  <c r="X31" i="7"/>
  <c r="L10" i="46" l="1"/>
  <c r="L11" i="46"/>
  <c r="L12" i="46"/>
  <c r="L13" i="46"/>
  <c r="L9" i="46"/>
  <c r="F8" i="52"/>
  <c r="F20" i="59" l="1"/>
  <c r="D20" i="59"/>
  <c r="J23" i="59"/>
  <c r="J24" i="59"/>
  <c r="J25" i="59"/>
  <c r="J26" i="59"/>
  <c r="J27" i="59"/>
  <c r="J28" i="59"/>
  <c r="J10" i="60"/>
  <c r="K10" i="60" s="1"/>
  <c r="H9" i="60"/>
  <c r="G9" i="60"/>
  <c r="F9" i="60"/>
  <c r="C9" i="60"/>
  <c r="J9" i="60" l="1"/>
  <c r="K9" i="60" s="1"/>
  <c r="J17" i="59"/>
  <c r="J16" i="59"/>
  <c r="F14" i="59"/>
  <c r="D14" i="59"/>
  <c r="J22" i="59"/>
  <c r="J21" i="59"/>
  <c r="I20" i="59"/>
  <c r="E20" i="59"/>
  <c r="J19" i="59"/>
  <c r="I18" i="59"/>
  <c r="H18" i="59"/>
  <c r="G18" i="59"/>
  <c r="F18" i="59"/>
  <c r="E18" i="59"/>
  <c r="D18" i="59"/>
  <c r="J15" i="59"/>
  <c r="I14" i="59"/>
  <c r="H14" i="59"/>
  <c r="G14" i="59"/>
  <c r="E14" i="59"/>
  <c r="J13" i="59"/>
  <c r="J12" i="59"/>
  <c r="I11" i="59"/>
  <c r="H11" i="59"/>
  <c r="G11" i="59"/>
  <c r="F11" i="59"/>
  <c r="E11" i="59"/>
  <c r="D11" i="59"/>
  <c r="J10" i="59"/>
  <c r="J9" i="59"/>
  <c r="I8" i="59"/>
  <c r="H8" i="59"/>
  <c r="H29" i="59" s="1"/>
  <c r="G8" i="59"/>
  <c r="G29" i="59" s="1"/>
  <c r="F8" i="59"/>
  <c r="E8" i="59"/>
  <c r="D8" i="59"/>
  <c r="D20" i="58"/>
  <c r="D16" i="58"/>
  <c r="D11" i="58"/>
  <c r="A3" i="58"/>
  <c r="F29" i="59" l="1"/>
  <c r="J8" i="59"/>
  <c r="E29" i="59"/>
  <c r="J18" i="59"/>
  <c r="J20" i="59"/>
  <c r="D29" i="59"/>
  <c r="J11" i="59"/>
  <c r="J14" i="59"/>
  <c r="I29" i="59"/>
  <c r="J29" i="59" l="1"/>
  <c r="O12" i="54"/>
  <c r="E32" i="57"/>
  <c r="E26" i="57"/>
  <c r="E53" i="19"/>
  <c r="E52" i="19" s="1"/>
  <c r="D53" i="19"/>
  <c r="D52" i="19" s="1"/>
  <c r="I16" i="51"/>
  <c r="I14" i="51"/>
  <c r="I13" i="51"/>
  <c r="J13" i="51"/>
  <c r="I15" i="51"/>
  <c r="J43" i="51"/>
  <c r="K43" i="51"/>
  <c r="D43" i="51"/>
  <c r="K56" i="19"/>
  <c r="L56" i="19"/>
  <c r="J57" i="19"/>
  <c r="K57" i="19"/>
  <c r="L57" i="19"/>
  <c r="E43" i="51"/>
  <c r="F43" i="51"/>
  <c r="G43" i="51"/>
  <c r="H43" i="51"/>
  <c r="I43" i="51"/>
  <c r="C43" i="51"/>
  <c r="J10" i="51"/>
  <c r="I11" i="51"/>
  <c r="I12" i="51"/>
  <c r="I10" i="51"/>
  <c r="D19" i="51"/>
  <c r="E19" i="51"/>
  <c r="F19" i="51"/>
  <c r="G19" i="51"/>
  <c r="H19" i="51"/>
  <c r="K19" i="51"/>
  <c r="C19" i="51"/>
  <c r="C58" i="38"/>
  <c r="C54" i="38"/>
  <c r="C51" i="38"/>
  <c r="C29" i="38"/>
  <c r="C35" i="38" s="1"/>
  <c r="C24" i="38"/>
  <c r="C17" i="38"/>
  <c r="C14" i="38"/>
  <c r="C12" i="38"/>
  <c r="C7" i="38"/>
  <c r="C23" i="38" s="1"/>
  <c r="L16" i="39"/>
  <c r="L17" i="39"/>
  <c r="L9" i="39"/>
  <c r="L10" i="39"/>
  <c r="L11" i="39"/>
  <c r="L12" i="39"/>
  <c r="L13" i="39"/>
  <c r="L14" i="39"/>
  <c r="L15" i="39"/>
  <c r="L8" i="39"/>
  <c r="F14" i="52"/>
  <c r="F10" i="52"/>
  <c r="F11" i="52"/>
  <c r="D25" i="55"/>
  <c r="C25" i="55"/>
  <c r="B25" i="55"/>
  <c r="B7" i="55"/>
  <c r="A5" i="55"/>
  <c r="CO45" i="7"/>
  <c r="CM45" i="7"/>
  <c r="CL45" i="7"/>
  <c r="CK45" i="7"/>
  <c r="CR45" i="7" s="1"/>
  <c r="CJ45" i="7"/>
  <c r="CQ45" i="7" s="1"/>
  <c r="CI45" i="7"/>
  <c r="CP45" i="7" s="1"/>
  <c r="CR44" i="7"/>
  <c r="CQ44" i="7"/>
  <c r="CP44" i="7"/>
  <c r="CR43" i="7"/>
  <c r="CQ43" i="7"/>
  <c r="CP43" i="7"/>
  <c r="CR42" i="7"/>
  <c r="CQ42" i="7"/>
  <c r="CP42" i="7"/>
  <c r="CR41" i="7"/>
  <c r="CQ41" i="7"/>
  <c r="CP41" i="7"/>
  <c r="CR40" i="7"/>
  <c r="CQ40" i="7"/>
  <c r="CP40" i="7"/>
  <c r="CR38" i="7"/>
  <c r="CQ38" i="7"/>
  <c r="CP38" i="7"/>
  <c r="CR37" i="7"/>
  <c r="CQ37" i="7"/>
  <c r="CP37" i="7"/>
  <c r="CR36" i="7"/>
  <c r="CQ36" i="7"/>
  <c r="CP36" i="7"/>
  <c r="CR35" i="7"/>
  <c r="CO35" i="7"/>
  <c r="CM35" i="7"/>
  <c r="CQ35" i="7" s="1"/>
  <c r="CL35" i="7"/>
  <c r="CI35" i="7"/>
  <c r="CI39" i="7" s="1"/>
  <c r="CR34" i="7"/>
  <c r="CQ34" i="7"/>
  <c r="CP34" i="7"/>
  <c r="CR33" i="7"/>
  <c r="CQ33" i="7"/>
  <c r="CP33" i="7"/>
  <c r="CR32" i="7"/>
  <c r="CQ32" i="7"/>
  <c r="CP32" i="7"/>
  <c r="CR31" i="7"/>
  <c r="CQ31" i="7"/>
  <c r="CP31" i="7"/>
  <c r="CR30" i="7"/>
  <c r="CQ30" i="7"/>
  <c r="CP30" i="7"/>
  <c r="CR29" i="7"/>
  <c r="CQ29" i="7"/>
  <c r="CP29" i="7"/>
  <c r="CO28" i="7"/>
  <c r="CM28" i="7"/>
  <c r="CM39" i="7" s="1"/>
  <c r="CM46" i="7" s="1"/>
  <c r="CL28" i="7"/>
  <c r="CK28" i="7"/>
  <c r="CR28" i="7" s="1"/>
  <c r="CJ28" i="7"/>
  <c r="CJ39" i="7" s="1"/>
  <c r="CO24" i="7"/>
  <c r="CM24" i="7"/>
  <c r="CL24" i="7"/>
  <c r="CK24" i="7"/>
  <c r="CR24" i="7" s="1"/>
  <c r="CJ24" i="7"/>
  <c r="CQ24" i="7" s="1"/>
  <c r="CI24" i="7"/>
  <c r="CR23" i="7"/>
  <c r="CQ23" i="7"/>
  <c r="CP23" i="7"/>
  <c r="CR22" i="7"/>
  <c r="CQ22" i="7"/>
  <c r="CP22" i="7"/>
  <c r="CR21" i="7"/>
  <c r="CQ21" i="7"/>
  <c r="CP21" i="7"/>
  <c r="CR20" i="7"/>
  <c r="CQ20" i="7"/>
  <c r="CP20" i="7"/>
  <c r="CR19" i="7"/>
  <c r="CQ19" i="7"/>
  <c r="CP19" i="7"/>
  <c r="CR18" i="7"/>
  <c r="CQ18" i="7"/>
  <c r="CP18" i="7"/>
  <c r="CR17" i="7"/>
  <c r="CQ17" i="7"/>
  <c r="CP17" i="7"/>
  <c r="CO16" i="7"/>
  <c r="CO25" i="7" s="1"/>
  <c r="CM16" i="7"/>
  <c r="CM25" i="7" s="1"/>
  <c r="CL16" i="7"/>
  <c r="CK16" i="7"/>
  <c r="CJ16" i="7"/>
  <c r="CJ25" i="7" s="1"/>
  <c r="CQ25" i="7" s="1"/>
  <c r="CI16" i="7"/>
  <c r="CR15" i="7"/>
  <c r="CQ15" i="7"/>
  <c r="CP15" i="7"/>
  <c r="CR14" i="7"/>
  <c r="CQ14" i="7"/>
  <c r="CP14" i="7"/>
  <c r="CR13" i="7"/>
  <c r="CQ13" i="7"/>
  <c r="CP13" i="7"/>
  <c r="CR12" i="7"/>
  <c r="CQ12" i="7"/>
  <c r="CP12" i="7"/>
  <c r="CR11" i="7"/>
  <c r="CQ11" i="7"/>
  <c r="CP11" i="7"/>
  <c r="CR10" i="7"/>
  <c r="CQ10" i="7"/>
  <c r="CP10" i="7"/>
  <c r="CR9" i="7"/>
  <c r="CR8" i="7"/>
  <c r="CQ8" i="7"/>
  <c r="CP8" i="7"/>
  <c r="CR7" i="7"/>
  <c r="CQ7" i="7"/>
  <c r="CP7" i="7"/>
  <c r="C55" i="38" l="1"/>
  <c r="C59" i="38" s="1"/>
  <c r="CP28" i="7"/>
  <c r="CL25" i="7"/>
  <c r="CI25" i="7"/>
  <c r="CP35" i="7"/>
  <c r="J19" i="51"/>
  <c r="I19" i="51"/>
  <c r="CK39" i="7"/>
  <c r="CR39" i="7" s="1"/>
  <c r="CK25" i="7"/>
  <c r="CR25" i="7" s="1"/>
  <c r="CP24" i="7"/>
  <c r="CQ39" i="7"/>
  <c r="CI46" i="7"/>
  <c r="CJ46" i="7"/>
  <c r="CQ46" i="7" s="1"/>
  <c r="CP16" i="7"/>
  <c r="CL39" i="7"/>
  <c r="CL46" i="7" s="1"/>
  <c r="CQ28" i="7"/>
  <c r="CR16" i="7"/>
  <c r="CO39" i="7"/>
  <c r="CO46" i="7" s="1"/>
  <c r="CP25" i="7" l="1"/>
  <c r="CK46" i="7"/>
  <c r="CR46" i="7" s="1"/>
  <c r="CP39" i="7"/>
  <c r="CP46" i="7"/>
  <c r="L20" i="19" l="1"/>
  <c r="N19" i="54" l="1"/>
  <c r="D14" i="52" l="1"/>
  <c r="C14" i="52"/>
  <c r="E20" i="54" l="1"/>
  <c r="D20" i="54"/>
  <c r="AS32" i="54"/>
  <c r="AL32" i="54"/>
  <c r="AM32" i="54"/>
  <c r="AK32" i="54"/>
  <c r="AS10" i="54"/>
  <c r="AS9" i="54"/>
  <c r="Z20" i="54"/>
  <c r="AB26" i="54"/>
  <c r="AA26" i="54"/>
  <c r="U13" i="54"/>
  <c r="V13" i="54"/>
  <c r="W13" i="54"/>
  <c r="E25" i="19" l="1"/>
  <c r="F25" i="19"/>
  <c r="G25" i="19"/>
  <c r="H25" i="19"/>
  <c r="I25" i="19"/>
  <c r="C25" i="19"/>
  <c r="D54" i="38" l="1"/>
  <c r="D9" i="14"/>
  <c r="CE23" i="7" l="1"/>
  <c r="CE22" i="7"/>
  <c r="CE21" i="7"/>
  <c r="CE20" i="7"/>
  <c r="CE19" i="7"/>
  <c r="BX24" i="7"/>
  <c r="AI10" i="54" l="1"/>
  <c r="AG10" i="54"/>
  <c r="E34" i="54"/>
  <c r="Q34" i="54"/>
  <c r="R34" i="54"/>
  <c r="S34" i="54"/>
  <c r="T34" i="54"/>
  <c r="P34" i="54"/>
  <c r="O34" i="54"/>
  <c r="N34" i="54"/>
  <c r="D34" i="54" l="1"/>
  <c r="F34" i="54"/>
  <c r="G34" i="54"/>
  <c r="H34" i="54"/>
  <c r="I34" i="54"/>
  <c r="C34" i="54"/>
  <c r="L68" i="19" l="1"/>
  <c r="K68" i="19"/>
  <c r="J68" i="19"/>
  <c r="T12" i="54" l="1"/>
  <c r="K25" i="54" l="1"/>
  <c r="E34" i="19"/>
  <c r="D25" i="19"/>
  <c r="J14" i="19"/>
  <c r="D7" i="38"/>
  <c r="F7" i="38" s="1"/>
  <c r="L7" i="19"/>
  <c r="L9" i="19"/>
  <c r="L10" i="19"/>
  <c r="L11" i="19"/>
  <c r="L12" i="19"/>
  <c r="L13" i="19"/>
  <c r="L14" i="19"/>
  <c r="L15" i="19"/>
  <c r="L16" i="19"/>
  <c r="L17" i="19"/>
  <c r="L18" i="19"/>
  <c r="L19" i="19"/>
  <c r="L21" i="19"/>
  <c r="L22" i="19"/>
  <c r="L23" i="19"/>
  <c r="L24" i="19"/>
  <c r="L26" i="19"/>
  <c r="L27" i="19"/>
  <c r="L28" i="19"/>
  <c r="L29" i="19"/>
  <c r="L30" i="19"/>
  <c r="L31" i="19"/>
  <c r="L32" i="19"/>
  <c r="L33" i="19"/>
  <c r="L36" i="19"/>
  <c r="L37" i="19"/>
  <c r="K13" i="19"/>
  <c r="K15" i="19"/>
  <c r="K16" i="19"/>
  <c r="K17" i="19"/>
  <c r="K18" i="19"/>
  <c r="K19" i="19"/>
  <c r="K20" i="19"/>
  <c r="K21" i="19"/>
  <c r="K22" i="19"/>
  <c r="K23" i="19"/>
  <c r="K24" i="19"/>
  <c r="K26" i="19"/>
  <c r="K27" i="19"/>
  <c r="K28" i="19"/>
  <c r="K29" i="19"/>
  <c r="K30" i="19"/>
  <c r="K31" i="19"/>
  <c r="K32" i="19"/>
  <c r="K33" i="19"/>
  <c r="K36" i="19"/>
  <c r="K37" i="19"/>
  <c r="K7" i="19"/>
  <c r="K8" i="19"/>
  <c r="K9" i="19"/>
  <c r="K10" i="19"/>
  <c r="K11" i="19"/>
  <c r="K12" i="19"/>
  <c r="K6" i="19"/>
  <c r="L6" i="19"/>
  <c r="J13" i="19"/>
  <c r="J15" i="19"/>
  <c r="J16" i="19"/>
  <c r="J17" i="19"/>
  <c r="J18" i="19"/>
  <c r="J19" i="19"/>
  <c r="J20" i="19"/>
  <c r="J22" i="19"/>
  <c r="J23" i="19"/>
  <c r="J24" i="19"/>
  <c r="J26" i="19"/>
  <c r="J27" i="19"/>
  <c r="J28" i="19"/>
  <c r="J30" i="19"/>
  <c r="J31" i="19"/>
  <c r="J32" i="19"/>
  <c r="J33" i="19"/>
  <c r="J36" i="19"/>
  <c r="J37" i="19"/>
  <c r="J9" i="19"/>
  <c r="J10" i="19"/>
  <c r="J11" i="19"/>
  <c r="J12" i="19"/>
  <c r="J29" i="19"/>
  <c r="F8" i="19"/>
  <c r="J21" i="19"/>
  <c r="J7" i="19"/>
  <c r="CU7" i="7"/>
  <c r="CU8" i="7"/>
  <c r="CU9" i="7"/>
  <c r="CU10" i="7"/>
  <c r="CU11" i="7"/>
  <c r="CU12" i="7"/>
  <c r="CU13" i="7"/>
  <c r="CU14" i="7"/>
  <c r="CU15" i="7"/>
  <c r="CU17" i="7"/>
  <c r="CU18" i="7"/>
  <c r="CU19" i="7"/>
  <c r="CU20" i="7"/>
  <c r="CU21" i="7"/>
  <c r="CU22" i="7"/>
  <c r="CU23" i="7"/>
  <c r="CU29" i="7"/>
  <c r="CU30" i="7"/>
  <c r="CU31" i="7"/>
  <c r="CU32" i="7"/>
  <c r="CU33" i="7"/>
  <c r="CU34" i="7"/>
  <c r="CU36" i="7"/>
  <c r="CU37" i="7"/>
  <c r="CU38" i="7"/>
  <c r="CU40" i="7"/>
  <c r="CU41" i="7"/>
  <c r="CU42" i="7"/>
  <c r="CU43" i="7"/>
  <c r="CU44" i="7"/>
  <c r="CV8" i="7"/>
  <c r="CW8" i="7"/>
  <c r="CX8" i="7"/>
  <c r="CY8" i="7"/>
  <c r="CZ8" i="7"/>
  <c r="DA8" i="7"/>
  <c r="CV9" i="7"/>
  <c r="CW9" i="7"/>
  <c r="CX9" i="7"/>
  <c r="CY9" i="7"/>
  <c r="CZ9" i="7"/>
  <c r="DA9" i="7"/>
  <c r="DB9" i="7"/>
  <c r="DC9" i="7"/>
  <c r="CV10" i="7"/>
  <c r="CW10" i="7"/>
  <c r="CX10" i="7"/>
  <c r="CY10" i="7"/>
  <c r="CZ10" i="7"/>
  <c r="DA10" i="7"/>
  <c r="CV11" i="7"/>
  <c r="CW11" i="7"/>
  <c r="CX11" i="7"/>
  <c r="CY11" i="7"/>
  <c r="CZ11" i="7"/>
  <c r="DA11" i="7"/>
  <c r="CV12" i="7"/>
  <c r="CW12" i="7"/>
  <c r="CX12" i="7"/>
  <c r="CY12" i="7"/>
  <c r="CZ12" i="7"/>
  <c r="DA12" i="7"/>
  <c r="CV13" i="7"/>
  <c r="CW13" i="7"/>
  <c r="CX13" i="7"/>
  <c r="CY13" i="7"/>
  <c r="CZ13" i="7"/>
  <c r="DA13" i="7"/>
  <c r="CV14" i="7"/>
  <c r="CW14" i="7"/>
  <c r="CX14" i="7"/>
  <c r="CY14" i="7"/>
  <c r="CZ14" i="7"/>
  <c r="DA14" i="7"/>
  <c r="CV15" i="7"/>
  <c r="CW15" i="7"/>
  <c r="CX15" i="7"/>
  <c r="CY15" i="7"/>
  <c r="CZ15" i="7"/>
  <c r="DA15" i="7"/>
  <c r="CV17" i="7"/>
  <c r="CW17" i="7"/>
  <c r="CX17" i="7"/>
  <c r="CY17" i="7"/>
  <c r="CZ17" i="7"/>
  <c r="DA17" i="7"/>
  <c r="CV18" i="7"/>
  <c r="CW18" i="7"/>
  <c r="CX18" i="7"/>
  <c r="CY18" i="7"/>
  <c r="CZ18" i="7"/>
  <c r="DA18" i="7"/>
  <c r="CV19" i="7"/>
  <c r="CW19" i="7"/>
  <c r="CX19" i="7"/>
  <c r="CY19" i="7"/>
  <c r="CZ19" i="7"/>
  <c r="DA19" i="7"/>
  <c r="CV20" i="7"/>
  <c r="CW20" i="7"/>
  <c r="CX20" i="7"/>
  <c r="CY20" i="7"/>
  <c r="CZ20" i="7"/>
  <c r="DA20" i="7"/>
  <c r="CV21" i="7"/>
  <c r="CW21" i="7"/>
  <c r="CX21" i="7"/>
  <c r="CY21" i="7"/>
  <c r="CZ21" i="7"/>
  <c r="DA21" i="7"/>
  <c r="CV22" i="7"/>
  <c r="CW22" i="7"/>
  <c r="CX22" i="7"/>
  <c r="CY22" i="7"/>
  <c r="CZ22" i="7"/>
  <c r="DA22" i="7"/>
  <c r="CV23" i="7"/>
  <c r="CW23" i="7"/>
  <c r="CX23" i="7"/>
  <c r="CY23" i="7"/>
  <c r="CZ23" i="7"/>
  <c r="DA23" i="7"/>
  <c r="CV29" i="7"/>
  <c r="CW29" i="7"/>
  <c r="CX29" i="7"/>
  <c r="CY29" i="7"/>
  <c r="CZ29" i="7"/>
  <c r="DA29" i="7"/>
  <c r="CV30" i="7"/>
  <c r="CW30" i="7"/>
  <c r="CX30" i="7"/>
  <c r="CY30" i="7"/>
  <c r="CZ30" i="7"/>
  <c r="DA30" i="7"/>
  <c r="CV31" i="7"/>
  <c r="CW31" i="7"/>
  <c r="CX31" i="7"/>
  <c r="CY31" i="7"/>
  <c r="CZ31" i="7"/>
  <c r="DA31" i="7"/>
  <c r="CV32" i="7"/>
  <c r="CW32" i="7"/>
  <c r="CX32" i="7"/>
  <c r="CY32" i="7"/>
  <c r="CZ32" i="7"/>
  <c r="DA32" i="7"/>
  <c r="CV33" i="7"/>
  <c r="CW33" i="7"/>
  <c r="CX33" i="7"/>
  <c r="CY33" i="7"/>
  <c r="CZ33" i="7"/>
  <c r="DA33" i="7"/>
  <c r="CV34" i="7"/>
  <c r="CW34" i="7"/>
  <c r="CX34" i="7"/>
  <c r="CY34" i="7"/>
  <c r="CZ34" i="7"/>
  <c r="DA34" i="7"/>
  <c r="CV35" i="7"/>
  <c r="CW35" i="7"/>
  <c r="CV36" i="7"/>
  <c r="CW36" i="7"/>
  <c r="CX36" i="7"/>
  <c r="CY36" i="7"/>
  <c r="CZ36" i="7"/>
  <c r="DA36" i="7"/>
  <c r="CV37" i="7"/>
  <c r="CW37" i="7"/>
  <c r="CX37" i="7"/>
  <c r="CY37" i="7"/>
  <c r="CZ37" i="7"/>
  <c r="DA37" i="7"/>
  <c r="CV38" i="7"/>
  <c r="CW38" i="7"/>
  <c r="CX38" i="7"/>
  <c r="CY38" i="7"/>
  <c r="CZ38" i="7"/>
  <c r="DA38" i="7"/>
  <c r="CV40" i="7"/>
  <c r="CW40" i="7"/>
  <c r="CX40" i="7"/>
  <c r="CY40" i="7"/>
  <c r="CZ40" i="7"/>
  <c r="DA40" i="7"/>
  <c r="CV41" i="7"/>
  <c r="CW41" i="7"/>
  <c r="CX41" i="7"/>
  <c r="CY41" i="7"/>
  <c r="CZ41" i="7"/>
  <c r="DA41" i="7"/>
  <c r="CV42" i="7"/>
  <c r="CW42" i="7"/>
  <c r="CX42" i="7"/>
  <c r="CY42" i="7"/>
  <c r="CZ42" i="7"/>
  <c r="DA42" i="7"/>
  <c r="CV43" i="7"/>
  <c r="CW43" i="7"/>
  <c r="CX43" i="7"/>
  <c r="CY43" i="7"/>
  <c r="CZ43" i="7"/>
  <c r="DA43" i="7"/>
  <c r="CV44" i="7"/>
  <c r="CW44" i="7"/>
  <c r="CX44" i="7"/>
  <c r="CY44" i="7"/>
  <c r="CZ44" i="7"/>
  <c r="DA44" i="7"/>
  <c r="CV7" i="7"/>
  <c r="CW7" i="7"/>
  <c r="CX7" i="7"/>
  <c r="CY7" i="7"/>
  <c r="CZ7" i="7"/>
  <c r="DA7" i="7"/>
  <c r="K14" i="19" l="1"/>
  <c r="AB32" i="54" l="1"/>
  <c r="AD32" i="54"/>
  <c r="AE32" i="54"/>
  <c r="AE33" i="54" s="1"/>
  <c r="AE35" i="54" s="1"/>
  <c r="AM19" i="54"/>
  <c r="AM33" i="54" s="1"/>
  <c r="AM35" i="54" s="1"/>
  <c r="AT8" i="54"/>
  <c r="AL19" i="54"/>
  <c r="AL33" i="54" s="1"/>
  <c r="AL35" i="54" s="1"/>
  <c r="AN19" i="54"/>
  <c r="AO19" i="54"/>
  <c r="AO33" i="54" s="1"/>
  <c r="AO35" i="54" s="1"/>
  <c r="AP19" i="54"/>
  <c r="AP33" i="54" s="1"/>
  <c r="AP35" i="54" s="1"/>
  <c r="AQ19" i="54"/>
  <c r="AS8" i="54"/>
  <c r="AS19" i="54" s="1"/>
  <c r="AS33" i="54" s="1"/>
  <c r="AS35" i="54" s="1"/>
  <c r="AH8" i="54"/>
  <c r="L25" i="54"/>
  <c r="L50" i="19"/>
  <c r="AJ31" i="7"/>
  <c r="AJ35" i="7"/>
  <c r="BT35" i="7"/>
  <c r="CF21" i="7"/>
  <c r="CF20" i="7"/>
  <c r="AC28" i="7"/>
  <c r="AJ28" i="7" s="1"/>
  <c r="AJ36" i="7"/>
  <c r="BT36" i="7"/>
  <c r="D58" i="38"/>
  <c r="D51" i="38"/>
  <c r="D12" i="48"/>
  <c r="C12" i="48"/>
  <c r="AT34" i="54"/>
  <c r="AR34" i="54"/>
  <c r="AI34" i="54"/>
  <c r="AH34" i="54"/>
  <c r="AG34" i="54"/>
  <c r="AQ32" i="54"/>
  <c r="AN32" i="54"/>
  <c r="AA32" i="54"/>
  <c r="AA19" i="54"/>
  <c r="T32" i="54"/>
  <c r="S32" i="54"/>
  <c r="R32" i="54"/>
  <c r="R19" i="54"/>
  <c r="Q32" i="54"/>
  <c r="P32" i="54"/>
  <c r="O32" i="54"/>
  <c r="N32" i="54"/>
  <c r="H19" i="54"/>
  <c r="D32" i="54"/>
  <c r="AI31" i="54"/>
  <c r="AH31" i="54"/>
  <c r="AG31" i="54"/>
  <c r="AI30" i="54"/>
  <c r="AH30" i="54"/>
  <c r="AG30" i="54"/>
  <c r="AI29" i="54"/>
  <c r="AH29" i="54"/>
  <c r="AG29" i="54"/>
  <c r="W28" i="54"/>
  <c r="V28" i="54"/>
  <c r="U28" i="54"/>
  <c r="L29" i="54"/>
  <c r="K29" i="54"/>
  <c r="J29" i="54"/>
  <c r="AT28" i="54"/>
  <c r="AR28" i="54"/>
  <c r="AI28" i="54"/>
  <c r="AH28" i="54"/>
  <c r="AG28" i="54"/>
  <c r="W27" i="54"/>
  <c r="W34" i="54" s="1"/>
  <c r="V27" i="54"/>
  <c r="V34" i="54" s="1"/>
  <c r="U27" i="54"/>
  <c r="U34" i="54" s="1"/>
  <c r="L28" i="54"/>
  <c r="K28" i="54"/>
  <c r="J28" i="54"/>
  <c r="AT27" i="54"/>
  <c r="AR27" i="54"/>
  <c r="AI27" i="54"/>
  <c r="AH27" i="54"/>
  <c r="AG27" i="54"/>
  <c r="W26" i="54"/>
  <c r="V26" i="54"/>
  <c r="U26" i="54"/>
  <c r="L27" i="54"/>
  <c r="K27" i="54"/>
  <c r="J27" i="54"/>
  <c r="AT26" i="54"/>
  <c r="AR26" i="54"/>
  <c r="AI26" i="54"/>
  <c r="AH26" i="54"/>
  <c r="AF26" i="54"/>
  <c r="AC26" i="54"/>
  <c r="Z26" i="54"/>
  <c r="W25" i="54"/>
  <c r="V25" i="54"/>
  <c r="U25" i="54"/>
  <c r="L26" i="54"/>
  <c r="K26" i="54"/>
  <c r="F26" i="54"/>
  <c r="C26" i="54"/>
  <c r="AT24" i="54"/>
  <c r="AR24" i="54"/>
  <c r="AI24" i="54"/>
  <c r="AH24" i="54"/>
  <c r="AG24" i="54"/>
  <c r="W24" i="54"/>
  <c r="V24" i="54"/>
  <c r="U24" i="54"/>
  <c r="L24" i="54"/>
  <c r="K24" i="54"/>
  <c r="J24" i="54"/>
  <c r="AT23" i="54"/>
  <c r="AR23" i="54"/>
  <c r="AI23" i="54"/>
  <c r="AH23" i="54"/>
  <c r="AG23" i="54"/>
  <c r="W23" i="54"/>
  <c r="V23" i="54"/>
  <c r="U23" i="54"/>
  <c r="L23" i="54"/>
  <c r="K23" i="54"/>
  <c r="J23" i="54"/>
  <c r="AT22" i="54"/>
  <c r="AR22" i="54"/>
  <c r="AI22" i="54"/>
  <c r="AH22" i="54"/>
  <c r="AG22" i="54"/>
  <c r="W22" i="54"/>
  <c r="V22" i="54"/>
  <c r="U22" i="54"/>
  <c r="L22" i="54"/>
  <c r="K22" i="54"/>
  <c r="J22" i="54"/>
  <c r="AT21" i="54"/>
  <c r="AR21" i="54"/>
  <c r="AI21" i="54"/>
  <c r="AH21" i="54"/>
  <c r="AG21" i="54"/>
  <c r="W21" i="54"/>
  <c r="V21" i="54"/>
  <c r="U21" i="54"/>
  <c r="L21" i="54"/>
  <c r="K21" i="54"/>
  <c r="J21" i="54"/>
  <c r="AT20" i="54"/>
  <c r="AR20" i="54"/>
  <c r="AI20" i="54"/>
  <c r="AH20" i="54"/>
  <c r="AF20" i="54"/>
  <c r="AC20" i="54"/>
  <c r="W20" i="54"/>
  <c r="V20" i="54"/>
  <c r="U20" i="54"/>
  <c r="I20" i="54"/>
  <c r="I32" i="54" s="1"/>
  <c r="H20" i="54"/>
  <c r="H32" i="54" s="1"/>
  <c r="G20" i="54"/>
  <c r="G32" i="54" s="1"/>
  <c r="F20" i="54"/>
  <c r="F32" i="54" s="1"/>
  <c r="C20" i="54"/>
  <c r="AK19" i="54"/>
  <c r="AB19" i="54"/>
  <c r="AF19" i="54"/>
  <c r="AD19" i="54"/>
  <c r="AD33" i="54" s="1"/>
  <c r="AD35" i="54" s="1"/>
  <c r="AC19" i="54"/>
  <c r="T19" i="54"/>
  <c r="S19" i="54"/>
  <c r="Q19" i="54"/>
  <c r="P19" i="54"/>
  <c r="O19" i="54"/>
  <c r="I19" i="54"/>
  <c r="E19" i="54"/>
  <c r="G19" i="54"/>
  <c r="F19" i="54"/>
  <c r="D19" i="54"/>
  <c r="W12" i="54"/>
  <c r="V12" i="54"/>
  <c r="U12" i="54"/>
  <c r="L12" i="54"/>
  <c r="K12" i="54"/>
  <c r="AI11" i="54"/>
  <c r="AG11" i="54"/>
  <c r="W11" i="54"/>
  <c r="V11" i="54"/>
  <c r="U11" i="54"/>
  <c r="L11" i="54"/>
  <c r="K11" i="54"/>
  <c r="J11" i="54"/>
  <c r="AT10" i="54"/>
  <c r="AR10" i="54"/>
  <c r="L10" i="54"/>
  <c r="K10" i="54"/>
  <c r="J10" i="54"/>
  <c r="AT9" i="54"/>
  <c r="AR9" i="54"/>
  <c r="AI9" i="54"/>
  <c r="Z19" i="54"/>
  <c r="V9" i="54"/>
  <c r="U9" i="54"/>
  <c r="L9" i="54"/>
  <c r="K9" i="54"/>
  <c r="J9" i="54"/>
  <c r="AR8" i="54"/>
  <c r="AI8" i="54"/>
  <c r="AG8" i="54"/>
  <c r="W8" i="54"/>
  <c r="V8" i="54"/>
  <c r="U8" i="54"/>
  <c r="L8" i="54"/>
  <c r="K8" i="54"/>
  <c r="J8" i="54"/>
  <c r="L74" i="19"/>
  <c r="K74" i="19"/>
  <c r="L73" i="19"/>
  <c r="K73" i="19"/>
  <c r="J73" i="19"/>
  <c r="H71" i="19"/>
  <c r="L70" i="19"/>
  <c r="K70" i="19"/>
  <c r="J70" i="19"/>
  <c r="L69" i="19"/>
  <c r="K69" i="19"/>
  <c r="L67" i="19"/>
  <c r="K67" i="19"/>
  <c r="I66" i="19"/>
  <c r="G71" i="19"/>
  <c r="F71" i="19"/>
  <c r="C71" i="19"/>
  <c r="L65" i="19"/>
  <c r="K65" i="19"/>
  <c r="J65" i="19"/>
  <c r="L64" i="19"/>
  <c r="K64" i="19"/>
  <c r="J64" i="19"/>
  <c r="K62" i="19"/>
  <c r="J62" i="19"/>
  <c r="L61" i="19"/>
  <c r="K61" i="19"/>
  <c r="J61" i="19"/>
  <c r="L60" i="19"/>
  <c r="K60" i="19"/>
  <c r="J60" i="19"/>
  <c r="L59" i="19"/>
  <c r="K59" i="19"/>
  <c r="I59" i="19"/>
  <c r="F59" i="19"/>
  <c r="L58" i="19"/>
  <c r="K58" i="19"/>
  <c r="J58" i="19"/>
  <c r="L55" i="19"/>
  <c r="K55" i="19"/>
  <c r="L54" i="19"/>
  <c r="K54" i="19"/>
  <c r="J54" i="19"/>
  <c r="L53" i="19"/>
  <c r="K53" i="19"/>
  <c r="J53" i="19"/>
  <c r="I52" i="19"/>
  <c r="I47" i="19" s="1"/>
  <c r="I63" i="19" s="1"/>
  <c r="E47" i="19"/>
  <c r="E63" i="19" s="1"/>
  <c r="K52" i="19"/>
  <c r="K51" i="19"/>
  <c r="J51" i="19"/>
  <c r="K50" i="19"/>
  <c r="J50" i="19"/>
  <c r="L49" i="19"/>
  <c r="K49" i="19"/>
  <c r="J49" i="19"/>
  <c r="L48" i="19"/>
  <c r="K48" i="19"/>
  <c r="H47" i="19"/>
  <c r="H63" i="19" s="1"/>
  <c r="G47" i="19"/>
  <c r="G63" i="19" s="1"/>
  <c r="I34" i="19"/>
  <c r="H34" i="19"/>
  <c r="L34" i="19" s="1"/>
  <c r="G34" i="19"/>
  <c r="F34" i="19"/>
  <c r="D34" i="19"/>
  <c r="I8" i="19"/>
  <c r="J8" i="19" s="1"/>
  <c r="J6" i="19"/>
  <c r="D47" i="19"/>
  <c r="D63" i="19" s="1"/>
  <c r="K66" i="19"/>
  <c r="L66" i="19"/>
  <c r="C34" i="19"/>
  <c r="J48" i="19"/>
  <c r="E29" i="38"/>
  <c r="D29" i="38"/>
  <c r="D24" i="38"/>
  <c r="F24" i="38" s="1"/>
  <c r="E17" i="38"/>
  <c r="D17" i="38"/>
  <c r="E14" i="38"/>
  <c r="D14" i="38"/>
  <c r="E12" i="38"/>
  <c r="D12" i="38"/>
  <c r="F12" i="38" s="1"/>
  <c r="E10" i="45"/>
  <c r="F66" i="48"/>
  <c r="D66" i="48"/>
  <c r="C66" i="48"/>
  <c r="F62" i="48"/>
  <c r="F57" i="48"/>
  <c r="D57" i="48"/>
  <c r="C57" i="48"/>
  <c r="F48" i="48"/>
  <c r="D48" i="48"/>
  <c r="C48" i="48"/>
  <c r="F43" i="48"/>
  <c r="D43" i="48"/>
  <c r="C43" i="48"/>
  <c r="F38" i="48"/>
  <c r="D38" i="48"/>
  <c r="C38" i="48"/>
  <c r="F32" i="48"/>
  <c r="D32" i="48"/>
  <c r="C32" i="48"/>
  <c r="F27" i="48"/>
  <c r="D27" i="48"/>
  <c r="C27" i="48"/>
  <c r="F22" i="48"/>
  <c r="D22" i="48"/>
  <c r="C22" i="48"/>
  <c r="F17" i="48"/>
  <c r="D17" i="48"/>
  <c r="C17" i="48"/>
  <c r="F12" i="48"/>
  <c r="I10" i="43"/>
  <c r="D15" i="14"/>
  <c r="P16" i="7"/>
  <c r="Q16" i="7"/>
  <c r="CF29" i="7"/>
  <c r="CF30" i="7"/>
  <c r="CF31" i="7"/>
  <c r="CF32" i="7"/>
  <c r="CF33" i="7"/>
  <c r="CF34" i="7"/>
  <c r="CF36" i="7"/>
  <c r="CF37" i="7"/>
  <c r="CF38" i="7"/>
  <c r="CF40" i="7"/>
  <c r="CF41" i="7"/>
  <c r="CF42" i="7"/>
  <c r="CF43" i="7"/>
  <c r="CF44" i="7"/>
  <c r="BX45" i="7"/>
  <c r="BY45" i="7"/>
  <c r="CF45" i="7" s="1"/>
  <c r="CF35" i="7"/>
  <c r="BY28" i="7"/>
  <c r="CF28" i="7" s="1"/>
  <c r="BY24" i="7"/>
  <c r="CF24" i="7" s="1"/>
  <c r="BX16" i="7"/>
  <c r="BX25" i="7" s="1"/>
  <c r="BY16" i="7"/>
  <c r="BW16" i="7"/>
  <c r="CF8" i="7"/>
  <c r="CF9" i="7"/>
  <c r="CF10" i="7"/>
  <c r="CF11" i="7"/>
  <c r="CF12" i="7"/>
  <c r="CF13" i="7"/>
  <c r="CF14" i="7"/>
  <c r="CF15" i="7"/>
  <c r="CF17" i="7"/>
  <c r="CF18" i="7"/>
  <c r="CF19" i="7"/>
  <c r="CF22" i="7"/>
  <c r="CF23" i="7"/>
  <c r="CF7" i="7"/>
  <c r="BT9" i="7"/>
  <c r="BL16" i="7"/>
  <c r="BM16" i="7"/>
  <c r="BT16" i="7" s="1"/>
  <c r="BK16" i="7"/>
  <c r="L9" i="7"/>
  <c r="BL45" i="7"/>
  <c r="BS45" i="7" s="1"/>
  <c r="BM45" i="7"/>
  <c r="BT45" i="7" s="1"/>
  <c r="BM28" i="7"/>
  <c r="BM39" i="7" s="1"/>
  <c r="BM24" i="7"/>
  <c r="BT24" i="7" s="1"/>
  <c r="BT29" i="7"/>
  <c r="BT30" i="7"/>
  <c r="BT31" i="7"/>
  <c r="BT32" i="7"/>
  <c r="BT33" i="7"/>
  <c r="BT34" i="7"/>
  <c r="BT37" i="7"/>
  <c r="BT38" i="7"/>
  <c r="BT40" i="7"/>
  <c r="BT41" i="7"/>
  <c r="BT42" i="7"/>
  <c r="BT43" i="7"/>
  <c r="BT44" i="7"/>
  <c r="BT8" i="7"/>
  <c r="BT10" i="7"/>
  <c r="BT11" i="7"/>
  <c r="BT12" i="7"/>
  <c r="BT13" i="7"/>
  <c r="BT14" i="7"/>
  <c r="BT15" i="7"/>
  <c r="BT17" i="7"/>
  <c r="BT18" i="7"/>
  <c r="BT19" i="7"/>
  <c r="BT20" i="7"/>
  <c r="BT21" i="7"/>
  <c r="BT22" i="7"/>
  <c r="BT23" i="7"/>
  <c r="BT7" i="7"/>
  <c r="AZ45" i="7"/>
  <c r="BG45" i="7" s="1"/>
  <c r="BA45" i="7"/>
  <c r="BH45" i="7" s="1"/>
  <c r="AZ28" i="7"/>
  <c r="AZ39" i="7" s="1"/>
  <c r="BA28" i="7"/>
  <c r="BH28" i="7" s="1"/>
  <c r="BH35" i="7"/>
  <c r="BA24" i="7"/>
  <c r="BH24" i="7" s="1"/>
  <c r="BB24" i="7"/>
  <c r="BH29" i="7"/>
  <c r="BH30" i="7"/>
  <c r="BH31" i="7"/>
  <c r="BH32" i="7"/>
  <c r="BH33" i="7"/>
  <c r="BH34" i="7"/>
  <c r="BH36" i="7"/>
  <c r="BH37" i="7"/>
  <c r="BH38" i="7"/>
  <c r="BH40" i="7"/>
  <c r="BH41" i="7"/>
  <c r="BH42" i="7"/>
  <c r="BH43" i="7"/>
  <c r="BH44" i="7"/>
  <c r="BH8" i="7"/>
  <c r="BH10" i="7"/>
  <c r="BH11" i="7"/>
  <c r="BH12" i="7"/>
  <c r="BH13" i="7"/>
  <c r="BH14" i="7"/>
  <c r="BH15" i="7"/>
  <c r="BH17" i="7"/>
  <c r="BH18" i="7"/>
  <c r="BH19" i="7"/>
  <c r="BH20" i="7"/>
  <c r="BH21" i="7"/>
  <c r="BH22" i="7"/>
  <c r="BH23" i="7"/>
  <c r="BH7" i="7"/>
  <c r="BA16" i="7"/>
  <c r="BH16" i="7" s="1"/>
  <c r="AV29" i="7"/>
  <c r="AV30" i="7"/>
  <c r="AV31" i="7"/>
  <c r="AV32" i="7"/>
  <c r="AV33" i="7"/>
  <c r="AV34" i="7"/>
  <c r="AV36" i="7"/>
  <c r="AV37" i="7"/>
  <c r="AV38" i="7"/>
  <c r="AV40" i="7"/>
  <c r="AV41" i="7"/>
  <c r="AV42" i="7"/>
  <c r="AV43" i="7"/>
  <c r="AV44" i="7"/>
  <c r="AN45" i="7"/>
  <c r="AU45" i="7" s="1"/>
  <c r="AO45" i="7"/>
  <c r="AV45" i="7" s="1"/>
  <c r="AV35" i="7"/>
  <c r="AM35" i="7"/>
  <c r="AO28" i="7"/>
  <c r="AV28" i="7" s="1"/>
  <c r="AV8" i="7"/>
  <c r="AV10" i="7"/>
  <c r="AV11" i="7"/>
  <c r="AV12" i="7"/>
  <c r="AV13" i="7"/>
  <c r="AV14" i="7"/>
  <c r="AV15" i="7"/>
  <c r="AV17" i="7"/>
  <c r="AV18" i="7"/>
  <c r="AV19" i="7"/>
  <c r="AV20" i="7"/>
  <c r="AV21" i="7"/>
  <c r="AV22" i="7"/>
  <c r="AV23" i="7"/>
  <c r="AV7" i="7"/>
  <c r="AO24" i="7"/>
  <c r="AV24" i="7" s="1"/>
  <c r="AO16" i="7"/>
  <c r="AV16" i="7" s="1"/>
  <c r="AJ29" i="7"/>
  <c r="AJ32" i="7"/>
  <c r="AJ33" i="7"/>
  <c r="AJ34" i="7"/>
  <c r="AJ37" i="7"/>
  <c r="AJ38" i="7"/>
  <c r="AJ40" i="7"/>
  <c r="AJ41" i="7"/>
  <c r="AJ42" i="7"/>
  <c r="AJ43" i="7"/>
  <c r="AJ44" i="7"/>
  <c r="AB45" i="7"/>
  <c r="AC45" i="7"/>
  <c r="AJ45" i="7" s="1"/>
  <c r="AA35" i="7"/>
  <c r="AC24" i="7"/>
  <c r="AJ24" i="7" s="1"/>
  <c r="AJ8" i="7"/>
  <c r="AJ10" i="7"/>
  <c r="AJ11" i="7"/>
  <c r="AJ12" i="7"/>
  <c r="AJ13" i="7"/>
  <c r="AJ14" i="7"/>
  <c r="AJ15" i="7"/>
  <c r="AJ17" i="7"/>
  <c r="AJ18" i="7"/>
  <c r="AJ19" i="7"/>
  <c r="AJ20" i="7"/>
  <c r="AJ21" i="7"/>
  <c r="AJ22" i="7"/>
  <c r="AJ23" i="7"/>
  <c r="AJ7" i="7"/>
  <c r="AC16" i="7"/>
  <c r="P45" i="7"/>
  <c r="W45" i="7" s="1"/>
  <c r="Q45" i="7"/>
  <c r="X45" i="7" s="1"/>
  <c r="X35" i="7"/>
  <c r="O35" i="7"/>
  <c r="Q28" i="7"/>
  <c r="X28" i="7" s="1"/>
  <c r="P24" i="7"/>
  <c r="Q24" i="7"/>
  <c r="X24" i="7" s="1"/>
  <c r="X29" i="7"/>
  <c r="X30" i="7"/>
  <c r="X32" i="7"/>
  <c r="X33" i="7"/>
  <c r="X34" i="7"/>
  <c r="X36" i="7"/>
  <c r="X37" i="7"/>
  <c r="X38" i="7"/>
  <c r="X40" i="7"/>
  <c r="X41" i="7"/>
  <c r="X42" i="7"/>
  <c r="X43" i="7"/>
  <c r="X44" i="7"/>
  <c r="X8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7" i="7"/>
  <c r="D45" i="7"/>
  <c r="E45" i="7"/>
  <c r="F45" i="7"/>
  <c r="G45" i="7"/>
  <c r="K45" i="7" s="1"/>
  <c r="H45" i="7"/>
  <c r="F35" i="7"/>
  <c r="F39" i="7" s="1"/>
  <c r="G35" i="7"/>
  <c r="H35" i="7"/>
  <c r="CZ35" i="7" s="1"/>
  <c r="H28" i="7"/>
  <c r="CZ28" i="7" s="1"/>
  <c r="D28" i="7"/>
  <c r="K28" i="7" s="1"/>
  <c r="E28" i="7"/>
  <c r="L29" i="7"/>
  <c r="L30" i="7"/>
  <c r="L31" i="7"/>
  <c r="L32" i="7"/>
  <c r="L33" i="7"/>
  <c r="L34" i="7"/>
  <c r="L36" i="7"/>
  <c r="L37" i="7"/>
  <c r="L38" i="7"/>
  <c r="L40" i="7"/>
  <c r="L41" i="7"/>
  <c r="L42" i="7"/>
  <c r="L43" i="7"/>
  <c r="L44" i="7"/>
  <c r="G24" i="7"/>
  <c r="H24" i="7"/>
  <c r="CZ24" i="7" s="1"/>
  <c r="H16" i="7"/>
  <c r="E16" i="7"/>
  <c r="L8" i="7"/>
  <c r="L10" i="7"/>
  <c r="L11" i="7"/>
  <c r="L13" i="7"/>
  <c r="L14" i="7"/>
  <c r="L15" i="7"/>
  <c r="L17" i="7"/>
  <c r="L18" i="7"/>
  <c r="L19" i="7"/>
  <c r="L20" i="7"/>
  <c r="L21" i="7"/>
  <c r="L22" i="7"/>
  <c r="L23" i="7"/>
  <c r="L7" i="7"/>
  <c r="BZ45" i="7"/>
  <c r="CA45" i="7"/>
  <c r="CC45" i="7"/>
  <c r="BZ35" i="7"/>
  <c r="CA35" i="7"/>
  <c r="CE35" i="7" s="1"/>
  <c r="CC35" i="7"/>
  <c r="BX28" i="7"/>
  <c r="BX39" i="7" s="1"/>
  <c r="BZ28" i="7"/>
  <c r="CA28" i="7"/>
  <c r="CA39" i="7" s="1"/>
  <c r="CC28" i="7"/>
  <c r="BZ24" i="7"/>
  <c r="CA24" i="7"/>
  <c r="CE24" i="7" s="1"/>
  <c r="CC24" i="7"/>
  <c r="BZ16" i="7"/>
  <c r="CA16" i="7"/>
  <c r="CA25" i="7" s="1"/>
  <c r="CC16" i="7"/>
  <c r="CC25" i="7" s="1"/>
  <c r="CE29" i="7"/>
  <c r="CE30" i="7"/>
  <c r="CE31" i="7"/>
  <c r="CE32" i="7"/>
  <c r="CE33" i="7"/>
  <c r="CE34" i="7"/>
  <c r="CE36" i="7"/>
  <c r="CE37" i="7"/>
  <c r="CE38" i="7"/>
  <c r="CE40" i="7"/>
  <c r="CE41" i="7"/>
  <c r="CE42" i="7"/>
  <c r="CE43" i="7"/>
  <c r="CE44" i="7"/>
  <c r="CE8" i="7"/>
  <c r="CE10" i="7"/>
  <c r="CE11" i="7"/>
  <c r="CE12" i="7"/>
  <c r="CE13" i="7"/>
  <c r="CE14" i="7"/>
  <c r="CE15" i="7"/>
  <c r="CE17" i="7"/>
  <c r="CE18" i="7"/>
  <c r="CE7" i="7"/>
  <c r="BN35" i="7"/>
  <c r="BO35" i="7"/>
  <c r="BS35" i="7" s="1"/>
  <c r="BQ35" i="7"/>
  <c r="BL28" i="7"/>
  <c r="BN28" i="7"/>
  <c r="BO28" i="7"/>
  <c r="BQ28" i="7"/>
  <c r="BL24" i="7"/>
  <c r="BN24" i="7"/>
  <c r="BO24" i="7"/>
  <c r="BO25" i="7" s="1"/>
  <c r="BQ24" i="7"/>
  <c r="BN16" i="7"/>
  <c r="BO16" i="7"/>
  <c r="BQ16" i="7"/>
  <c r="BS29" i="7"/>
  <c r="BS30" i="7"/>
  <c r="BS31" i="7"/>
  <c r="BS32" i="7"/>
  <c r="BS33" i="7"/>
  <c r="BS34" i="7"/>
  <c r="BS36" i="7"/>
  <c r="BS37" i="7"/>
  <c r="BS38" i="7"/>
  <c r="BS40" i="7"/>
  <c r="BS41" i="7"/>
  <c r="BS42" i="7"/>
  <c r="BS43" i="7"/>
  <c r="BS44" i="7"/>
  <c r="BS8" i="7"/>
  <c r="BS10" i="7"/>
  <c r="BS11" i="7"/>
  <c r="BS12" i="7"/>
  <c r="BS13" i="7"/>
  <c r="BS14" i="7"/>
  <c r="BS15" i="7"/>
  <c r="BS17" i="7"/>
  <c r="BS18" i="7"/>
  <c r="BS19" i="7"/>
  <c r="BS20" i="7"/>
  <c r="BS21" i="7"/>
  <c r="BS22" i="7"/>
  <c r="BS23" i="7"/>
  <c r="BS7" i="7"/>
  <c r="BG29" i="7"/>
  <c r="BG30" i="7"/>
  <c r="BG31" i="7"/>
  <c r="BG32" i="7"/>
  <c r="BG33" i="7"/>
  <c r="BG34" i="7"/>
  <c r="BG36" i="7"/>
  <c r="BG37" i="7"/>
  <c r="BG38" i="7"/>
  <c r="BG40" i="7"/>
  <c r="BG41" i="7"/>
  <c r="BG42" i="7"/>
  <c r="BG43" i="7"/>
  <c r="BG44" i="7"/>
  <c r="BF36" i="7"/>
  <c r="BB35" i="7"/>
  <c r="BC35" i="7"/>
  <c r="BE35" i="7"/>
  <c r="BB28" i="7"/>
  <c r="BC28" i="7"/>
  <c r="BC39" i="7" s="1"/>
  <c r="BC46" i="7" s="1"/>
  <c r="BE28" i="7"/>
  <c r="BG8" i="7"/>
  <c r="BG10" i="7"/>
  <c r="BG11" i="7"/>
  <c r="BG12" i="7"/>
  <c r="BG13" i="7"/>
  <c r="BG14" i="7"/>
  <c r="BG15" i="7"/>
  <c r="BG17" i="7"/>
  <c r="BG18" i="7"/>
  <c r="BG19" i="7"/>
  <c r="BG20" i="7"/>
  <c r="BG21" i="7"/>
  <c r="BG22" i="7"/>
  <c r="BG23" i="7"/>
  <c r="BG7" i="7"/>
  <c r="AZ24" i="7"/>
  <c r="BC24" i="7"/>
  <c r="BE24" i="7"/>
  <c r="AZ16" i="7"/>
  <c r="BB16" i="7"/>
  <c r="BC16" i="7"/>
  <c r="BE16" i="7"/>
  <c r="BE25" i="7" s="1"/>
  <c r="AN28" i="7"/>
  <c r="AU28" i="7" s="1"/>
  <c r="AN24" i="7"/>
  <c r="AP24" i="7"/>
  <c r="AQ24" i="7"/>
  <c r="AS24" i="7"/>
  <c r="AN16" i="7"/>
  <c r="AP16" i="7"/>
  <c r="AQ16" i="7"/>
  <c r="AQ25" i="7" s="1"/>
  <c r="AS16" i="7"/>
  <c r="AU29" i="7"/>
  <c r="AU30" i="7"/>
  <c r="AU31" i="7"/>
  <c r="AU32" i="7"/>
  <c r="AU33" i="7"/>
  <c r="AU34" i="7"/>
  <c r="AU35" i="7"/>
  <c r="AU36" i="7"/>
  <c r="AU37" i="7"/>
  <c r="AU38" i="7"/>
  <c r="AU40" i="7"/>
  <c r="AU41" i="7"/>
  <c r="AU42" i="7"/>
  <c r="AU43" i="7"/>
  <c r="AU44" i="7"/>
  <c r="AU8" i="7"/>
  <c r="AU10" i="7"/>
  <c r="AU11" i="7"/>
  <c r="AU12" i="7"/>
  <c r="AU13" i="7"/>
  <c r="AU14" i="7"/>
  <c r="AU15" i="7"/>
  <c r="AU17" i="7"/>
  <c r="AU18" i="7"/>
  <c r="AU19" i="7"/>
  <c r="AU20" i="7"/>
  <c r="AU21" i="7"/>
  <c r="AU22" i="7"/>
  <c r="AU23" i="7"/>
  <c r="AU7" i="7"/>
  <c r="AB28" i="7"/>
  <c r="AB39" i="7" s="1"/>
  <c r="AD28" i="7"/>
  <c r="AE28" i="7"/>
  <c r="AE39" i="7" s="1"/>
  <c r="AE46" i="7" s="1"/>
  <c r="AG28" i="7"/>
  <c r="AB24" i="7"/>
  <c r="AD24" i="7"/>
  <c r="AE24" i="7"/>
  <c r="AG24" i="7"/>
  <c r="AB16" i="7"/>
  <c r="AD16" i="7"/>
  <c r="AE16" i="7"/>
  <c r="AG16" i="7"/>
  <c r="AI29" i="7"/>
  <c r="AI30" i="7"/>
  <c r="AI31" i="7"/>
  <c r="AI32" i="7"/>
  <c r="AI33" i="7"/>
  <c r="AI34" i="7"/>
  <c r="AI35" i="7"/>
  <c r="AI36" i="7"/>
  <c r="AI37" i="7"/>
  <c r="AI38" i="7"/>
  <c r="AI40" i="7"/>
  <c r="AI41" i="7"/>
  <c r="AI42" i="7"/>
  <c r="AI43" i="7"/>
  <c r="AI44" i="7"/>
  <c r="AI45" i="7"/>
  <c r="AI8" i="7"/>
  <c r="AI10" i="7"/>
  <c r="AI11" i="7"/>
  <c r="AI12" i="7"/>
  <c r="AI13" i="7"/>
  <c r="AI14" i="7"/>
  <c r="AI15" i="7"/>
  <c r="AI17" i="7"/>
  <c r="AI18" i="7"/>
  <c r="AI19" i="7"/>
  <c r="AI20" i="7"/>
  <c r="AI21" i="7"/>
  <c r="AI22" i="7"/>
  <c r="AI23" i="7"/>
  <c r="AI7" i="7"/>
  <c r="W29" i="7"/>
  <c r="W30" i="7"/>
  <c r="W31" i="7"/>
  <c r="W32" i="7"/>
  <c r="W33" i="7"/>
  <c r="W34" i="7"/>
  <c r="W35" i="7"/>
  <c r="W36" i="7"/>
  <c r="W37" i="7"/>
  <c r="W38" i="7"/>
  <c r="W40" i="7"/>
  <c r="W41" i="7"/>
  <c r="W42" i="7"/>
  <c r="W43" i="7"/>
  <c r="W44" i="7"/>
  <c r="P28" i="7"/>
  <c r="P39" i="7" s="1"/>
  <c r="R28" i="7"/>
  <c r="S28" i="7"/>
  <c r="S39" i="7" s="1"/>
  <c r="S46" i="7" s="1"/>
  <c r="U28" i="7"/>
  <c r="W8" i="7"/>
  <c r="W10" i="7"/>
  <c r="W11" i="7"/>
  <c r="W12" i="7"/>
  <c r="W13" i="7"/>
  <c r="W14" i="7"/>
  <c r="W15" i="7"/>
  <c r="W17" i="7"/>
  <c r="W18" i="7"/>
  <c r="W19" i="7"/>
  <c r="W20" i="7"/>
  <c r="W21" i="7"/>
  <c r="W22" i="7"/>
  <c r="W23" i="7"/>
  <c r="W7" i="7"/>
  <c r="R24" i="7"/>
  <c r="S24" i="7"/>
  <c r="U24" i="7"/>
  <c r="R16" i="7"/>
  <c r="S16" i="7"/>
  <c r="S25" i="7" s="1"/>
  <c r="U16" i="7"/>
  <c r="K29" i="7"/>
  <c r="K30" i="7"/>
  <c r="K31" i="7"/>
  <c r="K32" i="7"/>
  <c r="K33" i="7"/>
  <c r="K34" i="7"/>
  <c r="K35" i="7"/>
  <c r="K36" i="7"/>
  <c r="K37" i="7"/>
  <c r="K38" i="7"/>
  <c r="K40" i="7"/>
  <c r="K41" i="7"/>
  <c r="K42" i="7"/>
  <c r="K43" i="7"/>
  <c r="K44" i="7"/>
  <c r="G39" i="7"/>
  <c r="D16" i="7"/>
  <c r="K8" i="7"/>
  <c r="K10" i="7"/>
  <c r="K11" i="7"/>
  <c r="K12" i="7"/>
  <c r="K13" i="7"/>
  <c r="K14" i="7"/>
  <c r="K15" i="7"/>
  <c r="K17" i="7"/>
  <c r="K18" i="7"/>
  <c r="K19" i="7"/>
  <c r="K20" i="7"/>
  <c r="K21" i="7"/>
  <c r="K22" i="7"/>
  <c r="K23" i="7"/>
  <c r="K7" i="7"/>
  <c r="BG35" i="7"/>
  <c r="AG45" i="7"/>
  <c r="AD45" i="7"/>
  <c r="AA45" i="7"/>
  <c r="AH44" i="7"/>
  <c r="AH43" i="7"/>
  <c r="AH42" i="7"/>
  <c r="AH41" i="7"/>
  <c r="AH40" i="7"/>
  <c r="AH38" i="7"/>
  <c r="AH37" i="7"/>
  <c r="AH36" i="7"/>
  <c r="AG35" i="7"/>
  <c r="AD35" i="7"/>
  <c r="AH34" i="7"/>
  <c r="AH33" i="7"/>
  <c r="AH32" i="7"/>
  <c r="AH31" i="7"/>
  <c r="AH30" i="7"/>
  <c r="AH29" i="7"/>
  <c r="AA28" i="7"/>
  <c r="AA24" i="7"/>
  <c r="AH23" i="7"/>
  <c r="AH22" i="7"/>
  <c r="AH21" i="7"/>
  <c r="AH20" i="7"/>
  <c r="AH19" i="7"/>
  <c r="AH18" i="7"/>
  <c r="AH17" i="7"/>
  <c r="AA16" i="7"/>
  <c r="AA25" i="7" s="1"/>
  <c r="AH15" i="7"/>
  <c r="AH14" i="7"/>
  <c r="AH13" i="7"/>
  <c r="AH12" i="7"/>
  <c r="AH11" i="7"/>
  <c r="AH10" i="7"/>
  <c r="AH8" i="7"/>
  <c r="AH7" i="7"/>
  <c r="AP45" i="7"/>
  <c r="AS45" i="7"/>
  <c r="AM45" i="7"/>
  <c r="AP35" i="7"/>
  <c r="AS35" i="7"/>
  <c r="AP28" i="7"/>
  <c r="AS28" i="7"/>
  <c r="AM28" i="7"/>
  <c r="AT28" i="7" s="1"/>
  <c r="AT29" i="7"/>
  <c r="AT30" i="7"/>
  <c r="AT31" i="7"/>
  <c r="AT32" i="7"/>
  <c r="AT33" i="7"/>
  <c r="AT34" i="7"/>
  <c r="AT36" i="7"/>
  <c r="AT37" i="7"/>
  <c r="AT38" i="7"/>
  <c r="AT40" i="7"/>
  <c r="AT41" i="7"/>
  <c r="AT42" i="7"/>
  <c r="AT43" i="7"/>
  <c r="AT44" i="7"/>
  <c r="V29" i="7"/>
  <c r="V30" i="7"/>
  <c r="V31" i="7"/>
  <c r="V32" i="7"/>
  <c r="V33" i="7"/>
  <c r="V34" i="7"/>
  <c r="V36" i="7"/>
  <c r="V37" i="7"/>
  <c r="V38" i="7"/>
  <c r="V40" i="7"/>
  <c r="V41" i="7"/>
  <c r="V42" i="7"/>
  <c r="V43" i="7"/>
  <c r="V44" i="7"/>
  <c r="R45" i="7"/>
  <c r="U45" i="7"/>
  <c r="R35" i="7"/>
  <c r="U35" i="7"/>
  <c r="O45" i="7"/>
  <c r="O28" i="7"/>
  <c r="I28" i="7"/>
  <c r="CD29" i="7"/>
  <c r="CD30" i="7"/>
  <c r="CD31" i="7"/>
  <c r="CD32" i="7"/>
  <c r="CD33" i="7"/>
  <c r="CD34" i="7"/>
  <c r="CD36" i="7"/>
  <c r="CD37" i="7"/>
  <c r="CD38" i="7"/>
  <c r="CD40" i="7"/>
  <c r="CD41" i="7"/>
  <c r="CD42" i="7"/>
  <c r="CD43" i="7"/>
  <c r="CD44" i="7"/>
  <c r="BW45" i="7"/>
  <c r="BW35" i="7"/>
  <c r="CD35" i="7" s="1"/>
  <c r="BW28" i="7"/>
  <c r="BR29" i="7"/>
  <c r="BR30" i="7"/>
  <c r="BR31" i="7"/>
  <c r="BR32" i="7"/>
  <c r="BR33" i="7"/>
  <c r="BR34" i="7"/>
  <c r="BR36" i="7"/>
  <c r="BR37" i="7"/>
  <c r="BR38" i="7"/>
  <c r="BR40" i="7"/>
  <c r="BR41" i="7"/>
  <c r="BR42" i="7"/>
  <c r="BR43" i="7"/>
  <c r="BR44" i="7"/>
  <c r="BN45" i="7"/>
  <c r="BQ45" i="7"/>
  <c r="BK45" i="7"/>
  <c r="BK28" i="7"/>
  <c r="BK39" i="7" s="1"/>
  <c r="BF29" i="7"/>
  <c r="BF30" i="7"/>
  <c r="BF31" i="7"/>
  <c r="BF32" i="7"/>
  <c r="BF33" i="7"/>
  <c r="BF34" i="7"/>
  <c r="BF37" i="7"/>
  <c r="BF38" i="7"/>
  <c r="BF40" i="7"/>
  <c r="BF41" i="7"/>
  <c r="BF42" i="7"/>
  <c r="BF43" i="7"/>
  <c r="BF44" i="7"/>
  <c r="BB45" i="7"/>
  <c r="BE45" i="7"/>
  <c r="AY45" i="7"/>
  <c r="AY35" i="7"/>
  <c r="AY28" i="7"/>
  <c r="I45" i="7"/>
  <c r="I35" i="7"/>
  <c r="C45" i="7"/>
  <c r="C35" i="7"/>
  <c r="C28" i="7"/>
  <c r="J29" i="7"/>
  <c r="J30" i="7"/>
  <c r="J31" i="7"/>
  <c r="J32" i="7"/>
  <c r="J33" i="7"/>
  <c r="J34" i="7"/>
  <c r="J36" i="7"/>
  <c r="J37" i="7"/>
  <c r="J38" i="7"/>
  <c r="J40" i="7"/>
  <c r="J41" i="7"/>
  <c r="J42" i="7"/>
  <c r="J43" i="7"/>
  <c r="J44" i="7"/>
  <c r="BW24" i="7"/>
  <c r="CD23" i="7"/>
  <c r="CD22" i="7"/>
  <c r="CD21" i="7"/>
  <c r="CD20" i="7"/>
  <c r="CD19" i="7"/>
  <c r="CD18" i="7"/>
  <c r="CD17" i="7"/>
  <c r="CD15" i="7"/>
  <c r="CD14" i="7"/>
  <c r="CD13" i="7"/>
  <c r="CD12" i="7"/>
  <c r="CD11" i="7"/>
  <c r="CD10" i="7"/>
  <c r="CD8" i="7"/>
  <c r="CD7" i="7"/>
  <c r="BK24" i="7"/>
  <c r="BR23" i="7"/>
  <c r="BR22" i="7"/>
  <c r="BR21" i="7"/>
  <c r="BR20" i="7"/>
  <c r="BR19" i="7"/>
  <c r="BR18" i="7"/>
  <c r="BR17" i="7"/>
  <c r="BR15" i="7"/>
  <c r="BR14" i="7"/>
  <c r="BR13" i="7"/>
  <c r="BR12" i="7"/>
  <c r="BR11" i="7"/>
  <c r="BR10" i="7"/>
  <c r="BR8" i="7"/>
  <c r="BR7" i="7"/>
  <c r="AY24" i="7"/>
  <c r="BF23" i="7"/>
  <c r="BF22" i="7"/>
  <c r="BF21" i="7"/>
  <c r="BF20" i="7"/>
  <c r="BF19" i="7"/>
  <c r="BF18" i="7"/>
  <c r="BF17" i="7"/>
  <c r="AY16" i="7"/>
  <c r="BF16" i="7" s="1"/>
  <c r="BF15" i="7"/>
  <c r="BF14" i="7"/>
  <c r="BF13" i="7"/>
  <c r="BF12" i="7"/>
  <c r="BF11" i="7"/>
  <c r="BF10" i="7"/>
  <c r="BF8" i="7"/>
  <c r="BF7" i="7"/>
  <c r="AM24" i="7"/>
  <c r="AT23" i="7"/>
  <c r="AT22" i="7"/>
  <c r="AT21" i="7"/>
  <c r="AT20" i="7"/>
  <c r="AT19" i="7"/>
  <c r="AT18" i="7"/>
  <c r="AT17" i="7"/>
  <c r="AM16" i="7"/>
  <c r="AT15" i="7"/>
  <c r="AT14" i="7"/>
  <c r="AT13" i="7"/>
  <c r="AT12" i="7"/>
  <c r="AT11" i="7"/>
  <c r="AT10" i="7"/>
  <c r="AT8" i="7"/>
  <c r="AT7" i="7"/>
  <c r="O24" i="7"/>
  <c r="V23" i="7"/>
  <c r="V22" i="7"/>
  <c r="V21" i="7"/>
  <c r="V20" i="7"/>
  <c r="V19" i="7"/>
  <c r="V18" i="7"/>
  <c r="V17" i="7"/>
  <c r="O16" i="7"/>
  <c r="O25" i="7" s="1"/>
  <c r="V15" i="7"/>
  <c r="V14" i="7"/>
  <c r="V13" i="7"/>
  <c r="V12" i="7"/>
  <c r="V11" i="7"/>
  <c r="V10" i="7"/>
  <c r="V8" i="7"/>
  <c r="V7" i="7"/>
  <c r="I24" i="7"/>
  <c r="F24" i="7"/>
  <c r="J23" i="7"/>
  <c r="J22" i="7"/>
  <c r="J21" i="7"/>
  <c r="J20" i="7"/>
  <c r="J19" i="7"/>
  <c r="J18" i="7"/>
  <c r="J17" i="7"/>
  <c r="I16" i="7"/>
  <c r="C16" i="7"/>
  <c r="J15" i="7"/>
  <c r="J14" i="7"/>
  <c r="J13" i="7"/>
  <c r="J12" i="7"/>
  <c r="J11" i="7"/>
  <c r="J10" i="7"/>
  <c r="J8" i="7"/>
  <c r="J7" i="7"/>
  <c r="AP39" i="7"/>
  <c r="AP46" i="7" s="1"/>
  <c r="BF45" i="7" l="1"/>
  <c r="AT35" i="7"/>
  <c r="AH45" i="7"/>
  <c r="CC39" i="7"/>
  <c r="F17" i="38"/>
  <c r="V28" i="7"/>
  <c r="DB23" i="7"/>
  <c r="W24" i="7"/>
  <c r="F29" i="38"/>
  <c r="U39" i="7"/>
  <c r="U46" i="7" s="1"/>
  <c r="R39" i="7"/>
  <c r="R46" i="7" s="1"/>
  <c r="U25" i="7"/>
  <c r="AC32" i="54"/>
  <c r="AT32" i="54"/>
  <c r="F14" i="38"/>
  <c r="AB33" i="54"/>
  <c r="AB35" i="54" s="1"/>
  <c r="G72" i="19"/>
  <c r="G75" i="19" s="1"/>
  <c r="J52" i="19"/>
  <c r="DC12" i="7"/>
  <c r="C39" i="7"/>
  <c r="AY25" i="7"/>
  <c r="AT45" i="7"/>
  <c r="AZ46" i="7"/>
  <c r="BY39" i="7"/>
  <c r="CF39" i="7" s="1"/>
  <c r="H72" i="19"/>
  <c r="H75" i="19" s="1"/>
  <c r="DB7" i="7"/>
  <c r="DB42" i="7"/>
  <c r="DB32" i="7"/>
  <c r="DA45" i="7"/>
  <c r="AR32" i="54"/>
  <c r="AH24" i="7"/>
  <c r="BQ25" i="7"/>
  <c r="W16" i="7"/>
  <c r="BF35" i="7"/>
  <c r="AH35" i="7"/>
  <c r="AP25" i="7"/>
  <c r="DD41" i="7"/>
  <c r="CD16" i="7"/>
  <c r="L63" i="19"/>
  <c r="AI16" i="7"/>
  <c r="AU24" i="7"/>
  <c r="BE39" i="7"/>
  <c r="BE46" i="7" s="1"/>
  <c r="BR35" i="7"/>
  <c r="DA16" i="7"/>
  <c r="AD25" i="7"/>
  <c r="AD39" i="7"/>
  <c r="AD46" i="7" s="1"/>
  <c r="AT16" i="7"/>
  <c r="CD45" i="7"/>
  <c r="Q33" i="54"/>
  <c r="Q35" i="54" s="1"/>
  <c r="AK33" i="54"/>
  <c r="AK35" i="54" s="1"/>
  <c r="C32" i="54"/>
  <c r="J26" i="54"/>
  <c r="I33" i="54"/>
  <c r="I35" i="54" s="1"/>
  <c r="AN33" i="54"/>
  <c r="AN35" i="54" s="1"/>
  <c r="L20" i="54"/>
  <c r="J34" i="54"/>
  <c r="AC33" i="54"/>
  <c r="AC35" i="54" s="1"/>
  <c r="AF32" i="54"/>
  <c r="AF33" i="54" s="1"/>
  <c r="AF35" i="54" s="1"/>
  <c r="D72" i="19"/>
  <c r="D75" i="19" s="1"/>
  <c r="J59" i="19"/>
  <c r="CA46" i="7"/>
  <c r="DC18" i="7"/>
  <c r="BB39" i="7"/>
  <c r="CE25" i="7"/>
  <c r="S33" i="54"/>
  <c r="S35" i="54" s="1"/>
  <c r="K34" i="54"/>
  <c r="AH19" i="54"/>
  <c r="CC46" i="7"/>
  <c r="DD12" i="7"/>
  <c r="V24" i="7"/>
  <c r="AT24" i="7"/>
  <c r="AE25" i="7"/>
  <c r="BC25" i="7"/>
  <c r="BO39" i="7"/>
  <c r="BO46" i="7" s="1"/>
  <c r="CW45" i="7"/>
  <c r="P25" i="7"/>
  <c r="W25" i="7" s="1"/>
  <c r="J34" i="19"/>
  <c r="H35" i="19"/>
  <c r="H38" i="19" s="1"/>
  <c r="V32" i="54"/>
  <c r="DD30" i="7"/>
  <c r="C11" i="48"/>
  <c r="DD17" i="7"/>
  <c r="DB38" i="7"/>
  <c r="BB46" i="7"/>
  <c r="V45" i="7"/>
  <c r="AS39" i="7"/>
  <c r="AS46" i="7" s="1"/>
  <c r="G46" i="7"/>
  <c r="CY46" i="7" s="1"/>
  <c r="DD22" i="7"/>
  <c r="W32" i="54"/>
  <c r="DB30" i="7"/>
  <c r="BW25" i="7"/>
  <c r="DA28" i="7"/>
  <c r="DC36" i="7"/>
  <c r="BN25" i="7"/>
  <c r="DD21" i="7"/>
  <c r="DD33" i="7"/>
  <c r="AI32" i="54"/>
  <c r="BG24" i="7"/>
  <c r="CE45" i="7"/>
  <c r="DB14" i="7"/>
  <c r="DB22" i="7"/>
  <c r="DB43" i="7"/>
  <c r="DB33" i="7"/>
  <c r="DC22" i="7"/>
  <c r="DC13" i="7"/>
  <c r="V16" i="7"/>
  <c r="DD20" i="7"/>
  <c r="DD10" i="7"/>
  <c r="R33" i="54"/>
  <c r="R35" i="54" s="1"/>
  <c r="AB25" i="7"/>
  <c r="AI25" i="7" s="1"/>
  <c r="DC21" i="7"/>
  <c r="DD44" i="7"/>
  <c r="DD34" i="7"/>
  <c r="BW39" i="7"/>
  <c r="BW46" i="7" s="1"/>
  <c r="CD24" i="7"/>
  <c r="W28" i="7"/>
  <c r="Q25" i="7"/>
  <c r="X25" i="7" s="1"/>
  <c r="CU24" i="7"/>
  <c r="BG28" i="7"/>
  <c r="DB29" i="7"/>
  <c r="AM39" i="7"/>
  <c r="AM46" i="7" s="1"/>
  <c r="AT46" i="7" s="1"/>
  <c r="CV24" i="7"/>
  <c r="AO25" i="7"/>
  <c r="AV25" i="7" s="1"/>
  <c r="DC31" i="7"/>
  <c r="DB31" i="7"/>
  <c r="CU28" i="7"/>
  <c r="BR28" i="7"/>
  <c r="BL25" i="7"/>
  <c r="BS25" i="7" s="1"/>
  <c r="BS24" i="7"/>
  <c r="CU16" i="7"/>
  <c r="CW16" i="7"/>
  <c r="DD8" i="7"/>
  <c r="D25" i="7"/>
  <c r="CV16" i="7"/>
  <c r="BR16" i="7"/>
  <c r="DB10" i="7"/>
  <c r="DB17" i="7"/>
  <c r="F25" i="7"/>
  <c r="CX24" i="7"/>
  <c r="DB41" i="7"/>
  <c r="BF28" i="7"/>
  <c r="BN39" i="7"/>
  <c r="BN46" i="7" s="1"/>
  <c r="DC20" i="7"/>
  <c r="DC11" i="7"/>
  <c r="DC43" i="7"/>
  <c r="DC34" i="7"/>
  <c r="CY16" i="7"/>
  <c r="CX28" i="7"/>
  <c r="BS28" i="7"/>
  <c r="DC8" i="7"/>
  <c r="DD18" i="7"/>
  <c r="DD42" i="7"/>
  <c r="DD32" i="7"/>
  <c r="CY35" i="7"/>
  <c r="DD9" i="7"/>
  <c r="K34" i="19"/>
  <c r="T33" i="54"/>
  <c r="T35" i="54" s="1"/>
  <c r="L34" i="54"/>
  <c r="DC35" i="7"/>
  <c r="CV45" i="7"/>
  <c r="U32" i="54"/>
  <c r="DB11" i="7"/>
  <c r="DB18" i="7"/>
  <c r="DA24" i="7"/>
  <c r="DB40" i="7"/>
  <c r="AG39" i="7"/>
  <c r="AG46" i="7" s="1"/>
  <c r="AU16" i="7"/>
  <c r="DC19" i="7"/>
  <c r="DC10" i="7"/>
  <c r="DC42" i="7"/>
  <c r="DC33" i="7"/>
  <c r="R25" i="7"/>
  <c r="V25" i="7" s="1"/>
  <c r="CX16" i="7"/>
  <c r="AG25" i="7"/>
  <c r="AH25" i="7" s="1"/>
  <c r="AI24" i="7"/>
  <c r="L16" i="7"/>
  <c r="CZ16" i="7"/>
  <c r="DD31" i="7"/>
  <c r="CX35" i="7"/>
  <c r="D23" i="38"/>
  <c r="AG26" i="54"/>
  <c r="J28" i="7"/>
  <c r="BG46" i="7"/>
  <c r="DC41" i="7"/>
  <c r="DC32" i="7"/>
  <c r="AS25" i="7"/>
  <c r="BB25" i="7"/>
  <c r="BZ25" i="7"/>
  <c r="BZ39" i="7"/>
  <c r="BZ46" i="7" s="1"/>
  <c r="DD7" i="7"/>
  <c r="DD15" i="7"/>
  <c r="E25" i="7"/>
  <c r="CW24" i="7"/>
  <c r="DD40" i="7"/>
  <c r="L35" i="7"/>
  <c r="E23" i="38"/>
  <c r="N33" i="54"/>
  <c r="N35" i="54" s="1"/>
  <c r="I39" i="7"/>
  <c r="DA35" i="7"/>
  <c r="DC45" i="7"/>
  <c r="CY28" i="7"/>
  <c r="DD19" i="7"/>
  <c r="DB19" i="7"/>
  <c r="J35" i="7"/>
  <c r="DB13" i="7"/>
  <c r="DB20" i="7"/>
  <c r="AM25" i="7"/>
  <c r="DB37" i="7"/>
  <c r="DC17" i="7"/>
  <c r="DC40" i="7"/>
  <c r="BG16" i="7"/>
  <c r="BQ39" i="7"/>
  <c r="BR39" i="7" s="1"/>
  <c r="DD23" i="7"/>
  <c r="DD14" i="7"/>
  <c r="DD38" i="7"/>
  <c r="DD29" i="7"/>
  <c r="L45" i="7"/>
  <c r="CZ45" i="7"/>
  <c r="AQ33" i="54"/>
  <c r="AQ35" i="54" s="1"/>
  <c r="BG39" i="7"/>
  <c r="F46" i="7"/>
  <c r="DD43" i="7"/>
  <c r="DB12" i="7"/>
  <c r="I25" i="7"/>
  <c r="BF25" i="7"/>
  <c r="DB21" i="7"/>
  <c r="BF24" i="7"/>
  <c r="BR24" i="7"/>
  <c r="DB36" i="7"/>
  <c r="CU35" i="7"/>
  <c r="BR45" i="7"/>
  <c r="DC7" i="7"/>
  <c r="DC15" i="7"/>
  <c r="DC38" i="7"/>
  <c r="DC30" i="7"/>
  <c r="DD13" i="7"/>
  <c r="DD37" i="7"/>
  <c r="E39" i="7"/>
  <c r="CW28" i="7"/>
  <c r="CY45" i="7"/>
  <c r="BS16" i="7"/>
  <c r="J25" i="19"/>
  <c r="DB8" i="7"/>
  <c r="DC44" i="7"/>
  <c r="DB15" i="7"/>
  <c r="DB44" i="7"/>
  <c r="DB34" i="7"/>
  <c r="J45" i="7"/>
  <c r="DB45" i="7" s="1"/>
  <c r="CU45" i="7"/>
  <c r="CD28" i="7"/>
  <c r="DC23" i="7"/>
  <c r="DC14" i="7"/>
  <c r="CY39" i="7"/>
  <c r="DC37" i="7"/>
  <c r="DC29" i="7"/>
  <c r="DD11" i="7"/>
  <c r="G25" i="7"/>
  <c r="CY25" i="7" s="1"/>
  <c r="CY24" i="7"/>
  <c r="DD36" i="7"/>
  <c r="CX45" i="7"/>
  <c r="D55" i="38"/>
  <c r="D59" i="38" s="1"/>
  <c r="AH32" i="54"/>
  <c r="E32" i="54"/>
  <c r="E33" i="54" s="1"/>
  <c r="E35" i="54" s="1"/>
  <c r="AI28" i="7"/>
  <c r="CV28" i="7"/>
  <c r="AI39" i="7"/>
  <c r="AT19" i="54"/>
  <c r="AT33" i="54" s="1"/>
  <c r="AT35" i="54" s="1"/>
  <c r="Z32" i="54"/>
  <c r="Z33" i="54" s="1"/>
  <c r="AA33" i="54"/>
  <c r="AA35" i="54" s="1"/>
  <c r="AI19" i="54"/>
  <c r="P33" i="54"/>
  <c r="P35" i="54" s="1"/>
  <c r="O33" i="54"/>
  <c r="O35" i="54" s="1"/>
  <c r="C37" i="48"/>
  <c r="F37" i="48"/>
  <c r="L19" i="54"/>
  <c r="K19" i="54"/>
  <c r="G33" i="54"/>
  <c r="G35" i="54" s="1"/>
  <c r="F33" i="54"/>
  <c r="F35" i="54" s="1"/>
  <c r="J20" i="54"/>
  <c r="J32" i="54" s="1"/>
  <c r="D35" i="38"/>
  <c r="F35" i="38" s="1"/>
  <c r="L47" i="19"/>
  <c r="K25" i="19"/>
  <c r="F47" i="19"/>
  <c r="F63" i="19" s="1"/>
  <c r="F72" i="19" s="1"/>
  <c r="F75" i="19" s="1"/>
  <c r="I35" i="19"/>
  <c r="I38" i="19" s="1"/>
  <c r="C47" i="19"/>
  <c r="C63" i="19" s="1"/>
  <c r="C72" i="19" s="1"/>
  <c r="J66" i="19"/>
  <c r="K71" i="19"/>
  <c r="K47" i="19"/>
  <c r="G35" i="19"/>
  <c r="G38" i="19" s="1"/>
  <c r="L71" i="19"/>
  <c r="F35" i="19"/>
  <c r="F38" i="19" s="1"/>
  <c r="D35" i="19"/>
  <c r="BY46" i="7"/>
  <c r="CF46" i="7" s="1"/>
  <c r="CE28" i="7"/>
  <c r="BY25" i="7"/>
  <c r="CF25" i="7" s="1"/>
  <c r="BL39" i="7"/>
  <c r="BK46" i="7"/>
  <c r="BK25" i="7"/>
  <c r="BR25" i="7" s="1"/>
  <c r="BM25" i="7"/>
  <c r="BT25" i="7" s="1"/>
  <c r="BA39" i="7"/>
  <c r="AZ25" i="7"/>
  <c r="BG25" i="7" s="1"/>
  <c r="AN39" i="7"/>
  <c r="AU39" i="7" s="1"/>
  <c r="AO39" i="7"/>
  <c r="AN25" i="7"/>
  <c r="AU25" i="7" s="1"/>
  <c r="AC39" i="7"/>
  <c r="AJ39" i="7" s="1"/>
  <c r="AB46" i="7"/>
  <c r="AC25" i="7"/>
  <c r="AJ25" i="7" s="1"/>
  <c r="AJ16" i="7"/>
  <c r="AH16" i="7"/>
  <c r="W39" i="7"/>
  <c r="P46" i="7"/>
  <c r="W46" i="7" s="1"/>
  <c r="O39" i="7"/>
  <c r="O46" i="7" s="1"/>
  <c r="V46" i="7" s="1"/>
  <c r="Q39" i="7"/>
  <c r="L28" i="7"/>
  <c r="D39" i="7"/>
  <c r="H39" i="7"/>
  <c r="CZ39" i="7" s="1"/>
  <c r="H25" i="7"/>
  <c r="K24" i="7"/>
  <c r="J24" i="7"/>
  <c r="J16" i="7"/>
  <c r="K16" i="7"/>
  <c r="D37" i="48"/>
  <c r="F11" i="48"/>
  <c r="F54" i="48" s="1"/>
  <c r="D11" i="48"/>
  <c r="C25" i="7"/>
  <c r="V35" i="7"/>
  <c r="AY39" i="7"/>
  <c r="CE39" i="7"/>
  <c r="BX46" i="7"/>
  <c r="CE46" i="7" s="1"/>
  <c r="AH28" i="7"/>
  <c r="AA39" i="7"/>
  <c r="BQ46" i="7"/>
  <c r="L24" i="7"/>
  <c r="DD24" i="7" s="1"/>
  <c r="BA25" i="7"/>
  <c r="BH25" i="7" s="1"/>
  <c r="BM46" i="7"/>
  <c r="BT46" i="7" s="1"/>
  <c r="BT39" i="7"/>
  <c r="K63" i="19"/>
  <c r="E72" i="19"/>
  <c r="I71" i="19"/>
  <c r="U10" i="54"/>
  <c r="U19" i="54" s="1"/>
  <c r="AR19" i="54"/>
  <c r="AR33" i="54" s="1"/>
  <c r="AR35" i="54" s="1"/>
  <c r="J12" i="54"/>
  <c r="C19" i="54"/>
  <c r="D33" i="54"/>
  <c r="D35" i="54" s="1"/>
  <c r="K32" i="54"/>
  <c r="BT28" i="7"/>
  <c r="AG19" i="54"/>
  <c r="H33" i="54"/>
  <c r="H35" i="54" s="1"/>
  <c r="W19" i="54"/>
  <c r="AG20" i="54"/>
  <c r="AG32" i="54" s="1"/>
  <c r="AG9" i="54"/>
  <c r="K20" i="54"/>
  <c r="V19" i="54"/>
  <c r="DD35" i="7" l="1"/>
  <c r="DD45" i="7"/>
  <c r="J39" i="7"/>
  <c r="F23" i="38"/>
  <c r="AI33" i="54"/>
  <c r="AI35" i="54" s="1"/>
  <c r="K72" i="19"/>
  <c r="K75" i="19"/>
  <c r="CD46" i="7"/>
  <c r="CD25" i="7"/>
  <c r="AT39" i="7"/>
  <c r="C46" i="7"/>
  <c r="AT25" i="7"/>
  <c r="DC24" i="7"/>
  <c r="U33" i="54"/>
  <c r="U35" i="54" s="1"/>
  <c r="C54" i="48"/>
  <c r="C69" i="48" s="1"/>
  <c r="L32" i="54"/>
  <c r="AH33" i="54"/>
  <c r="AH35" i="54" s="1"/>
  <c r="J47" i="19"/>
  <c r="DA25" i="7"/>
  <c r="V39" i="7"/>
  <c r="DB28" i="7"/>
  <c r="DC16" i="7"/>
  <c r="DB16" i="7"/>
  <c r="CV25" i="7"/>
  <c r="K25" i="7"/>
  <c r="CD39" i="7"/>
  <c r="DD16" i="7"/>
  <c r="CX46" i="7"/>
  <c r="DB24" i="7"/>
  <c r="AN46" i="7"/>
  <c r="AU46" i="7" s="1"/>
  <c r="DC28" i="7"/>
  <c r="CW25" i="7"/>
  <c r="DD28" i="7"/>
  <c r="J25" i="7"/>
  <c r="CU25" i="7"/>
  <c r="L25" i="7"/>
  <c r="CZ25" i="7"/>
  <c r="E46" i="7"/>
  <c r="CW39" i="7"/>
  <c r="DB35" i="7"/>
  <c r="I46" i="7"/>
  <c r="DA39" i="7"/>
  <c r="CU39" i="7"/>
  <c r="CX39" i="7"/>
  <c r="CX25" i="7"/>
  <c r="D54" i="48"/>
  <c r="D69" i="48" s="1"/>
  <c r="Z35" i="54"/>
  <c r="W33" i="54"/>
  <c r="W35" i="54" s="1"/>
  <c r="V33" i="54"/>
  <c r="V35" i="54" s="1"/>
  <c r="CV39" i="7"/>
  <c r="AI46" i="7"/>
  <c r="K35" i="19"/>
  <c r="J63" i="19"/>
  <c r="E35" i="19"/>
  <c r="L25" i="19"/>
  <c r="D38" i="19"/>
  <c r="BR46" i="7"/>
  <c r="BS39" i="7"/>
  <c r="BL46" i="7"/>
  <c r="BS46" i="7" s="1"/>
  <c r="BH39" i="7"/>
  <c r="BA46" i="7"/>
  <c r="BH46" i="7" s="1"/>
  <c r="AV39" i="7"/>
  <c r="AO46" i="7"/>
  <c r="AV46" i="7" s="1"/>
  <c r="AC46" i="7"/>
  <c r="AJ46" i="7" s="1"/>
  <c r="Q46" i="7"/>
  <c r="X46" i="7" s="1"/>
  <c r="X39" i="7"/>
  <c r="D46" i="7"/>
  <c r="K46" i="7" s="1"/>
  <c r="K39" i="7"/>
  <c r="L39" i="7"/>
  <c r="H46" i="7"/>
  <c r="J19" i="54"/>
  <c r="J33" i="54" s="1"/>
  <c r="J35" i="54" s="1"/>
  <c r="C33" i="54"/>
  <c r="K33" i="54"/>
  <c r="K35" i="54" s="1"/>
  <c r="C35" i="19"/>
  <c r="J35" i="19" s="1"/>
  <c r="E75" i="19"/>
  <c r="L75" i="19" s="1"/>
  <c r="L72" i="19"/>
  <c r="AG33" i="54"/>
  <c r="AG35" i="54" s="1"/>
  <c r="C75" i="19"/>
  <c r="BF39" i="7"/>
  <c r="AY46" i="7"/>
  <c r="BF46" i="7" s="1"/>
  <c r="L33" i="54"/>
  <c r="L35" i="54" s="1"/>
  <c r="I72" i="19"/>
  <c r="I75" i="19" s="1"/>
  <c r="J71" i="19"/>
  <c r="AA46" i="7"/>
  <c r="AH46" i="7" s="1"/>
  <c r="AH39" i="7"/>
  <c r="DC25" i="7" l="1"/>
  <c r="K41" i="19"/>
  <c r="K42" i="19" s="1"/>
  <c r="DD25" i="7"/>
  <c r="L41" i="19"/>
  <c r="DB25" i="7"/>
  <c r="J41" i="19"/>
  <c r="J42" i="19" s="1"/>
  <c r="CV46" i="7"/>
  <c r="DC39" i="7"/>
  <c r="DB39" i="7"/>
  <c r="DC46" i="7"/>
  <c r="DD39" i="7"/>
  <c r="L46" i="7"/>
  <c r="DD46" i="7" s="1"/>
  <c r="CZ46" i="7"/>
  <c r="CW46" i="7"/>
  <c r="CU46" i="7"/>
  <c r="DA46" i="7"/>
  <c r="J46" i="7"/>
  <c r="DB46" i="7" s="1"/>
  <c r="C35" i="54"/>
  <c r="L35" i="19"/>
  <c r="E38" i="19"/>
  <c r="K38" i="19"/>
  <c r="J75" i="19"/>
  <c r="C38" i="19"/>
  <c r="J72" i="19"/>
  <c r="L42" i="19" l="1"/>
  <c r="J38" i="19"/>
  <c r="L38" i="19"/>
</calcChain>
</file>

<file path=xl/sharedStrings.xml><?xml version="1.0" encoding="utf-8"?>
<sst xmlns="http://schemas.openxmlformats.org/spreadsheetml/2006/main" count="2407" uniqueCount="838">
  <si>
    <t>Összesen:</t>
  </si>
  <si>
    <t>Polgármesteri Hivatal</t>
  </si>
  <si>
    <t>ebből: - köztisztviselő</t>
  </si>
  <si>
    <t>Kiadások</t>
  </si>
  <si>
    <t>Személyi juttatások</t>
  </si>
  <si>
    <t>Munkaadókat terhelő járulékok és szociális hozzájárulási adó</t>
  </si>
  <si>
    <t>Tartalékok</t>
  </si>
  <si>
    <t>Beruházások</t>
  </si>
  <si>
    <t>Felújítások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</si>
  <si>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</si>
  <si>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</si>
  <si>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</si>
  <si>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</si>
  <si>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</si>
  <si>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</si>
  <si>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</si>
  <si>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</si>
  <si>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</si>
  <si>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</si>
  <si>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</si>
  <si>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</si>
  <si>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</si>
  <si>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</si>
  <si>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</si>
  <si>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</si>
  <si>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</si>
  <si>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</si>
  <si>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</si>
  <si>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Sorszám</t>
  </si>
  <si>
    <t>Megnevezés</t>
  </si>
  <si>
    <t>adatok ezer Ft-ban</t>
  </si>
  <si>
    <t>-ebből építményadó</t>
  </si>
  <si>
    <t>-ebből telekadó</t>
  </si>
  <si>
    <t>-ebből iparűzési adó</t>
  </si>
  <si>
    <t>-ebből gépjárműadó</t>
  </si>
  <si>
    <t xml:space="preserve">Bevételek </t>
  </si>
  <si>
    <t>sorszám</t>
  </si>
  <si>
    <t>megnevezés</t>
  </si>
  <si>
    <t>megjegyzés</t>
  </si>
  <si>
    <t>Ellátottak pénzbeli juttatása</t>
  </si>
  <si>
    <t>Céltartalék</t>
  </si>
  <si>
    <t>Általános tartalék</t>
  </si>
  <si>
    <t>Tartalékok összesen:</t>
  </si>
  <si>
    <t>2.1</t>
  </si>
  <si>
    <t>2.2</t>
  </si>
  <si>
    <t>1.1</t>
  </si>
  <si>
    <t>1.2</t>
  </si>
  <si>
    <t>1.3</t>
  </si>
  <si>
    <t>1.4</t>
  </si>
  <si>
    <t>1.5</t>
  </si>
  <si>
    <t>2.3</t>
  </si>
  <si>
    <t xml:space="preserve">Budakeszi Város Önkormányzat </t>
  </si>
  <si>
    <t>Budakeszi Bölcsőde közalkalmazott</t>
  </si>
  <si>
    <t>Szivárvány Óvoda közalkalmazott</t>
  </si>
  <si>
    <t>Erkel Ferenc Művelődési Központ közalkalmazott</t>
  </si>
  <si>
    <t>-ebből idegenforgalmi adó</t>
  </si>
  <si>
    <t>Mindösszesen:</t>
  </si>
  <si>
    <t>-mezőőr</t>
  </si>
  <si>
    <t xml:space="preserve">-polgármester (különleges jogállású) </t>
  </si>
  <si>
    <t>Önkormányzat működési támogatása (állami)</t>
  </si>
  <si>
    <t>Működési célú támogatások államháztartáson belülről</t>
  </si>
  <si>
    <t>ebből egyéb működési célú támogatások bevételei</t>
  </si>
  <si>
    <t>2.11</t>
  </si>
  <si>
    <t>2.12</t>
  </si>
  <si>
    <t>2.13</t>
  </si>
  <si>
    <t>-ebből társulásoktól átvett támogatások</t>
  </si>
  <si>
    <t>-ebből elkülönített állami pénzalapoktól átvett támogatások</t>
  </si>
  <si>
    <t>Felhalmozási célú támogatások államháztartásokon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</si>
  <si>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</si>
  <si>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</si>
  <si>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</si>
  <si>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</si>
  <si>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</si>
  <si>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ÖSSZESEN:</t>
  </si>
  <si>
    <t xml:space="preserve">Hitel, kölcsönfelvétel államháztartáson kívülről </t>
  </si>
  <si>
    <t>Belföldi értékpapírok bevételei</t>
  </si>
  <si>
    <t>Maradvány igénybevétele</t>
  </si>
  <si>
    <t>Belföldi finanszírozás bevételei</t>
  </si>
  <si>
    <t>-ebből központi irányítószervi támogatás</t>
  </si>
  <si>
    <t>Külföldi finanszírozás bevételei</t>
  </si>
  <si>
    <t>Adóssághoz nem kapcsolódó származékos ügyletek bevételei</t>
  </si>
  <si>
    <t>FINANSZÍROZÁSI BEVÉTELEK ÖSSZESEN:</t>
  </si>
  <si>
    <t>KÖLTSÉGVETÉSI ÉS FINANSZÍROZÁSI BEVÉTELEK ÖSSZESEN:</t>
  </si>
  <si>
    <t>- finanszírozás</t>
  </si>
  <si>
    <t>Működési költségvetés kiadásai</t>
  </si>
  <si>
    <t>1.51</t>
  </si>
  <si>
    <t>1.52</t>
  </si>
  <si>
    <t>1.6</t>
  </si>
  <si>
    <t xml:space="preserve">Munkaadókat terhelő járulékok és szociális hozz.adó  </t>
  </si>
  <si>
    <t xml:space="preserve">Dologi kiadások </t>
  </si>
  <si>
    <t xml:space="preserve">Ellátottak pénzbeli juttatásai </t>
  </si>
  <si>
    <t xml:space="preserve">Egyéb működési kiadások  </t>
  </si>
  <si>
    <t>-ebből működési célú támogatások állam háztartáson kívülre</t>
  </si>
  <si>
    <t>Felhalmozási költségvetés kiadásai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</si>
  <si>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</si>
  <si>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</si>
  <si>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</si>
  <si>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</si>
  <si>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</si>
  <si>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</si>
  <si>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</si>
  <si>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</si>
  <si>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</si>
  <si>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ssz.</t>
  </si>
  <si>
    <t>adatok eFt-ban</t>
  </si>
  <si>
    <t>Felhalmozási célú támogatások áll.házt. belülről</t>
  </si>
  <si>
    <t>Működési célú támogatások áll.házt.belülről</t>
  </si>
  <si>
    <t>Dologi kiadások</t>
  </si>
  <si>
    <t>13.1</t>
  </si>
  <si>
    <t>13.2</t>
  </si>
  <si>
    <t>13.3</t>
  </si>
  <si>
    <t>13.4</t>
  </si>
  <si>
    <t>14.1</t>
  </si>
  <si>
    <t>14.2</t>
  </si>
  <si>
    <t>14.3</t>
  </si>
  <si>
    <t>Hiány belső finanszírozásának bevételei</t>
  </si>
  <si>
    <t>Költségvetési maradvány igénybevétele</t>
  </si>
  <si>
    <t>Vállalkozási maradvány igénybevétele</t>
  </si>
  <si>
    <t>Betét visszavonásából származó bevétel</t>
  </si>
  <si>
    <t>Egyéb belső finanszírozási bevételek</t>
  </si>
  <si>
    <t>Hiány külső finanszírozásának bevételei</t>
  </si>
  <si>
    <t>Likviditási célú hitelek kölcsönök felvétele</t>
  </si>
  <si>
    <t>Értékpapírok bevételei</t>
  </si>
  <si>
    <t>Egyéb külső finanszírozási bevételek</t>
  </si>
  <si>
    <t>MŰKÖDÉSI CÉLÚ FINANSZÍROZÁSI BEVÉTELEK ÖSSZESEN:</t>
  </si>
  <si>
    <t>MŰKÖDÉSI CÉLÚ FINANSZÍROZÁSI KIADÁSOK ÖSSZESEN:</t>
  </si>
  <si>
    <t>BEVÉTELEK  ÖSSZESEN:</t>
  </si>
  <si>
    <t>Finanszírozás nélkül</t>
  </si>
  <si>
    <t>Értékpapír vásárlása,visszavásárlása</t>
  </si>
  <si>
    <t>Likviditási célú hitelek törlesztése</t>
  </si>
  <si>
    <t>Rövid lejáratú hitelek törlesztése</t>
  </si>
  <si>
    <t>Hosszú lejáratú hitelek törlesztése</t>
  </si>
  <si>
    <t>Kölcsön törlesztése</t>
  </si>
  <si>
    <t>Forgatási célú értékpapírok vásárlása</t>
  </si>
  <si>
    <t>Betét elhelyezése</t>
  </si>
  <si>
    <t>MŰKÖDÉSI CÉLÚ KÖLTSÉGVETÉSI KIADÁSOK ÖSSZESEN:</t>
  </si>
  <si>
    <t>MŰKÖDÉSI CÉLÚ KÖLTSÉGVETÉSI BEVÉTELEK ÖSSZESEN:</t>
  </si>
  <si>
    <t>KIADÁSOK ÖSSZESEN:</t>
  </si>
  <si>
    <t>Felhalmozási célú támogatások államháztartáson belülről</t>
  </si>
  <si>
    <t>Egyéb felhalmozási célú bevételek</t>
  </si>
  <si>
    <t>FELHALMOZÁSI CÉLÚ KÖLTSÉGVETÉSI BEVÉTELEK ÖSSZESEN:</t>
  </si>
  <si>
    <t>Hosszú lejáratú hitelek,kölcsönök felvétele</t>
  </si>
  <si>
    <t>Rövid lejáratú hitelek,kölcsönök felvétele</t>
  </si>
  <si>
    <t>Értékpapírok kibocsátása</t>
  </si>
  <si>
    <t>FELHALMOZÁSI CÉLÚ FINANSZÍROZÁSI BEVÉTELEK ÖSSZESEN:</t>
  </si>
  <si>
    <t>Egyéb felhalmozási kiadások</t>
  </si>
  <si>
    <t>Befektetési célú értékpapírok vásárlása</t>
  </si>
  <si>
    <t>Pénzügyi lizing kiadásai</t>
  </si>
  <si>
    <t>FELHALMOZÁSI CÉLÚ FINANSZÍROZÁSI KIADÁSOK ÖSSZESEN:</t>
  </si>
  <si>
    <t>Maradvány igénybevétele B8131</t>
  </si>
  <si>
    <t>Működési bevételek B4</t>
  </si>
  <si>
    <t>Működési célú támogatások államháztartáson belülről B1</t>
  </si>
  <si>
    <t>Nagy Gáspár Városi Könyvtár közalkalmazott</t>
  </si>
  <si>
    <t xml:space="preserve">A rehab.foglalkoztatott létszám,illetve a közmunkában foglalkoztatott létszám tájékoztató adat!! </t>
  </si>
  <si>
    <t>Mosolyvár Bölcsőde</t>
  </si>
  <si>
    <t>Városi rendezvények keret</t>
  </si>
  <si>
    <t>Polgármesteri keret</t>
  </si>
  <si>
    <t>-ebből BKV-val szembeni per pertárgyértékére és kamatai</t>
  </si>
  <si>
    <t>-ebből Lakásfenntartási alap</t>
  </si>
  <si>
    <t>-ebből Lakossági járdaépítési alap</t>
  </si>
  <si>
    <t>Fejlesztési céltartalék</t>
  </si>
  <si>
    <t>2/1.oldal</t>
  </si>
  <si>
    <t>2/2.oldal</t>
  </si>
  <si>
    <t>3.1</t>
  </si>
  <si>
    <t>Köztemetés</t>
  </si>
  <si>
    <t>Budakeszi Város Önkormányzatának  közvetett támogatásai</t>
  </si>
  <si>
    <t>Intézmények egyéb sajátos bevételeiből</t>
  </si>
  <si>
    <t>Budakeszi Önkormányzat bevételeiből</t>
  </si>
  <si>
    <t>Építményadóból</t>
  </si>
  <si>
    <t>Telekadóból</t>
  </si>
  <si>
    <t>Átengedett központi adóból</t>
  </si>
  <si>
    <t>Gépjármüadóból</t>
  </si>
  <si>
    <t>részesedések összege Ft-ban</t>
  </si>
  <si>
    <t>Fővárosi Vízművek ZRT</t>
  </si>
  <si>
    <t>BVV KFT</t>
  </si>
  <si>
    <t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</si>
  <si>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</si>
  <si>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</si>
  <si>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</si>
  <si>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</si>
  <si>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</si>
  <si>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</si>
  <si>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</si>
  <si>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</si>
  <si>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</si>
  <si>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</si>
  <si>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</si>
  <si>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</si>
  <si>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ESZKÖZÖK</t>
  </si>
  <si>
    <t>előző évi költségvetési beszámoló záró adatai</t>
  </si>
  <si>
    <t>auditálási eltérések                                              (+-)</t>
  </si>
  <si>
    <t>előző évi auditált egyszerűsített beszámoló záró adatai</t>
  </si>
  <si>
    <t>tárgyévi  költségvetési   beszámoló</t>
  </si>
  <si>
    <t>tárgyévi auditált egyszerűsített beszámoló záró adatai</t>
  </si>
  <si>
    <t>A</t>
  </si>
  <si>
    <t>B</t>
  </si>
  <si>
    <t>FORRÁSOK</t>
  </si>
  <si>
    <t>D</t>
  </si>
  <si>
    <t>E</t>
  </si>
  <si>
    <t>adatok  ezer Ft-ban</t>
  </si>
  <si>
    <t>Vállalkozási tevékenység működési célú bevételei</t>
  </si>
  <si>
    <t>Vállalkozási tevékenység felhalmozási célú bevételei</t>
  </si>
  <si>
    <t>Vállalkozási maradványban figyelembe vehető finanszírozási bevételek</t>
  </si>
  <si>
    <t>Vállalkozási tevékenység működési célú kiadásai</t>
  </si>
  <si>
    <t>Vállalkozási  tevékenység működési célú kiadásai</t>
  </si>
  <si>
    <t>Vállalkozási tevékenység felhalmozási célú kiadásai</t>
  </si>
  <si>
    <t>Vállalkozási maradványban figyelembe vehető finanszírozási kiadások</t>
  </si>
  <si>
    <t>B.</t>
  </si>
  <si>
    <t>Vállalkozási tevékenység szakfeladaton elszámolt kiadásai (4+5+-6)</t>
  </si>
  <si>
    <t>C.</t>
  </si>
  <si>
    <t>Vállalkozási tevékenység pénzforgalmi maradványa (A-B)</t>
  </si>
  <si>
    <t>Vállalkozási tevékenységet terhelő értékcsökkenési leírás</t>
  </si>
  <si>
    <t xml:space="preserve">Alaptevékenység ellátására felhasznált és felhasználni tervezett vállalkozási pénzmaradvány </t>
  </si>
  <si>
    <t>Pénzforgalmi maradványt jogszabály alapján módosító egyéb tétel</t>
  </si>
  <si>
    <t>D.</t>
  </si>
  <si>
    <t>Vállalkozási tevékenység módosított pénzforgalmi vállalkozási maradványa                   (C-7-8+9)</t>
  </si>
  <si>
    <t>E.</t>
  </si>
  <si>
    <t>Vállalkozási tevékenységet terhelő befizetési kötelezettség</t>
  </si>
  <si>
    <t>F.</t>
  </si>
  <si>
    <t>Vállalkozási tartalékba helyezhető összeg                    (C-8-9-E)</t>
  </si>
  <si>
    <t>adatok eter Ft-ban</t>
  </si>
  <si>
    <t>Bruttó</t>
  </si>
  <si>
    <t xml:space="preserve">Könyv szerinti </t>
  </si>
  <si>
    <t xml:space="preserve">Becsült </t>
  </si>
  <si>
    <t>állományi érték</t>
  </si>
  <si>
    <t xml:space="preserve">A </t>
  </si>
  <si>
    <t>C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</si>
  <si>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</si>
  <si>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</si>
  <si>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</si>
  <si>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</si>
  <si>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</si>
  <si>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</si>
  <si>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</si>
  <si>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</si>
  <si>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</si>
  <si>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</si>
  <si>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</si>
  <si>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</si>
  <si>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</si>
  <si>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</si>
  <si>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</si>
  <si>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</si>
  <si>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</si>
  <si>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</si>
  <si>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</si>
  <si>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</si>
  <si>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</si>
  <si>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</si>
  <si>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</si>
  <si>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</si>
  <si>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</si>
  <si>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</si>
  <si>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</si>
  <si>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</si>
  <si>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20.</t>
  </si>
  <si>
    <t>4.3. Korlátozottan forgalomképes beruházások, felújítások</t>
  </si>
  <si>
    <t>21.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</si>
  <si>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</si>
  <si>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</si>
  <si>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</si>
  <si>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</si>
  <si>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</si>
  <si>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</si>
  <si>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</si>
  <si>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</si>
  <si>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</si>
  <si>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</si>
  <si>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</si>
  <si>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</si>
  <si>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</si>
  <si>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</si>
  <si>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</si>
  <si>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</si>
  <si>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</si>
  <si>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</si>
  <si>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</si>
  <si>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</si>
  <si>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</si>
  <si>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</si>
  <si>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</si>
  <si>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</si>
  <si>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</si>
  <si>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</si>
  <si>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</si>
  <si>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</si>
  <si>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</si>
  <si>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</si>
  <si>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</si>
  <si>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</si>
  <si>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</si>
  <si>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</si>
  <si>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</si>
  <si>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</si>
  <si>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</si>
  <si>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</si>
  <si>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</si>
  <si>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</si>
  <si>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</si>
  <si>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</si>
  <si>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</si>
  <si>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</si>
  <si>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</si>
  <si>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</si>
  <si>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</si>
  <si>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</si>
  <si>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</si>
  <si>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</si>
  <si>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</si>
  <si>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</si>
  <si>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</si>
  <si>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</si>
  <si>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</si>
  <si>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</si>
  <si>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</si>
  <si>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</si>
  <si>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</si>
  <si>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</si>
  <si>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</si>
  <si>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</si>
  <si>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</si>
  <si>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</si>
  <si>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</si>
  <si>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</si>
  <si>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</si>
  <si>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</si>
  <si>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</si>
  <si>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</si>
  <si>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</si>
  <si>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58.</t>
  </si>
  <si>
    <t>59.</t>
  </si>
  <si>
    <t>E) EGYÉB SAJÁTOS ESZKÖZOLDALI ELSZÁMOLÁSOK (58+59)</t>
  </si>
  <si>
    <t>60.</t>
  </si>
  <si>
    <t>F) AKTÍV IDŐBELI ELHATÁROLÁSOK</t>
  </si>
  <si>
    <t>ESZKÖZÖK ÖSSZESEN  (45+48+53+57+60+61)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</si>
  <si>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</si>
  <si>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</si>
  <si>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</si>
  <si>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</si>
  <si>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</si>
  <si>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</si>
  <si>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</si>
  <si>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</si>
  <si>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</si>
  <si>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</si>
  <si>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</si>
  <si>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</si>
  <si>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I)EGYÉB SAJÁTOS FORRÁSOLDALI ELSZÁMOLÁSOK</t>
  </si>
  <si>
    <t>J) PASSZÍV IDŐBELI ELHATÁROLÁSOK</t>
  </si>
  <si>
    <t>FORRÁSOK ÖSSZESEN  (07+11+12+13)</t>
  </si>
  <si>
    <t>1.2. Nemzetgazdasági szempontból kiemelt jelentőségű ingatlanok és kapcsolódó  vagyoni értékű jogok</t>
  </si>
  <si>
    <t>5.2. Nemzetgazdasági szempontból kiemelt jelentőségű tárgyi eszközök  értékhelyesbítése</t>
  </si>
  <si>
    <t>pénzforgalmi adatok eFt-ban</t>
  </si>
  <si>
    <t>Működési célú tám. államháztartáson belülrőlB1</t>
  </si>
  <si>
    <t>Működési célú tám. államháztartáson belülről</t>
  </si>
  <si>
    <t>Működési célú támogatások áll.házt. kívülről</t>
  </si>
  <si>
    <t>Működési célú tám. államháztartáson kívülről</t>
  </si>
  <si>
    <t>A tétel megnevezése</t>
  </si>
  <si>
    <t>Előző év</t>
  </si>
  <si>
    <t>Audit módosítás</t>
  </si>
  <si>
    <t>Auditált beszámoló</t>
  </si>
  <si>
    <r>
      <t>A. Nemzeti Vagyonba tartozó Befektetett eszközök</t>
    </r>
    <r>
      <rPr>
        <sz val="8"/>
        <color indexed="8"/>
        <rFont val="Calibri"/>
        <family val="2"/>
        <charset val="238"/>
      </rPr>
      <t xml:space="preserve"> </t>
    </r>
  </si>
  <si>
    <t>I.   Immateriális javak</t>
  </si>
  <si>
    <t>II.  Tárgyi eszközök</t>
  </si>
  <si>
    <t>III. Befektetett pénzügyi eszközök</t>
  </si>
  <si>
    <t>B. Nemzeti Vagyonba tartozó Forgóeszközök</t>
  </si>
  <si>
    <t>C. Pénzeszközök</t>
  </si>
  <si>
    <t>V. Idegen pénzeszközök</t>
  </si>
  <si>
    <t>D.  Követelések</t>
  </si>
  <si>
    <t>E. Egyéb sajátos eszközoldali elszámolások</t>
  </si>
  <si>
    <t>F. Aktív időbeli elhatárolások</t>
  </si>
  <si>
    <t>ESZKÖZÖK (AKTÍVÁK) ÖSSZESEN</t>
  </si>
  <si>
    <r>
      <t>G. Saját tőke</t>
    </r>
    <r>
      <rPr>
        <sz val="8"/>
        <color indexed="8"/>
        <rFont val="Calibri"/>
        <family val="2"/>
        <charset val="238"/>
      </rPr>
      <t xml:space="preserve"> </t>
    </r>
  </si>
  <si>
    <t>I. Nemzeti vagyon változása</t>
  </si>
  <si>
    <t>III. Egyéb eszközök induláskor értéke és vált.</t>
  </si>
  <si>
    <r>
      <t>H. Kötelezettségek</t>
    </r>
    <r>
      <rPr>
        <sz val="8"/>
        <color indexed="8"/>
        <rFont val="Calibri"/>
        <family val="2"/>
        <charset val="238"/>
      </rPr>
      <t xml:space="preserve"> </t>
    </r>
  </si>
  <si>
    <t>II. Költségvetési évet követő esedékes köt.</t>
  </si>
  <si>
    <t>K. Passzív időbeli elhatárolások</t>
  </si>
  <si>
    <r>
      <t>FORRÁSOK (PASSZÍVÁK) ÖSSZESEN</t>
    </r>
    <r>
      <rPr>
        <sz val="8"/>
        <color indexed="8"/>
        <rFont val="Calibri"/>
        <family val="2"/>
        <charset val="238"/>
      </rPr>
      <t xml:space="preserve"> </t>
    </r>
  </si>
  <si>
    <t>#</t>
  </si>
  <si>
    <t>I        Tevékenység nettó eredményszemléletű bevétele (=01+02+03) (04=01+02+03)</t>
  </si>
  <si>
    <t>II        Aktivált saját teljesítmények értéke (=±04+05) (07=±05+06)</t>
  </si>
  <si>
    <t>III        Egyéb eredményszemléletű bevételek (=06+07+08) (11=08+09+10)</t>
  </si>
  <si>
    <t>IV        Anyagjellegű ráfordítások (=09+10+11+12) (16=12+...+15)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</si>
  <si>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</si>
  <si>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</si>
  <si>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</si>
  <si>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</si>
  <si>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VIII        Pénzügyi műveletek eredményszemléletű bevételei (=16+17+18) (28=24+...+26)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</si>
  <si>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</si>
  <si>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</si>
  <si>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</si>
  <si>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13</t>
  </si>
  <si>
    <t>X        Rendkívüli eredményszemléletű bevételek (=22+23) (=36+37)</t>
  </si>
  <si>
    <t>14</t>
  </si>
  <si>
    <t>XI        Rendkívüli ráfordítások</t>
  </si>
  <si>
    <t>15</t>
  </si>
  <si>
    <t>D)        RENDKÍVÜLI EREDMÉNY(=X-XI) (40=38-39)</t>
  </si>
  <si>
    <t>16</t>
  </si>
  <si>
    <t>E)        MÉRLEG SZERINTI EREDMÉNY (=±C±D) (41=±35±40)</t>
  </si>
  <si>
    <t>adatok e Ft-ban</t>
  </si>
  <si>
    <t>2.14</t>
  </si>
  <si>
    <t>-ebből lekötött bankbetétek megszüntetése</t>
  </si>
  <si>
    <t>- lekötött bankbetétek megszüntetése</t>
  </si>
  <si>
    <t>-ebből működési célú támogatások állam háztartáson belülre</t>
  </si>
  <si>
    <t>1.53</t>
  </si>
  <si>
    <t>-ebből előző évi elszámolások</t>
  </si>
  <si>
    <t>-ebből ÁH belüli előlegek visszafizetése</t>
  </si>
  <si>
    <t>- ebből irányítószervi támogatás</t>
  </si>
  <si>
    <t>- ebből pénzeszközök lekötött betétként elhelyezése</t>
  </si>
  <si>
    <t>-ebből egyéb fejezeti kezelésű támogatások</t>
  </si>
  <si>
    <t>BVV támogatása</t>
  </si>
  <si>
    <t xml:space="preserve">                - építéshatósági köztisztviselő</t>
  </si>
  <si>
    <t>ÁH belüli előlegek visszafizetése</t>
  </si>
  <si>
    <t>zárszámadás</t>
  </si>
  <si>
    <t>Államháztartáson belüli megelőlegezések</t>
  </si>
  <si>
    <t xml:space="preserve">zárszámadás </t>
  </si>
  <si>
    <t>I. Egyéb sajátos forrásoldali elszámolások</t>
  </si>
  <si>
    <t>- ebből finanszírozás</t>
  </si>
  <si>
    <t>Audit módosítás után</t>
  </si>
  <si>
    <t>2017.év teljesítés  összesen:</t>
  </si>
  <si>
    <t>-ebből egyéb közhatalmi bevételek</t>
  </si>
  <si>
    <t xml:space="preserve">Pitypang Sport Óvoda közalkalmazott </t>
  </si>
  <si>
    <t>Összesen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</si>
  <si>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</si>
  <si>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</si>
  <si>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</si>
  <si>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</si>
  <si>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</si>
  <si>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</si>
  <si>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</si>
  <si>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</si>
  <si>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Szivárvány Óvoda</t>
  </si>
  <si>
    <t>Pitypang Sport Óvoda</t>
  </si>
  <si>
    <t>Nagy Gáspár Városi Könyvtár</t>
  </si>
  <si>
    <t>Erkel Ferenc Művelődési Központ</t>
  </si>
  <si>
    <t>Budakeszi Város Önkormányzata</t>
  </si>
  <si>
    <t>IV Koncesszióba, vagyonkezelésbe adott eszközök</t>
  </si>
  <si>
    <t>Fejlesztési célú hitelek,kölcsönök felvétele</t>
  </si>
  <si>
    <t>Iparűzési adóból ( 600 eFt alatti iparűzési adóalap alatt )</t>
  </si>
  <si>
    <t>Működési bevételek mindösszesen</t>
  </si>
  <si>
    <t>Működési kiadások mindösszesen</t>
  </si>
  <si>
    <t>Felhalmozási bevételek mindösszesen:</t>
  </si>
  <si>
    <t>Felhalmozási kiadások mindösszesen:</t>
  </si>
  <si>
    <t>2018. évi eredeti előirányzat</t>
  </si>
  <si>
    <t>2018. évi tényadat</t>
  </si>
  <si>
    <t>-ebből TB alaptól átvett támogatások B16</t>
  </si>
  <si>
    <t>17</t>
  </si>
  <si>
    <t>E)        Alaptevékenység szabad maradványa (=A-D)</t>
  </si>
  <si>
    <t>Budakeszi Bölcsde</t>
  </si>
  <si>
    <t>adatok  Ft-ban</t>
  </si>
  <si>
    <t>-ebből Általános fejlesztési alap</t>
  </si>
  <si>
    <t>-ebből Útépítési alap</t>
  </si>
  <si>
    <t>-ebből Temetőfejlesztési alap</t>
  </si>
  <si>
    <t>-ebből Közbiztonsági, katasztrófavédelmi alap</t>
  </si>
  <si>
    <t>-ebből Környezetvédelmi  alap</t>
  </si>
  <si>
    <t>Iskolaorvos</t>
  </si>
  <si>
    <t>Bursa ösztöndij</t>
  </si>
  <si>
    <t>Civil szervezetek támogatása</t>
  </si>
  <si>
    <t>Budakeszi Városfejlesztési és Városüzemeltetési Kft.</t>
  </si>
  <si>
    <t>7.1</t>
  </si>
  <si>
    <t>7.2</t>
  </si>
  <si>
    <t>7.3</t>
  </si>
  <si>
    <t>7.4</t>
  </si>
  <si>
    <t>7.5</t>
  </si>
  <si>
    <t>8.1</t>
  </si>
  <si>
    <t>8.2</t>
  </si>
  <si>
    <t>8.3</t>
  </si>
  <si>
    <t>FELHALMOZÁSI CÉLÚ KÖLTSÉGVETÉSI KIADÁSOK ÖSSZESEN:</t>
  </si>
  <si>
    <t>Belső finanszírozási bevételek</t>
  </si>
  <si>
    <t>Egyéb működési célú kiadások (tartalékkal együtt)</t>
  </si>
  <si>
    <t>III. Követeslés jellegű sajátos elszámolások</t>
  </si>
  <si>
    <t>2019.eredeti ei. Kötelező feladat</t>
  </si>
  <si>
    <t>2019.év mód.ei. Kötelező feladat</t>
  </si>
  <si>
    <t>2019.év teljesítés kötelező feladat</t>
  </si>
  <si>
    <t>2019.eredeti ei. önként váll.feladat</t>
  </si>
  <si>
    <t>2019.év mód.ei. önként váll.feladat</t>
  </si>
  <si>
    <t>2019.év teljesítés önként váll. Feladat</t>
  </si>
  <si>
    <t>2019.eredeti ei. állami feladat</t>
  </si>
  <si>
    <t>2019.eredeti ei. összesen</t>
  </si>
  <si>
    <t>2019.év mód.ei. összesen</t>
  </si>
  <si>
    <t>2019.év teljesítés  összesen:</t>
  </si>
  <si>
    <t>Budakeszi Polgármesteri Hivatal 2019. évi beszámolója      bevételek kiadások kiemelt előirányzatonként</t>
  </si>
  <si>
    <t>Budakeszi Bölcsőde 2019.évi beszámolója                                                   bevételek kiadások kiemelt előirányzatonként</t>
  </si>
  <si>
    <t>Mosolyvár Bölcsőde 2019.évi beszámolója                                                    bevételek kiadások kiemelt előirányzatonként</t>
  </si>
  <si>
    <t>Pitypang Óvoda 2019.évi beszámolója                                                    bevételek kiadások kiemelt előirányzatonként</t>
  </si>
  <si>
    <t>Szivárvány Óvoda 2019. évi beszámolója                                                    bevételek kiadások kiemelt előirányzatonként</t>
  </si>
  <si>
    <t>Erkel Ferenc Művelődési Ház 2019.évi beszámolója                                                  bevételek kiadások kiemelt előirányzatonként</t>
  </si>
  <si>
    <t>Nagy Gáspár Városi Könyvtár 2019.évi beszámolója                                                bevételek kiadások kiemelt előirányzatonként</t>
  </si>
  <si>
    <t>Budakeszi Város Önkormányzatának és intézményeinek  2019. évi beszámolója összevont bevételek és kiadások kiemelt előirányzatonként</t>
  </si>
  <si>
    <t xml:space="preserve">Budakeszi Város Önkormányzatának beszámolója 2019. évi bevételei kiadásai kiemelt előirányzatonként </t>
  </si>
  <si>
    <t>Budakeszi Város Önkormányzata 2019.év tartalékok részletezése</t>
  </si>
  <si>
    <t>2019. eredeti előirányzat</t>
  </si>
  <si>
    <t>2019. év módosított előirányzat</t>
  </si>
  <si>
    <t>Budakeszi Egészségügyi Központ 2019.évi beszámolója                                                bevételek kiadások kiemelt előirányzatonként</t>
  </si>
  <si>
    <t>Budakeszi Város Önkormányzat 2019. évi szociális ellátásainak részletezése</t>
  </si>
  <si>
    <t>Budakeszi Város Önkormányzat és költségvetési  szervei  engedélyezett létszámkerete 2019. évben</t>
  </si>
  <si>
    <t>2019. évben</t>
  </si>
  <si>
    <t>zárszámadás 2019.</t>
  </si>
  <si>
    <t>Budakeszi Város Önkormányzat saját tulajdonú gazdálkodó szervezete működési támogatásának kimutatása 2019.év</t>
  </si>
  <si>
    <t xml:space="preserve">Budakeszi Város Önkormányzat                                                                                                                                      2019. év tartós részesedések állománya </t>
  </si>
  <si>
    <t>Budakeszi Város Önkormányzata és intézményei  2019. évi  összesített pénzeszköz változása</t>
  </si>
  <si>
    <t>Budakeszi Város Önkormányzat összesített 2019.évi működési  bevételei és kiadásai - pénzforgalmi mérleg</t>
  </si>
  <si>
    <t>Budakeszi Város Önkormányzat összesített 2019. évi felhalmozási  bevételei és kiadásai - pénzforgalmi mérleg</t>
  </si>
  <si>
    <t xml:space="preserve">Budakeszi Város Önkormányzata és intézményei összesített egyszerűsített mérlege 2019. év </t>
  </si>
  <si>
    <t>Budakeszi Város Önkormányzata és intézményei   2019. évi összesített maradvány kimutatása</t>
  </si>
  <si>
    <t>Budakeszi Város Önkormányzata és intézményei összesített vagyonkimutatása 2019. év</t>
  </si>
  <si>
    <t>Budakeszi Város Önkormányzat                                                                                                                           Uniós támogatásból finanszírozott programok 2019. évi bevételei és kiadásai</t>
  </si>
  <si>
    <t>Módisított támogatás összege</t>
  </si>
  <si>
    <t>Tényleges támogatás összege</t>
  </si>
  <si>
    <t>* Magyarország 2019. évi központi költségvetéséról szóló törvény</t>
  </si>
  <si>
    <t>1.54</t>
  </si>
  <si>
    <t>-ebből visszatérítendő kölcsönök</t>
  </si>
  <si>
    <t xml:space="preserve">                  Rehab.foglalkoztatott</t>
  </si>
  <si>
    <t>Mosolyvár Bölcsőde 2019.09.01-től</t>
  </si>
  <si>
    <t>Budakeszi Egészségügyi Központ (2019.02.01-től)</t>
  </si>
  <si>
    <t>2019.eredeti előirányzat -létszám (fő)</t>
  </si>
  <si>
    <t>2019.év módosított előirányzat (fő)</t>
  </si>
  <si>
    <t>2019.év teljesítés  létszám (fő)</t>
  </si>
  <si>
    <t>Budakeszi Város Önkormányzatának 2019. évi működési célú pénzeszköz átadása államháztartáson kívülre, civil és egyéb szervezetek részére</t>
  </si>
  <si>
    <t>Kötelező feladat</t>
  </si>
  <si>
    <t>Kötelező feladat I.módosítás</t>
  </si>
  <si>
    <t>Önként vállalt feladat</t>
  </si>
  <si>
    <t>Önként vállalt feladat I.módosítás</t>
  </si>
  <si>
    <t>Állami feladat</t>
  </si>
  <si>
    <t>Állami feladat I.módosítás</t>
  </si>
  <si>
    <t>I.módosítás Összesen</t>
  </si>
  <si>
    <t>Budakeszi Város Önkormányzatának 2019. évi működési célú pénzeszköz átadása államháztartáson belülre</t>
  </si>
  <si>
    <t>Budakörnyéki Önkormányzati Társulásnak átadott pénzeszközök</t>
  </si>
  <si>
    <t>a</t>
  </si>
  <si>
    <t>ebből tagdíj</t>
  </si>
  <si>
    <t>b</t>
  </si>
  <si>
    <t>ebből orvosi ügyelet éves díj</t>
  </si>
  <si>
    <t>c</t>
  </si>
  <si>
    <t>ebből HÍD finanszírozás</t>
  </si>
  <si>
    <t>d</t>
  </si>
  <si>
    <t>ebből Közterület-felügyelet finanszírozás</t>
  </si>
  <si>
    <t>Budakeszi Város Német Önkormámyzat támogatása</t>
  </si>
  <si>
    <t>ebből működési táámogatás</t>
  </si>
  <si>
    <t>ebből Tájház működési támogatása</t>
  </si>
  <si>
    <t>ebből Tarkabarka Kunterbunt Óvoda támogatása</t>
  </si>
  <si>
    <t>K I M U T A T Á S</t>
  </si>
  <si>
    <t>Sor-
szám</t>
  </si>
  <si>
    <t>Támogatott szervezet neve</t>
  </si>
  <si>
    <t>Támogatás célja</t>
  </si>
  <si>
    <t>Tényleges 
(E Ft)</t>
  </si>
  <si>
    <t>A 2019. évi céljelleggel juttatott támogatások felhasználásáról</t>
  </si>
  <si>
    <t xml:space="preserve">-védőnők </t>
  </si>
  <si>
    <t>1</t>
  </si>
  <si>
    <t>2019.évi eredeti előirányzat</t>
  </si>
  <si>
    <t xml:space="preserve">2019.év módosított előirányzat </t>
  </si>
  <si>
    <t>2019. év teljesítés</t>
  </si>
  <si>
    <t>Krízissegélyek</t>
  </si>
  <si>
    <t>Települési támogatás</t>
  </si>
  <si>
    <t>Természetben nyújtott támogatások Kt. döntés alapján</t>
  </si>
  <si>
    <t>Segély keret (K48)</t>
  </si>
  <si>
    <t>2019. eredeti ei. kötelező feladat</t>
  </si>
  <si>
    <t>2019.év mód.  ei.  kötelező feladat</t>
  </si>
  <si>
    <t>2019.eredeti ei. önként vállalt feladat</t>
  </si>
  <si>
    <t>2019.év mód.ei. önként vállalt feladat</t>
  </si>
  <si>
    <t>2019.eredeti ei.  állami feladat</t>
  </si>
  <si>
    <t>2019.eredeti előiányzat összesen:</t>
  </si>
  <si>
    <t>2019.év  módósított ei. összesen:</t>
  </si>
  <si>
    <t>2019.év teljesítés összesen:</t>
  </si>
  <si>
    <t>2019.lév teljesítés önként váll. Feladat</t>
  </si>
  <si>
    <t>2019. év  módósított ei. összesen:</t>
  </si>
  <si>
    <t>2019.eredeti előirányzat</t>
  </si>
  <si>
    <t>2019. módosított előirányzat</t>
  </si>
  <si>
    <t>Budakeszi Gyermekeiért Alapítvány</t>
  </si>
  <si>
    <t>A. 32-33. számlák nyitó tárgyidőszaki egyenlege összesen ( =1+2)</t>
  </si>
  <si>
    <t>2. sor: 33. számlák nyitó tárgyidőszaki egyenlege [+(331-3318) + (332-3328)]</t>
  </si>
  <si>
    <t>B. Korrekciós tételek összesen: (2+1+3+4-5-6-….-29. sorok)</t>
  </si>
  <si>
    <t>44</t>
  </si>
  <si>
    <t>C. 32-33. számlák számított tárgyidőszaki záró egyenlege (A + B)</t>
  </si>
  <si>
    <t>45</t>
  </si>
  <si>
    <t>D. 32-33. számlák főkönyvi kivonat szerinti záró tárgyidőszaki egyenlege [+32 + (331-3318) + (332-3328)]</t>
  </si>
  <si>
    <t>D)        Alaptevékenység kötelezettségvállalással terhelt maradványa</t>
  </si>
  <si>
    <t>N/A</t>
  </si>
  <si>
    <t>adatok Ft-ban</t>
  </si>
  <si>
    <t>2019.</t>
  </si>
  <si>
    <t xml:space="preserve">Budakeszi Város Önkormányzata és intézményei összesített eredménykimutatása 2019. év </t>
  </si>
  <si>
    <t>2019.év</t>
  </si>
  <si>
    <t>Budakeszi Egészségügyi Központ</t>
  </si>
  <si>
    <t>Médiaszolgáltató Kft támogatása</t>
  </si>
  <si>
    <t>Kötelező feladat módosított ei.</t>
  </si>
  <si>
    <t>Kötelező feladat eredeti ei.</t>
  </si>
  <si>
    <t>Önként vállalt feladat eredeti ei</t>
  </si>
  <si>
    <t>Önként vállalt feladat módosított ei</t>
  </si>
  <si>
    <t>Állami feladatmódosított ei</t>
  </si>
  <si>
    <t>Eredeti ei. Összesen:</t>
  </si>
  <si>
    <t>Módosított ei. Összesen</t>
  </si>
  <si>
    <t>Teljesítés Összesen</t>
  </si>
  <si>
    <t xml:space="preserve">3. </t>
  </si>
  <si>
    <t>Bursa Ösztöndíj - változás miatti átsorolás</t>
  </si>
  <si>
    <t>e</t>
  </si>
  <si>
    <t>f</t>
  </si>
  <si>
    <t>1.55</t>
  </si>
  <si>
    <t>-ebből 2018. évi maradvány elszámolás</t>
  </si>
  <si>
    <t>2019. év bevétel</t>
  </si>
  <si>
    <t>2019.év kiadás</t>
  </si>
  <si>
    <t>VEKOP-5.3.2-15-2016-00032 - folyamatban lévő projekt</t>
  </si>
  <si>
    <t>VEKOP-6.1.1-15-PT1-2016-00115 Budakeszi Bölcsőde épületének felújítása - előleg folyósítva 2018-ban</t>
  </si>
  <si>
    <t>VEKOP-6.1.1-15-PT1-2016-00113 Mosolyvár Bölcsőde fejl. - utófinanszírozott</t>
  </si>
  <si>
    <t xml:space="preserve"> 1.  sz. melléklet 1/1 az önkormányzat  2019. évi költségvetés végrehajtásáról szóló zárszámadásról  …/2020. rendeletének</t>
  </si>
  <si>
    <t xml:space="preserve"> 1.  sz. melléklet 1/2 az önkormányzat  2019. évi költségvetés végrehajtásáról szóló zárszámadásról  …/2020. rendeletének</t>
  </si>
  <si>
    <t xml:space="preserve"> 2.  sz. melléklet 2/1 az önkormányzat  2019. évi költségvetés végrehajtásáról szóló zárszámadásról  …/2020. rendeletének</t>
  </si>
  <si>
    <t xml:space="preserve"> 2.  sz. melléklet 2/2 az önkormányzat  2019. évi költségvetés végrehajtásáról szóló zárszámadásról  …/2020. rendeletének</t>
  </si>
  <si>
    <t xml:space="preserve"> 10.  sz. melléklet az önkormányzat  2019. évi költségvetés végrehajtásáról szóló zárszámadásról  …/2020. rendeletének</t>
  </si>
  <si>
    <t xml:space="preserve"> 9.  sz. melléklet az önkormányzat  2019. évi költségvetés végrehajtásáról szóló zárszámadásról  …/2020. rendeletének</t>
  </si>
  <si>
    <t xml:space="preserve"> 8.  sz. melléklet az önkormányzat  2019. évi költségvetés végrehajtásáról szóló zárszámadásról  …/2020. rendeletének</t>
  </si>
  <si>
    <t xml:space="preserve"> 7.  sz. melléklet az önkormányzat  2019. évi költségvetés végrehajtásáról szóló zárszámadásról  …/2020. rendeletének</t>
  </si>
  <si>
    <t xml:space="preserve"> 6.  sz. melléklet az önkormányzat  2019. évi költségvetés végrehajtásáról szóló zárszámadásról  …/2020. rendeletének</t>
  </si>
  <si>
    <t xml:space="preserve"> 5.  sz. melléklet az önkormányzat  2019. évi költségvetés végrehajtásáról szóló zárszámadásról  …/2020. rendeletének</t>
  </si>
  <si>
    <t xml:space="preserve">   4.  sz. melléklet az önkormányzat  2019. évi költségvetés végrehajtásáról szóló zárszámadásról  …/2020. rendeletének</t>
  </si>
  <si>
    <t xml:space="preserve"> 3.  sz. melléklet az önkormányzat  2019. évi költségvetés végrehajtásáról szóló zárszámadásról  …/2020. rendeletének</t>
  </si>
  <si>
    <t xml:space="preserve"> 11.  sz. melléklet az önkormányzat  2019. évi költségvetés végrehajtásáról szóló zárszámadásról  …/2020. rendeletének</t>
  </si>
  <si>
    <t xml:space="preserve"> 12.  sz. melléklet az önkormányzat  2019. évi költségvetés végrehajtásáról szóló zárszámadásról  …/2020. rendeletének</t>
  </si>
  <si>
    <t>1 3.  sz. melléklet az önkormányzat  2019. évi költségvetés végrehajtásáról szóló zárszámadásról  …/2020. rendeletének</t>
  </si>
  <si>
    <t xml:space="preserve"> 14/a.  sz. melléklet az önkormányzat  2019. évi költségvetés végrehajtásáról szóló zárszámadásról  …/2020. rendeletének</t>
  </si>
  <si>
    <t xml:space="preserve"> 14/b.  sz. melléklet az önkormányzat  2019. évi költségvetés végrehajtásáról szóló zárszámadásról  …/2020. rendeletének</t>
  </si>
  <si>
    <t xml:space="preserve"> 15.  sz. melléklet az önkormányzat  2019. évi költségvetés végrehajtásáról szóló zárszámadásról  …/2020. rendeletének</t>
  </si>
  <si>
    <t>16.  sz. melléklet az önkormányzat  2019. évi költségvetés végrehajtásáról szóló zárszámadásról  …/2020. rendeletének</t>
  </si>
  <si>
    <t xml:space="preserve"> 17.  sz. melléklet az önkormányzat  2019. évi költségvetés végrehajtásáról szóló zárszámadásról  …/2020. rendeletének</t>
  </si>
  <si>
    <t xml:space="preserve"> 18.  sz. melléklet az önkormányzat  2019. évi költségvetés végrehajtásáról szóló zárszámadásról  …/2020. rendeletének</t>
  </si>
  <si>
    <t xml:space="preserve"> 19/a.  sz. melléklet az önkormányzat  2019. évi költségvetés végrehajtásáról szóló zárszámadásról  …/2020. rendeletének</t>
  </si>
  <si>
    <t xml:space="preserve"> 19/b.  sz. melléklet az önkormányzat  2019. évi költségvetés végrehajtásáról szóló zárszámadásról  …/2020. rendeletének</t>
  </si>
  <si>
    <t>20/a.  sz. melléklet az önkormányzat  2019. évi költségvetés végrehajtásáról szóló zárszámadásról  …/2020. rendeletének</t>
  </si>
  <si>
    <t xml:space="preserve">zárszámadás  </t>
  </si>
  <si>
    <t xml:space="preserve"> 20/b.  sz. melléklet az önkormányzat  2019. évi költségvetés végrehajtásáról szóló zárszámadásról  …/2020. rendeletének</t>
  </si>
  <si>
    <t>21.  sz. melléklet az önkormányzat  2019. évi költségvetés végrehajtásáról szóló zárszámadásról  …/2020. rendeletének</t>
  </si>
  <si>
    <t>22.  sz. melléklet az önkormányzat  2019. évi költségvetés végrehajtásáról szóló zárszámadásról  …/2020. rendeletének</t>
  </si>
  <si>
    <t>23.  sz. melléklet az önkormányzat  2019. évi költségvetés végrehajtásáról szóló zárszámadásról  …/2020. rendeletének</t>
  </si>
  <si>
    <t>24.  sz. melléklet az önkormányzat  2019. évi költségvetés végrehajtásáról szóló zárszámadásról  …/2020. rendeletének</t>
  </si>
  <si>
    <t>Budaörs Város Támogatása</t>
  </si>
  <si>
    <t>Érdi Tankerületi Központ támogatás - tábor</t>
  </si>
  <si>
    <t>Nagy Gáspár Könyvtár támogatás</t>
  </si>
  <si>
    <t>ebből HÍD nyári tábor tám.</t>
  </si>
  <si>
    <t>ebből HÍD tüzifa támogatás</t>
  </si>
  <si>
    <t>Egyházi jogi személyek támogatása</t>
  </si>
  <si>
    <t>Háztartások támogatása</t>
  </si>
  <si>
    <t>1. A települési önkormányzatok működésének támogatása és a polgármesteri illetmény támogatása - *BM*</t>
  </si>
  <si>
    <t>Az óvodában foglalkoztatott pedagógusok és az e pedagógusok nevelőmunkáját közvetlenül segítők bértámogatása (8 hónap) + Óvodaműködtetési támogatás</t>
  </si>
  <si>
    <t>2. A települési önkormányzatok szociális feladatainak egyéb támogatása - *BM*</t>
  </si>
  <si>
    <t>Egyes szociális és gyermekjóléti feladatok támogatása - család és gyermekjóléti szolgálat/központ - (III.3. a) (III.3.b) + (III.3.n) - *BM*</t>
  </si>
  <si>
    <t>Bölcsőde, mini bölcsőde támogatása - bértámogatás - *BM*</t>
  </si>
  <si>
    <t>Bölcsőde, mini bölcsőde támogatása - üzemeltetési támogatás - *BM*</t>
  </si>
  <si>
    <t>Az intézményi gyermekétkeztetés kapcsán az étkeztetési feladatot ellátók után járó bértámogatás - *BM*</t>
  </si>
  <si>
    <t>z intézményi gyermekétkeztetés üzemeltetési támogatása - *BM*</t>
  </si>
  <si>
    <t>A rászoruló gyermekek szünidei étkeztetésének támogatása - *BM*</t>
  </si>
  <si>
    <t>Könyvtári, közművelődési és múzeumi feladatok támogatása (IV.1.a)-(IV.1.d)+(IV.1.f)+(IV.1.g)</t>
  </si>
  <si>
    <t xml:space="preserve"> Bérkompenzáció KKV finanszírozott kör esetén - *BM*</t>
  </si>
  <si>
    <t>Szociális ágazati összevont pótlék - *BM*</t>
  </si>
  <si>
    <t>Kulturális illetménypótlék - *BM*</t>
  </si>
  <si>
    <t>Kiegyenlítő bérrendezési alap</t>
  </si>
  <si>
    <t>A minimálbér és a garantált bérminimum emelés hatásának kompenzációja</t>
  </si>
  <si>
    <t>Kincstári vagy Ász felülvizsgálat alapján pótlólagos támogatás</t>
  </si>
  <si>
    <t>megnevezés - forrás</t>
  </si>
  <si>
    <t xml:space="preserve">5. </t>
  </si>
  <si>
    <t>Típus
beruházás/felújítás</t>
  </si>
  <si>
    <t>Kert u. építési munkái</t>
  </si>
  <si>
    <t>Kossuth L. u Erdő u.-Virágvölgy u. közötti szakaszon útbourk</t>
  </si>
  <si>
    <t>Budakeszi Bölcsőde energetikai felújítás</t>
  </si>
  <si>
    <t>felújítás</t>
  </si>
  <si>
    <t>Budakeszi Tájház felújítása</t>
  </si>
  <si>
    <t>Közmű felújítások</t>
  </si>
  <si>
    <t>Mosolyvár Bölcsőde bővítés</t>
  </si>
  <si>
    <t>Közvilágítás fejlesztések utolsó ütem</t>
  </si>
  <si>
    <t>Árpád fej. téri iskola parkolójának kialakítása</t>
  </si>
  <si>
    <t>"B.keszi közlekedésfejl. VEKOP pályázat I.rész</t>
  </si>
  <si>
    <t>Árpád fej. téri iskola önerő II. ütem</t>
  </si>
  <si>
    <t>Etheles köz közmű és útépítés</t>
  </si>
  <si>
    <t>Makkosmária csapvíz fejlesztés miatti telekvásrlások - 4 db</t>
  </si>
  <si>
    <t>Közművekhez kapcsolódó fejlesztések</t>
  </si>
  <si>
    <t>Zichy P. utcában 11 db parkolóhely kial.</t>
  </si>
  <si>
    <t>Egészséges Budapest Program szoftver beszerzések</t>
  </si>
  <si>
    <t>Egészséges Budapest Program informatikai eszközök</t>
  </si>
  <si>
    <t>Egyéb informatikai eszköz beszerzések</t>
  </si>
  <si>
    <t>Egészséges Budapest Program orvosi eszközök</t>
  </si>
  <si>
    <t>Orvosi eszközök, bútorok</t>
  </si>
  <si>
    <t>Orvosi rendelő klimatizálás</t>
  </si>
  <si>
    <t>Térfigyelő rendszer fejlesztés</t>
  </si>
  <si>
    <t>Egyéb kisértékű eszközök, gépek, berendezések, bútorok - intézményekben</t>
  </si>
  <si>
    <t>Nagy Gáspár Városi Könyvtár állomnygyarapítás</t>
  </si>
  <si>
    <t>beruházás</t>
  </si>
  <si>
    <t>Egészséges Budapest Program</t>
  </si>
  <si>
    <t>VEKOP-6.1.1-15-PT1-2016-00114</t>
  </si>
  <si>
    <t>VEKOP-5.3.2-15-2016-00032</t>
  </si>
  <si>
    <t>VEKOP-6.1.1-15-PT1-2016-00115</t>
  </si>
  <si>
    <t>Kubinyi Ágoston Program</t>
  </si>
  <si>
    <t>PM_ONKORMUT pályázat</t>
  </si>
  <si>
    <t>Támogatási program</t>
  </si>
  <si>
    <t>Fejlesztési hitelek törlesztése</t>
  </si>
  <si>
    <t>Magánszemélyek támogatása földcserével kapcs</t>
  </si>
  <si>
    <t>146/2019. (IV.25.) Támogatás vagyonszerzési illeték megfizet</t>
  </si>
  <si>
    <t>210/2019 (V.30.) Támogatás</t>
  </si>
  <si>
    <t>Támogatás karácsonyi ünnepség céljából</t>
  </si>
  <si>
    <t>456/2019. (XI.28.) Támogatás</t>
  </si>
  <si>
    <t>Protestáns Kör (Budakeszi Református Emléktemplom alapítvány)</t>
  </si>
  <si>
    <t>Budakörnyéki Székely Kör</t>
  </si>
  <si>
    <t>ESZEMKÁ Közhasznú Egyesület</t>
  </si>
  <si>
    <t>Támogatás</t>
  </si>
  <si>
    <t>59/2019. (I. 31.) Támogatás</t>
  </si>
  <si>
    <t>536/2018 kt határozat, Ktgvetés 2019 támogatás</t>
  </si>
  <si>
    <t>2019.04.27. zenei előadás ktg. támogatás</t>
  </si>
  <si>
    <t>116/2019. (III.28.) Támogatás</t>
  </si>
  <si>
    <t>235/2019. (VI.04.) támogatás</t>
  </si>
  <si>
    <t>Támogatás jubileumi ktg. fedezésére</t>
  </si>
  <si>
    <t>Beregdédai gyermekek iskolai támogatása</t>
  </si>
  <si>
    <t>262/2019. (VI.27.) Támogatás</t>
  </si>
  <si>
    <t>480/2018. (XI.29.) Támogatás</t>
  </si>
  <si>
    <t>Összefogás Levente lépteiért</t>
  </si>
  <si>
    <t>La Ballena Lovas Egyesület</t>
  </si>
  <si>
    <t>Nagy Gáspár Alapítvány</t>
  </si>
  <si>
    <t>Budakeszi Református Emléktemplom Alapítvány</t>
  </si>
  <si>
    <t>Power Station SE</t>
  </si>
  <si>
    <t>JOBB KOR POLGÁRI EGYESÜLET</t>
  </si>
  <si>
    <t>Fenyőgyöngye Nyugdíjas Klub</t>
  </si>
  <si>
    <t>Rákóczi Szövetség</t>
  </si>
  <si>
    <t>Budakeszi Cserkészekért Alapítvány</t>
  </si>
  <si>
    <t>BUDAKESZI KEMPO ISKOLA SPORTEGYESÜLET</t>
  </si>
  <si>
    <t>Budakeszi Polgárőr Egyesület</t>
  </si>
  <si>
    <t>Prohászka Ottokár Alapítvány</t>
  </si>
  <si>
    <t>Vakkantó Kutyaiskola Sportegyesület</t>
  </si>
  <si>
    <t>Erkel Ferenc Műv. Központ Zwickl Polka Partie</t>
  </si>
  <si>
    <t>BUDAKESZI ZENEISKOLA BARÁTI EGYESÜLET</t>
  </si>
  <si>
    <t>Korányi Diabetes Klub</t>
  </si>
  <si>
    <t>Budakörnyéki Íjász Egyesület</t>
  </si>
  <si>
    <t>KESZI-ART EGYESÜLET</t>
  </si>
  <si>
    <t>Cérnahangverseny Alapítvány</t>
  </si>
  <si>
    <t>Borostyán Nyugdíjas Klub</t>
  </si>
  <si>
    <t>Széchenyi Társaság Budakeszi Baráti Köre</t>
  </si>
  <si>
    <t>VIADAl sportegyesület</t>
  </si>
  <si>
    <t>BOTAFOGO SZABADIDŐ SPORT ÉS KULTURÁLIS SZOLG. EGY</t>
  </si>
  <si>
    <t>BUDAKESZI AMATŐR ASZTALITENISZ SPORTEGYESÜLET</t>
  </si>
  <si>
    <t>Budakeszi Evangélikus Egyházközség</t>
  </si>
  <si>
    <t>Budakeszi Római Katolikus Plébánia Karitász csoport</t>
  </si>
  <si>
    <t>Erkel Ferenc Műv. Központ Budakeszi Népdalkör</t>
  </si>
  <si>
    <t>Erkel Ferenc Műv. Központ Évelők Népdalkör</t>
  </si>
  <si>
    <t>Bojtár Népzenei Egyesület Budakeszi</t>
  </si>
  <si>
    <t>Keresztény Értelmiségiek Szövetsége (Budakeszi csoport)</t>
  </si>
  <si>
    <t>Zákány Zsolt Református Vegyeskar</t>
  </si>
  <si>
    <t>336. Karácsony Sándor Cserkészcsapat</t>
  </si>
  <si>
    <t>Hétlépés Táncegyüttes</t>
  </si>
  <si>
    <t>Budakeszi Labdarúgó Akadémia Sportegyesület</t>
  </si>
  <si>
    <t>Háló a Budakeszi  Gyermekekért Alapítvány</t>
  </si>
  <si>
    <t>Összefogás Levente Lépteiért Alapítvány</t>
  </si>
  <si>
    <t>Budakeszi Önkéntes Tűzoltó Egyesület</t>
  </si>
  <si>
    <t>Budakeszi Városi Polgárőr és Katasztrófavédelmi Egyesület</t>
  </si>
  <si>
    <t>"a Mi kisvárosunk" Egyesület</t>
  </si>
  <si>
    <t>3/2019. (II. 15.) Támogatás</t>
  </si>
  <si>
    <t>234/2019. (VI.04.) Támogatás</t>
  </si>
  <si>
    <t>Prohászka Ottokár Katolikus Gimnázium</t>
  </si>
  <si>
    <t>Budakeszi Református Egyházközség</t>
  </si>
  <si>
    <t>VAGYONKIMUTATÁS</t>
  </si>
  <si>
    <t>az érték nélkül nyilvántartott eszkzözkről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</si>
  <si>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</si>
  <si>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</si>
  <si>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</si>
  <si>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</si>
  <si>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</si>
  <si>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</si>
  <si>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</si>
  <si>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</si>
  <si>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</si>
  <si>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</si>
  <si>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</si>
  <si>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</si>
  <si>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</si>
  <si>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</si>
  <si>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</si>
  <si>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</si>
  <si>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</si>
  <si>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</si>
  <si>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</si>
  <si>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</si>
  <si>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</si>
  <si>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</si>
  <si>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</si>
  <si>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</si>
  <si>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</si>
  <si>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</si>
  <si>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F</t>
  </si>
  <si>
    <t>G</t>
  </si>
  <si>
    <t>H</t>
  </si>
  <si>
    <t>I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</si>
  <si>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</si>
  <si>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</si>
  <si>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</si>
  <si>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</si>
  <si>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</si>
  <si>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</si>
  <si>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</si>
  <si>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</si>
  <si>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>2019. évi teljesítés</t>
  </si>
  <si>
    <t>295/2019. (VII. 25.) Kt. határozata a Budakeszi Piac átalakítására vonatkozó kiviteli tervek megrendeléséről</t>
  </si>
  <si>
    <t>385/2019. (IX. 26.) Kt. határozata Makkosmária csapadékvíz elvezetésének kiépítésével kapcsolatban a 7151 hrsz.-ú és 7152 hrsz.-ú ingatlanok tulajdonosi hozzájárulásáról</t>
  </si>
  <si>
    <t xml:space="preserve">386/2019. (IX. 26.) Kt. határozata Makkosmária csapadékvíz elvezetésének kiépítésével kapcsolatban a 7153 hrsz.-ú ingatlan tulajdonosi hozzájárulásáról </t>
  </si>
  <si>
    <t>387/2019. (IX. 26.) Kt. határozata Makkosmária csapadékvíz elvezetésének kiépítésével kapcsolatban a 7154 hrsz.-ú ingatlan tulajdonosi hozzájárulásáról</t>
  </si>
  <si>
    <t>395/2019. (IX. 26.) Kt. határozata a Budakeszi temető területén a ravatalozó épületéhez tervezett előtető kivitelezéséről</t>
  </si>
  <si>
    <t>440/2019. (XI. 28.) Kt. határozata csapadékvíz gazdálkodás pályázattal és a Kert utca felső szakaszának útfelújításával kapcsolatos kivitelezési munkák tárgyban közbeszerzési eljárás megindításáról - többletforrás</t>
  </si>
  <si>
    <t>445/2019. (XI. 28.) Kt. határozata a „Munkahelyek fenntartható közlekedési módokkal való elérésének fejlesztése Budakeszin” című projekttel érintett ingatlanok kiemelt fejlesztési területté nyilvánításáról, valamint a vonatkozó településrendezési eszközök módosításának az indításáról</t>
  </si>
  <si>
    <t>450/2019. (XI. 28.) Kt. határozata a „Kerékpárutak létesítésének, felújításának és korszerűsítésének támogatása Pest megye területén” pályázattal kapcsolatban a 307/2019. (VII. 25.) Kt. határozat módosításáról</t>
  </si>
  <si>
    <t>451/2019. (XI. 28.) Kt. határozata a Budakeszi Város közigazgatási területén lévő közvilágítási hálózat aktív elemeinek üzemeltetése és karbantartása tárgyában közbeszerzési eljárás eredményéről</t>
  </si>
  <si>
    <t>462/2019. (XI. 28.) Kt. határozata együttműködési megállapodás módosításáról - LIDL</t>
  </si>
  <si>
    <t>463/2019. (XII. 19.) Kt. határozata a Dr. Vass Miklós Alapítvánnyal kötendő együttműködési szerződésről</t>
  </si>
  <si>
    <t>Hitel futamidő vége</t>
  </si>
  <si>
    <t>OTP Bank 
fejlesztési hitel</t>
  </si>
  <si>
    <t>tőke</t>
  </si>
  <si>
    <t>kamat</t>
  </si>
  <si>
    <t>Hitelösszeg
2019.12.31-én</t>
  </si>
  <si>
    <t>Önkormányzat által nyújtott kölcsönök alakulása</t>
  </si>
  <si>
    <t>Támogatott  neve</t>
  </si>
  <si>
    <t>Magámszemély</t>
  </si>
  <si>
    <t>szociális kölcsön (rendelet szerint)</t>
  </si>
  <si>
    <t>Állomány 2019.12.31.
(Ft)</t>
  </si>
  <si>
    <t>Kölcsön 
(Ft)</t>
  </si>
  <si>
    <t>Budakeszi Polgármesteri Hivatal</t>
  </si>
  <si>
    <t>Budakeszi Bölcsőde</t>
  </si>
  <si>
    <t>-ebből Egészségügyi fejlesztési alap</t>
  </si>
  <si>
    <t>2018. évi L.
törvény 2.  melléklete száma*
Jogcím</t>
  </si>
  <si>
    <t>eFt-ban</t>
  </si>
  <si>
    <t>1.  sz. tájékoztató tábla az önkormányzat  2019. évi költségvetés végrehajtásáról szóló zárszámadásról  …/2020. rendeletének</t>
  </si>
  <si>
    <t>Tájékoztatás a 2019. évben végzett beruházásokról és felújításokról</t>
  </si>
  <si>
    <t>3.  sz. tájékoztató tábla az önkormányzat  2019. évi költségvetés végrehajtásáról szóló zárszámadásról  …/2020. rendeletének</t>
  </si>
  <si>
    <t>2.  sz. tájékoztató tábla az önkormányzat  2019. évi költségvetés végrehajtásáról szóló zárszámadásról  …/2020. rendeletének</t>
  </si>
  <si>
    <t>Kimutataás 2019. évben vállalt következő évet érintő kötelezettségekről</t>
  </si>
  <si>
    <t>Budakeszi Város Önkormányzatának fennálló több évre kiható hitelfelvételeinek</t>
  </si>
  <si>
    <t>2019 
tényleges teljesítés</t>
  </si>
  <si>
    <t>7.  sz. tájékoztató tábla az önkormányzat  2019. évi költségvetés végrehajtásáról szóló zárszámadásról  …/2020. rendeletének</t>
  </si>
  <si>
    <t>6.  sz. tájékoztató tábla az önkormányzat  2019. évi költségvetés végrehajtásáról szóló zárszámadásról  …/2020. rendeletének</t>
  </si>
  <si>
    <t>5.  sz. tájékoztató tábla az önkormányzat  2019. évi költségvetés végrehajtásáról szóló zárszámadásról  …/2020. rendeletének</t>
  </si>
  <si>
    <t>4.  sz. tájékoztató tábla az önkormányzat  2019. évi költségvetés végrehajtásáról szóló zárszámadásról  …/2020. rendeletének</t>
  </si>
  <si>
    <t>Budakeszi Város Önkormányzata és intézményei                                                                                                                               
2019.évi összesített egyszerűsített vállalkozási maradvány kimutatása</t>
  </si>
  <si>
    <t>2023-2031</t>
  </si>
  <si>
    <t>4.a</t>
  </si>
  <si>
    <t>Budakeszi Egészségügyi Központ Ktgveti rend szerinti nyitó e.i.</t>
  </si>
  <si>
    <t>Ha a táblákat összeadom:</t>
  </si>
  <si>
    <t xml:space="preserve">Kerekítés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</si>
</sst>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_-* #,##0.00\ _F_t_-;\-* #,##0.00\ _F_t_-;_-* &quot;-&quot;??\ _F_t_-;_-@_-"/>
    <numFmt numFmtId="165" formatCode="#,##0.0"/>
    <numFmt numFmtId="166" formatCode="00"/>
    <numFmt numFmtId="167" formatCode="#,###__;\-#,###__"/>
    <numFmt numFmtId="168" formatCode="_-* #,##0\ _F_t_-;\-* #,##0\ _F_t_-;_-* &quot;-&quot;??\ _F_t_-;_-@_-"/>
    <numFmt numFmtId="169" formatCode="#,###"/>
    <numFmt numFmtId="170" formatCode="#,###\ _F_t;\-#,###\ _F_t"/>
  </numFmts>
  <fonts count="7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10"/>
      <name val="Arial"/>
      <family val="2"/>
      <charset val="238"/>
    </font>
    <font>
      <i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1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b/>
      <sz val="8"/>
      <color theme="0"/>
      <name val="Calibri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lightHorizontal"/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9">
    <xf numFmtId="0" fontId="0" fillId="0" borderId="0"/>
    <xf numFmtId="164" fontId="25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4" fillId="0" borderId="0"/>
    <xf numFmtId="0" fontId="23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9" applyNumberFormat="0" applyFill="0" applyAlignment="0" applyProtection="0"/>
    <xf numFmtId="0" fontId="38" fillId="0" borderId="30" applyNumberFormat="0" applyFill="0" applyAlignment="0" applyProtection="0"/>
    <xf numFmtId="0" fontId="39" fillId="0" borderId="31" applyNumberFormat="0" applyFill="0" applyAlignment="0" applyProtection="0"/>
    <xf numFmtId="0" fontId="39" fillId="0" borderId="0" applyNumberFormat="0" applyFill="0" applyBorder="0" applyAlignment="0" applyProtection="0"/>
    <xf numFmtId="0" fontId="40" fillId="3" borderId="0" applyNumberFormat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6" borderId="32" applyNumberFormat="0" applyAlignment="0" applyProtection="0"/>
    <xf numFmtId="0" fontId="44" fillId="7" borderId="33" applyNumberFormat="0" applyAlignment="0" applyProtection="0"/>
    <xf numFmtId="0" fontId="45" fillId="7" borderId="32" applyNumberFormat="0" applyAlignment="0" applyProtection="0"/>
    <xf numFmtId="0" fontId="46" fillId="0" borderId="34" applyNumberFormat="0" applyFill="0" applyAlignment="0" applyProtection="0"/>
    <xf numFmtId="0" fontId="47" fillId="8" borderId="35" applyNumberFormat="0" applyAlignment="0" applyProtection="0"/>
    <xf numFmtId="0" fontId="48" fillId="0" borderId="0" applyNumberFormat="0" applyFill="0" applyBorder="0" applyAlignment="0" applyProtection="0"/>
    <xf numFmtId="0" fontId="29" fillId="9" borderId="36" applyNumberFormat="0" applyFont="0" applyAlignment="0" applyProtection="0"/>
    <xf numFmtId="0" fontId="49" fillId="0" borderId="0" applyNumberFormat="0" applyFill="0" applyBorder="0" applyAlignment="0" applyProtection="0"/>
    <xf numFmtId="0" fontId="33" fillId="0" borderId="37" applyNumberFormat="0" applyFill="0" applyAlignment="0" applyProtection="0"/>
    <xf numFmtId="0" fontId="50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50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50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50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50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50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1" fillId="0" borderId="0"/>
    <xf numFmtId="0" fontId="52" fillId="0" borderId="0"/>
    <xf numFmtId="0" fontId="55" fillId="0" borderId="0"/>
    <xf numFmtId="43" fontId="55" fillId="0" borderId="0" applyFont="0" applyFill="0" applyBorder="0" applyAlignment="0" applyProtection="0"/>
  </cellStyleXfs>
  <cellXfs count="787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0" fillId="0" borderId="0" xfId="0" applyBorder="1"/>
    <xf numFmtId="0" fontId="0" fillId="0" borderId="0" xfId="0" applyFill="1"/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Font="1"/>
    <xf numFmtId="2" fontId="0" fillId="0" borderId="0" xfId="0" applyNumberFormat="1" applyFont="1" applyAlignment="1">
      <alignment vertical="center" wrapText="1"/>
    </xf>
    <xf numFmtId="3" fontId="0" fillId="0" borderId="0" xfId="0" applyNumberFormat="1"/>
    <xf numFmtId="0" fontId="8" fillId="0" borderId="0" xfId="0" applyFont="1"/>
    <xf numFmtId="3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3" fontId="10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Border="1"/>
    <xf numFmtId="3" fontId="8" fillId="0" borderId="1" xfId="0" applyNumberFormat="1" applyFont="1" applyBorder="1"/>
    <xf numFmtId="0" fontId="10" fillId="0" borderId="0" xfId="0" applyFont="1" applyFill="1" applyBorder="1"/>
    <xf numFmtId="3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wrapText="1"/>
    </xf>
    <xf numFmtId="3" fontId="10" fillId="0" borderId="0" xfId="0" applyNumberFormat="1" applyFont="1" applyBorder="1" applyAlignment="1">
      <alignment wrapText="1"/>
    </xf>
    <xf numFmtId="3" fontId="0" fillId="0" borderId="0" xfId="0" applyNumberFormat="1" applyFont="1" applyBorder="1"/>
    <xf numFmtId="3" fontId="8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0" fontId="0" fillId="0" borderId="0" xfId="0" applyFont="1" applyBorder="1"/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3" fontId="9" fillId="0" borderId="1" xfId="0" applyNumberFormat="1" applyFont="1" applyFill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5" fillId="0" borderId="1" xfId="0" applyFont="1" applyBorder="1"/>
    <xf numFmtId="3" fontId="14" fillId="0" borderId="1" xfId="0" applyNumberFormat="1" applyFont="1" applyBorder="1"/>
    <xf numFmtId="3" fontId="15" fillId="0" borderId="1" xfId="0" applyNumberFormat="1" applyFont="1" applyBorder="1"/>
    <xf numFmtId="3" fontId="10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horizontal="right" vertical="center"/>
    </xf>
    <xf numFmtId="3" fontId="9" fillId="0" borderId="1" xfId="0" applyNumberFormat="1" applyFont="1" applyFill="1" applyBorder="1" applyAlignment="1">
      <alignment vertical="center" wrapText="1"/>
    </xf>
    <xf numFmtId="3" fontId="8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Font="1" applyAlignment="1"/>
    <xf numFmtId="0" fontId="15" fillId="0" borderId="1" xfId="0" applyFont="1" applyBorder="1" applyAlignment="1">
      <alignment wrapText="1"/>
    </xf>
    <xf numFmtId="0" fontId="8" fillId="0" borderId="0" xfId="0" applyFont="1" applyAlignment="1">
      <alignment horizontal="right"/>
    </xf>
    <xf numFmtId="49" fontId="10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3" fontId="0" fillId="0" borderId="1" xfId="0" applyNumberFormat="1" applyFont="1" applyBorder="1"/>
    <xf numFmtId="0" fontId="8" fillId="0" borderId="1" xfId="0" applyFont="1" applyBorder="1" applyAlignment="1"/>
    <xf numFmtId="0" fontId="10" fillId="0" borderId="1" xfId="0" applyFont="1" applyBorder="1" applyAlignment="1"/>
    <xf numFmtId="2" fontId="8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3" fontId="7" fillId="0" borderId="1" xfId="0" applyNumberFormat="1" applyFont="1" applyFill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0" fillId="0" borderId="1" xfId="0" applyFont="1" applyFill="1" applyBorder="1"/>
    <xf numFmtId="3" fontId="10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1" xfId="0" applyFont="1" applyBorder="1"/>
    <xf numFmtId="0" fontId="14" fillId="0" borderId="1" xfId="0" applyFont="1" applyBorder="1"/>
    <xf numFmtId="0" fontId="10" fillId="0" borderId="1" xfId="0" applyFont="1" applyBorder="1"/>
    <xf numFmtId="0" fontId="0" fillId="0" borderId="1" xfId="0" applyBorder="1" applyAlignment="1">
      <alignment horizontal="left"/>
    </xf>
    <xf numFmtId="0" fontId="15" fillId="0" borderId="1" xfId="0" applyFont="1" applyBorder="1" applyAlignment="1"/>
    <xf numFmtId="3" fontId="15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2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14" fillId="0" borderId="0" xfId="0" applyFont="1" applyBorder="1" applyAlignment="1">
      <alignment horizontal="right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4" fillId="0" borderId="0" xfId="0" applyFont="1"/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14" fillId="0" borderId="0" xfId="0" applyFont="1" applyAlignment="1"/>
    <xf numFmtId="3" fontId="8" fillId="0" borderId="0" xfId="0" applyNumberFormat="1" applyFont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7" fillId="0" borderId="0" xfId="0" applyFont="1" applyAlignment="1">
      <alignment horizontal="center" vertical="center" wrapText="1"/>
    </xf>
    <xf numFmtId="0" fontId="0" fillId="0" borderId="0" xfId="0" applyAlignment="1"/>
    <xf numFmtId="49" fontId="8" fillId="0" borderId="0" xfId="0" applyNumberFormat="1" applyFont="1" applyBorder="1" applyAlignment="1">
      <alignment horizontal="center" vertical="center" textRotation="90" wrapText="1"/>
    </xf>
    <xf numFmtId="49" fontId="14" fillId="0" borderId="0" xfId="0" applyNumberFormat="1" applyFont="1" applyBorder="1" applyAlignment="1">
      <alignment horizontal="center" vertical="center" textRotation="90" wrapText="1"/>
    </xf>
    <xf numFmtId="2" fontId="0" fillId="0" borderId="0" xfId="0" applyNumberFormat="1" applyFont="1" applyBorder="1" applyAlignment="1">
      <alignment vertical="center" wrapText="1"/>
    </xf>
    <xf numFmtId="165" fontId="10" fillId="0" borderId="0" xfId="0" applyNumberFormat="1" applyFont="1" applyBorder="1" applyAlignment="1">
      <alignment horizontal="right"/>
    </xf>
    <xf numFmtId="0" fontId="15" fillId="0" borderId="0" xfId="0" applyFont="1" applyBorder="1"/>
    <xf numFmtId="165" fontId="8" fillId="0" borderId="0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/>
    <xf numFmtId="0" fontId="14" fillId="0" borderId="0" xfId="0" applyFont="1" applyBorder="1"/>
    <xf numFmtId="0" fontId="9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left"/>
    </xf>
    <xf numFmtId="0" fontId="21" fillId="0" borderId="1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/>
    <xf numFmtId="0" fontId="14" fillId="0" borderId="0" xfId="0" applyFont="1" applyBorder="1" applyAlignment="1"/>
    <xf numFmtId="3" fontId="14" fillId="0" borderId="0" xfId="0" applyNumberFormat="1" applyFont="1" applyBorder="1" applyAlignment="1">
      <alignment horizontal="right"/>
    </xf>
    <xf numFmtId="3" fontId="15" fillId="0" borderId="0" xfId="0" applyNumberFormat="1" applyFont="1" applyBorder="1" applyAlignment="1">
      <alignment horizontal="right"/>
    </xf>
    <xf numFmtId="3" fontId="15" fillId="0" borderId="0" xfId="0" applyNumberFormat="1" applyFont="1" applyBorder="1" applyAlignment="1">
      <alignment horizontal="right" wrapText="1"/>
    </xf>
    <xf numFmtId="168" fontId="26" fillId="0" borderId="1" xfId="1" applyNumberFormat="1" applyFont="1" applyBorder="1" applyAlignment="1">
      <alignment horizontal="center" vertical="center"/>
    </xf>
    <xf numFmtId="14" fontId="26" fillId="0" borderId="1" xfId="1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168" fontId="26" fillId="0" borderId="1" xfId="1" applyNumberFormat="1" applyFont="1" applyBorder="1" applyAlignment="1">
      <alignment horizontal="right" vertical="center"/>
    </xf>
    <xf numFmtId="0" fontId="27" fillId="0" borderId="1" xfId="0" applyFont="1" applyBorder="1" applyAlignment="1">
      <alignment vertical="center"/>
    </xf>
    <xf numFmtId="168" fontId="27" fillId="0" borderId="1" xfId="1" applyNumberFormat="1" applyFont="1" applyBorder="1" applyAlignment="1">
      <alignment horizontal="right" vertical="center"/>
    </xf>
    <xf numFmtId="49" fontId="14" fillId="0" borderId="1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0" xfId="0" applyFont="1" applyFill="1" applyAlignment="1">
      <alignment horizontal="center" wrapText="1"/>
    </xf>
    <xf numFmtId="0" fontId="0" fillId="0" borderId="0" xfId="0" applyAlignment="1">
      <alignment vertical="center"/>
    </xf>
    <xf numFmtId="0" fontId="1" fillId="0" borderId="1" xfId="0" applyFont="1" applyBorder="1"/>
    <xf numFmtId="0" fontId="8" fillId="0" borderId="1" xfId="0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center" vertical="center" textRotation="90" wrapText="1"/>
    </xf>
    <xf numFmtId="3" fontId="0" fillId="0" borderId="0" xfId="0" applyNumberFormat="1" applyBorder="1"/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0" xfId="0" applyAlignment="1"/>
    <xf numFmtId="0" fontId="3" fillId="0" borderId="1" xfId="0" applyFont="1" applyBorder="1" applyAlignment="1">
      <alignment horizontal="left" vertical="center" wrapText="1"/>
    </xf>
    <xf numFmtId="3" fontId="0" fillId="0" borderId="3" xfId="0" applyNumberFormat="1" applyBorder="1" applyAlignment="1">
      <alignment horizontal="center"/>
    </xf>
    <xf numFmtId="168" fontId="10" fillId="0" borderId="1" xfId="1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10" fontId="32" fillId="0" borderId="26" xfId="9" applyNumberFormat="1" applyFont="1" applyBorder="1" applyAlignment="1">
      <alignment horizontal="center" vertical="center" wrapText="1"/>
    </xf>
    <xf numFmtId="10" fontId="32" fillId="0" borderId="28" xfId="9" applyNumberFormat="1" applyFont="1" applyBorder="1" applyAlignment="1">
      <alignment horizontal="center" vertical="center" wrapText="1"/>
    </xf>
    <xf numFmtId="168" fontId="0" fillId="0" borderId="0" xfId="0" applyNumberFormat="1" applyBorder="1"/>
    <xf numFmtId="0" fontId="9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7" xfId="0" applyBorder="1" applyAlignment="1">
      <alignment horizontal="left"/>
    </xf>
    <xf numFmtId="165" fontId="10" fillId="0" borderId="1" xfId="0" applyNumberFormat="1" applyFont="1" applyFill="1" applyBorder="1"/>
    <xf numFmtId="0" fontId="33" fillId="0" borderId="1" xfId="0" applyFont="1" applyBorder="1" applyAlignment="1">
      <alignment horizontal="center" vertical="center"/>
    </xf>
    <xf numFmtId="0" fontId="33" fillId="0" borderId="0" xfId="0" applyFont="1"/>
    <xf numFmtId="3" fontId="28" fillId="0" borderId="24" xfId="0" applyNumberFormat="1" applyFont="1" applyFill="1" applyBorder="1" applyAlignment="1">
      <alignment horizontal="right"/>
    </xf>
    <xf numFmtId="168" fontId="17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49" fontId="8" fillId="0" borderId="1" xfId="0" applyNumberFormat="1" applyFont="1" applyBorder="1"/>
    <xf numFmtId="16" fontId="8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right"/>
    </xf>
    <xf numFmtId="0" fontId="10" fillId="0" borderId="1" xfId="0" applyFont="1" applyBorder="1"/>
    <xf numFmtId="165" fontId="10" fillId="0" borderId="1" xfId="0" applyNumberFormat="1" applyFont="1" applyBorder="1" applyAlignment="1">
      <alignment horizontal="right"/>
    </xf>
    <xf numFmtId="0" fontId="28" fillId="0" borderId="1" xfId="0" applyFont="1" applyBorder="1"/>
    <xf numFmtId="165" fontId="28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Border="1"/>
    <xf numFmtId="0" fontId="8" fillId="0" borderId="0" xfId="0" applyFont="1" applyAlignment="1">
      <alignment horizontal="right"/>
    </xf>
    <xf numFmtId="3" fontId="0" fillId="0" borderId="0" xfId="0" applyNumberFormat="1" applyFill="1" applyBorder="1"/>
    <xf numFmtId="0" fontId="8" fillId="0" borderId="0" xfId="0" applyFont="1" applyBorder="1" applyAlignment="1">
      <alignment horizontal="center"/>
    </xf>
    <xf numFmtId="3" fontId="10" fillId="0" borderId="0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4" fillId="0" borderId="0" xfId="0" applyFont="1" applyBorder="1"/>
    <xf numFmtId="0" fontId="8" fillId="0" borderId="0" xfId="0" applyFont="1" applyAlignment="1"/>
    <xf numFmtId="3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9" fillId="0" borderId="0" xfId="0" applyFont="1" applyFill="1" applyAlignment="1">
      <alignment horizontal="center" wrapText="1"/>
    </xf>
    <xf numFmtId="0" fontId="53" fillId="0" borderId="1" xfId="55" applyFont="1" applyBorder="1" applyAlignment="1">
      <alignment horizontal="center" vertical="top" wrapText="1"/>
    </xf>
    <xf numFmtId="0" fontId="53" fillId="0" borderId="1" xfId="55" applyFont="1" applyBorder="1" applyAlignment="1">
      <alignment horizontal="left" vertical="top" wrapText="1"/>
    </xf>
    <xf numFmtId="3" fontId="53" fillId="0" borderId="1" xfId="55" applyNumberFormat="1" applyFont="1" applyBorder="1" applyAlignment="1">
      <alignment horizontal="right" vertical="top" wrapText="1"/>
    </xf>
    <xf numFmtId="0" fontId="54" fillId="0" borderId="1" xfId="55" applyFont="1" applyBorder="1" applyAlignment="1">
      <alignment horizontal="center" vertical="top" wrapText="1"/>
    </xf>
    <xf numFmtId="0" fontId="54" fillId="0" borderId="1" xfId="55" applyFont="1" applyBorder="1" applyAlignment="1">
      <alignment horizontal="left" vertical="top" wrapText="1"/>
    </xf>
    <xf numFmtId="3" fontId="54" fillId="0" borderId="1" xfId="55" applyNumberFormat="1" applyFont="1" applyBorder="1" applyAlignment="1">
      <alignment horizontal="right" vertical="top" wrapText="1"/>
    </xf>
    <xf numFmtId="3" fontId="4" fillId="0" borderId="0" xfId="0" applyNumberFormat="1" applyFont="1" applyBorder="1"/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/>
    </xf>
    <xf numFmtId="0" fontId="0" fillId="0" borderId="0" xfId="0"/>
    <xf numFmtId="3" fontId="0" fillId="0" borderId="0" xfId="0" applyNumberFormat="1"/>
    <xf numFmtId="0" fontId="10" fillId="0" borderId="1" xfId="0" applyFont="1" applyBorder="1" applyAlignment="1">
      <alignment horizontal="right"/>
    </xf>
    <xf numFmtId="3" fontId="8" fillId="0" borderId="1" xfId="0" applyNumberFormat="1" applyFont="1" applyBorder="1"/>
    <xf numFmtId="0" fontId="4" fillId="0" borderId="0" xfId="0" applyFont="1" applyBorder="1"/>
    <xf numFmtId="3" fontId="8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33" fillId="0" borderId="0" xfId="0" applyFont="1"/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3" fontId="7" fillId="0" borderId="1" xfId="0" applyNumberFormat="1" applyFont="1" applyBorder="1"/>
    <xf numFmtId="3" fontId="8" fillId="0" borderId="1" xfId="0" applyNumberFormat="1" applyFont="1" applyFill="1" applyBorder="1"/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8" fillId="0" borderId="7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0" fontId="10" fillId="0" borderId="1" xfId="0" applyNumberFormat="1" applyFont="1" applyBorder="1" applyAlignment="1">
      <alignment horizontal="center" vertical="center" wrapText="1"/>
    </xf>
    <xf numFmtId="3" fontId="26" fillId="0" borderId="1" xfId="1" applyNumberFormat="1" applyFont="1" applyFill="1" applyBorder="1" applyAlignment="1">
      <alignment vertical="center"/>
    </xf>
    <xf numFmtId="1" fontId="10" fillId="0" borderId="1" xfId="54" applyNumberFormat="1" applyFont="1" applyFill="1" applyBorder="1" applyAlignment="1">
      <alignment vertical="center"/>
    </xf>
    <xf numFmtId="3" fontId="10" fillId="0" borderId="1" xfId="54" applyNumberFormat="1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wrapText="1"/>
    </xf>
    <xf numFmtId="3" fontId="10" fillId="0" borderId="1" xfId="0" applyNumberFormat="1" applyFont="1" applyFill="1" applyBorder="1"/>
    <xf numFmtId="49" fontId="10" fillId="0" borderId="1" xfId="0" applyNumberFormat="1" applyFont="1" applyFill="1" applyBorder="1" applyAlignment="1">
      <alignment wrapText="1"/>
    </xf>
    <xf numFmtId="0" fontId="57" fillId="2" borderId="1" xfId="0" applyFont="1" applyFill="1" applyBorder="1" applyAlignment="1">
      <alignment horizontal="center" vertical="top" wrapText="1"/>
    </xf>
    <xf numFmtId="0" fontId="57" fillId="0" borderId="1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top" wrapText="1"/>
    </xf>
    <xf numFmtId="0" fontId="58" fillId="0" borderId="1" xfId="0" applyFont="1" applyBorder="1" applyAlignment="1">
      <alignment horizontal="left" vertical="top" wrapText="1"/>
    </xf>
    <xf numFmtId="3" fontId="58" fillId="0" borderId="1" xfId="0" applyNumberFormat="1" applyFont="1" applyBorder="1" applyAlignment="1">
      <alignment horizontal="right" vertical="center" wrapText="1"/>
    </xf>
    <xf numFmtId="0" fontId="57" fillId="0" borderId="1" xfId="0" applyFont="1" applyBorder="1" applyAlignment="1">
      <alignment horizontal="center" vertical="top" wrapText="1"/>
    </xf>
    <xf numFmtId="0" fontId="57" fillId="0" borderId="1" xfId="0" applyFont="1" applyBorder="1" applyAlignment="1">
      <alignment horizontal="left" vertical="top" wrapText="1"/>
    </xf>
    <xf numFmtId="3" fontId="57" fillId="0" borderId="1" xfId="0" applyNumberFormat="1" applyFont="1" applyBorder="1" applyAlignment="1">
      <alignment horizontal="right" vertical="center" wrapText="1"/>
    </xf>
    <xf numFmtId="0" fontId="57" fillId="0" borderId="0" xfId="55" applyFont="1" applyAlignment="1">
      <alignment horizontal="center" vertical="top" wrapText="1"/>
    </xf>
    <xf numFmtId="0" fontId="62" fillId="0" borderId="0" xfId="0" applyFont="1" applyAlignment="1">
      <alignment horizontal="left" vertical="center"/>
    </xf>
    <xf numFmtId="0" fontId="34" fillId="0" borderId="0" xfId="0" applyFont="1"/>
    <xf numFmtId="0" fontId="62" fillId="0" borderId="0" xfId="0" applyFont="1" applyAlignment="1">
      <alignment horizontal="center" vertical="center" wrapText="1"/>
    </xf>
    <xf numFmtId="0" fontId="62" fillId="0" borderId="0" xfId="0" applyFont="1" applyAlignment="1">
      <alignment horizontal="right" vertical="center" wrapText="1"/>
    </xf>
    <xf numFmtId="0" fontId="58" fillId="0" borderId="0" xfId="6" applyFont="1" applyFill="1" applyProtection="1"/>
    <xf numFmtId="0" fontId="64" fillId="0" borderId="0" xfId="6" applyFont="1" applyFill="1" applyProtection="1"/>
    <xf numFmtId="0" fontId="65" fillId="0" borderId="8" xfId="6" applyFont="1" applyFill="1" applyBorder="1" applyAlignment="1" applyProtection="1">
      <alignment horizontal="center" vertical="center" wrapText="1"/>
    </xf>
    <xf numFmtId="0" fontId="65" fillId="0" borderId="9" xfId="6" applyFont="1" applyFill="1" applyBorder="1" applyAlignment="1" applyProtection="1">
      <alignment horizontal="center" vertical="center" wrapText="1"/>
    </xf>
    <xf numFmtId="0" fontId="58" fillId="0" borderId="9" xfId="6" applyFont="1" applyFill="1" applyBorder="1" applyAlignment="1" applyProtection="1">
      <alignment horizontal="center" vertical="center" wrapText="1"/>
    </xf>
    <xf numFmtId="0" fontId="58" fillId="0" borderId="23" xfId="6" applyFont="1" applyFill="1" applyBorder="1" applyAlignment="1" applyProtection="1">
      <alignment horizontal="center" vertical="center" wrapText="1"/>
    </xf>
    <xf numFmtId="0" fontId="58" fillId="0" borderId="10" xfId="6" applyFont="1" applyFill="1" applyBorder="1" applyAlignment="1" applyProtection="1">
      <alignment horizontal="center" vertical="center" wrapText="1"/>
    </xf>
    <xf numFmtId="0" fontId="57" fillId="0" borderId="11" xfId="6" applyFont="1" applyFill="1" applyBorder="1" applyAlignment="1" applyProtection="1">
      <alignment vertical="center" wrapText="1"/>
    </xf>
    <xf numFmtId="166" fontId="58" fillId="0" borderId="12" xfId="5" applyNumberFormat="1" applyFont="1" applyFill="1" applyBorder="1" applyAlignment="1" applyProtection="1">
      <alignment horizontal="center" vertical="center"/>
    </xf>
    <xf numFmtId="167" fontId="57" fillId="0" borderId="12" xfId="6" applyNumberFormat="1" applyFont="1" applyFill="1" applyBorder="1" applyAlignment="1" applyProtection="1">
      <alignment horizontal="right" vertical="center" wrapText="1"/>
      <protection locked="0"/>
    </xf>
    <xf numFmtId="167" fontId="57" fillId="0" borderId="12" xfId="6" applyNumberFormat="1" applyFont="1" applyBorder="1" applyAlignment="1" applyProtection="1">
      <alignment horizontal="right" vertical="center" wrapText="1"/>
      <protection locked="0"/>
    </xf>
    <xf numFmtId="167" fontId="57" fillId="0" borderId="13" xfId="6" applyNumberFormat="1" applyFont="1" applyFill="1" applyBorder="1" applyAlignment="1" applyProtection="1">
      <alignment horizontal="right" vertical="center" wrapText="1"/>
      <protection locked="0"/>
    </xf>
    <xf numFmtId="0" fontId="57" fillId="0" borderId="14" xfId="6" applyFont="1" applyFill="1" applyBorder="1" applyAlignment="1" applyProtection="1">
      <alignment vertical="center" wrapText="1"/>
    </xf>
    <xf numFmtId="166" fontId="58" fillId="0" borderId="1" xfId="5" applyNumberFormat="1" applyFont="1" applyFill="1" applyBorder="1" applyAlignment="1" applyProtection="1">
      <alignment horizontal="center" vertical="center"/>
    </xf>
    <xf numFmtId="167" fontId="57" fillId="0" borderId="1" xfId="6" applyNumberFormat="1" applyFont="1" applyFill="1" applyBorder="1" applyAlignment="1" applyProtection="1">
      <alignment horizontal="right" vertical="center" wrapText="1"/>
    </xf>
    <xf numFmtId="167" fontId="57" fillId="0" borderId="1" xfId="6" applyNumberFormat="1" applyFont="1" applyBorder="1" applyAlignment="1">
      <alignment horizontal="right" vertical="center" wrapText="1"/>
    </xf>
    <xf numFmtId="167" fontId="57" fillId="0" borderId="15" xfId="6" applyNumberFormat="1" applyFont="1" applyFill="1" applyBorder="1" applyAlignment="1" applyProtection="1">
      <alignment horizontal="right" vertical="center" wrapText="1"/>
    </xf>
    <xf numFmtId="0" fontId="58" fillId="0" borderId="14" xfId="6" applyFont="1" applyFill="1" applyBorder="1" applyAlignment="1" applyProtection="1">
      <alignment horizontal="left" vertical="center" wrapText="1" indent="1"/>
    </xf>
    <xf numFmtId="167" fontId="65" fillId="0" borderId="1" xfId="6" applyNumberFormat="1" applyFont="1" applyFill="1" applyBorder="1" applyAlignment="1" applyProtection="1">
      <alignment horizontal="right" vertical="center" wrapText="1"/>
      <protection locked="0"/>
    </xf>
    <xf numFmtId="167" fontId="65" fillId="0" borderId="1" xfId="6" applyNumberFormat="1" applyFont="1" applyBorder="1" applyAlignment="1" applyProtection="1">
      <alignment horizontal="right" vertical="center" wrapText="1"/>
      <protection locked="0"/>
    </xf>
    <xf numFmtId="167" fontId="65" fillId="0" borderId="15" xfId="6" applyNumberFormat="1" applyFont="1" applyFill="1" applyBorder="1" applyAlignment="1" applyProtection="1">
      <alignment horizontal="right" vertical="center" wrapText="1"/>
      <protection locked="0"/>
    </xf>
    <xf numFmtId="167" fontId="58" fillId="0" borderId="1" xfId="6" applyNumberFormat="1" applyFont="1" applyFill="1" applyBorder="1" applyAlignment="1" applyProtection="1">
      <alignment horizontal="right" vertical="center" wrapText="1"/>
      <protection locked="0"/>
    </xf>
    <xf numFmtId="167" fontId="58" fillId="0" borderId="1" xfId="6" applyNumberFormat="1" applyFont="1" applyBorder="1" applyAlignment="1" applyProtection="1">
      <alignment horizontal="right" vertical="center" wrapText="1"/>
      <protection locked="0"/>
    </xf>
    <xf numFmtId="167" fontId="58" fillId="0" borderId="15" xfId="6" applyNumberFormat="1" applyFont="1" applyFill="1" applyBorder="1" applyAlignment="1" applyProtection="1">
      <alignment horizontal="right" vertical="center" wrapText="1"/>
      <protection locked="0"/>
    </xf>
    <xf numFmtId="167" fontId="58" fillId="0" borderId="15" xfId="6" applyNumberFormat="1" applyFont="1" applyFill="1" applyBorder="1" applyAlignment="1" applyProtection="1">
      <alignment horizontal="right" vertical="center" wrapText="1"/>
    </xf>
    <xf numFmtId="167" fontId="34" fillId="0" borderId="0" xfId="0" applyNumberFormat="1" applyFont="1"/>
    <xf numFmtId="167" fontId="58" fillId="0" borderId="1" xfId="6" applyNumberFormat="1" applyFont="1" applyFill="1" applyBorder="1" applyAlignment="1" applyProtection="1">
      <alignment horizontal="right" vertical="center" wrapText="1"/>
    </xf>
    <xf numFmtId="167" fontId="58" fillId="0" borderId="1" xfId="6" applyNumberFormat="1" applyFont="1" applyBorder="1" applyAlignment="1">
      <alignment horizontal="right" vertical="center" wrapText="1"/>
    </xf>
    <xf numFmtId="0" fontId="57" fillId="0" borderId="8" xfId="6" applyFont="1" applyFill="1" applyBorder="1" applyAlignment="1" applyProtection="1">
      <alignment vertical="center" wrapText="1"/>
    </xf>
    <xf numFmtId="167" fontId="57" fillId="0" borderId="9" xfId="6" applyNumberFormat="1" applyFont="1" applyFill="1" applyBorder="1" applyAlignment="1" applyProtection="1">
      <alignment horizontal="right" vertical="center" wrapText="1"/>
    </xf>
    <xf numFmtId="167" fontId="57" fillId="0" borderId="9" xfId="6" applyNumberFormat="1" applyFont="1" applyBorder="1" applyAlignment="1">
      <alignment horizontal="right" vertical="center" wrapText="1"/>
    </xf>
    <xf numFmtId="167" fontId="57" fillId="0" borderId="10" xfId="6" applyNumberFormat="1" applyFont="1" applyFill="1" applyBorder="1" applyAlignment="1" applyProtection="1">
      <alignment horizontal="right" vertical="center" wrapText="1"/>
    </xf>
    <xf numFmtId="0" fontId="58" fillId="0" borderId="0" xfId="5" applyFont="1" applyFill="1" applyAlignment="1" applyProtection="1">
      <alignment vertical="center" wrapText="1"/>
    </xf>
    <xf numFmtId="49" fontId="57" fillId="0" borderId="8" xfId="5" applyNumberFormat="1" applyFont="1" applyFill="1" applyBorder="1" applyAlignment="1" applyProtection="1">
      <alignment horizontal="center" vertical="center" wrapText="1"/>
    </xf>
    <xf numFmtId="49" fontId="57" fillId="0" borderId="9" xfId="5" applyNumberFormat="1" applyFont="1" applyFill="1" applyBorder="1" applyAlignment="1" applyProtection="1">
      <alignment horizontal="center" vertical="center"/>
    </xf>
    <xf numFmtId="166" fontId="58" fillId="0" borderId="6" xfId="5" applyNumberFormat="1" applyFont="1" applyFill="1" applyBorder="1" applyAlignment="1" applyProtection="1">
      <alignment horizontal="center" vertical="center"/>
    </xf>
    <xf numFmtId="0" fontId="57" fillId="0" borderId="8" xfId="5" applyFont="1" applyFill="1" applyBorder="1" applyAlignment="1" applyProtection="1">
      <alignment horizontal="left" vertical="center" wrapText="1"/>
    </xf>
    <xf numFmtId="166" fontId="58" fillId="0" borderId="9" xfId="5" applyNumberFormat="1" applyFont="1" applyFill="1" applyBorder="1" applyAlignment="1" applyProtection="1">
      <alignment horizontal="center" vertical="center"/>
    </xf>
    <xf numFmtId="0" fontId="63" fillId="0" borderId="0" xfId="0" applyFont="1" applyBorder="1" applyAlignment="1">
      <alignment horizontal="center"/>
    </xf>
    <xf numFmtId="0" fontId="34" fillId="0" borderId="0" xfId="0" applyFont="1" applyBorder="1"/>
    <xf numFmtId="0" fontId="62" fillId="0" borderId="1" xfId="0" applyFont="1" applyBorder="1" applyAlignment="1">
      <alignment horizontal="center" vertical="center"/>
    </xf>
    <xf numFmtId="0" fontId="67" fillId="0" borderId="0" xfId="0" applyFont="1" applyAlignment="1">
      <alignment horizontal="right"/>
    </xf>
    <xf numFmtId="0" fontId="56" fillId="0" borderId="1" xfId="0" applyFont="1" applyBorder="1" applyAlignment="1">
      <alignment horizontal="center" vertical="center" wrapText="1"/>
    </xf>
    <xf numFmtId="169" fontId="57" fillId="0" borderId="1" xfId="0" applyNumberFormat="1" applyFont="1" applyBorder="1" applyAlignment="1">
      <alignment vertical="center" wrapText="1"/>
    </xf>
    <xf numFmtId="0" fontId="68" fillId="0" borderId="0" xfId="0" applyFont="1" applyBorder="1"/>
    <xf numFmtId="0" fontId="69" fillId="0" borderId="0" xfId="0" applyFont="1"/>
    <xf numFmtId="0" fontId="56" fillId="0" borderId="1" xfId="0" applyFont="1" applyBorder="1" applyAlignment="1">
      <alignment horizontal="center" vertical="center"/>
    </xf>
    <xf numFmtId="0" fontId="69" fillId="34" borderId="1" xfId="0" applyFont="1" applyFill="1" applyBorder="1" applyAlignment="1">
      <alignment horizontal="left" wrapText="1"/>
    </xf>
    <xf numFmtId="169" fontId="6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69" fillId="35" borderId="1" xfId="0" applyFont="1" applyFill="1" applyBorder="1" applyAlignment="1">
      <alignment horizontal="left" wrapText="1"/>
    </xf>
    <xf numFmtId="0" fontId="56" fillId="0" borderId="1" xfId="0" applyFont="1" applyBorder="1" applyAlignment="1">
      <alignment vertical="center" wrapText="1"/>
    </xf>
    <xf numFmtId="169" fontId="56" fillId="0" borderId="1" xfId="0" applyNumberFormat="1" applyFont="1" applyBorder="1" applyAlignment="1">
      <alignment vertical="center" wrapText="1"/>
    </xf>
    <xf numFmtId="169" fontId="56" fillId="0" borderId="1" xfId="0" applyNumberFormat="1" applyFont="1" applyBorder="1" applyAlignment="1">
      <alignment horizontal="right" vertical="center" wrapText="1"/>
    </xf>
    <xf numFmtId="0" fontId="67" fillId="0" borderId="0" xfId="0" applyFont="1" applyAlignment="1" applyProtection="1">
      <alignment horizontal="right"/>
      <protection locked="0"/>
    </xf>
    <xf numFmtId="0" fontId="57" fillId="0" borderId="16" xfId="0" applyFont="1" applyBorder="1" applyAlignment="1" applyProtection="1">
      <alignment horizontal="center" vertical="center" wrapText="1"/>
      <protection locked="0"/>
    </xf>
    <xf numFmtId="0" fontId="57" fillId="0" borderId="19" xfId="0" applyFont="1" applyBorder="1" applyAlignment="1" applyProtection="1">
      <alignment horizontal="center" vertical="center"/>
      <protection locked="0"/>
    </xf>
    <xf numFmtId="0" fontId="57" fillId="0" borderId="21" xfId="0" applyFont="1" applyBorder="1" applyAlignment="1" applyProtection="1">
      <alignment horizontal="center" vertical="center" wrapText="1"/>
      <protection locked="0"/>
    </xf>
    <xf numFmtId="0" fontId="54" fillId="0" borderId="1" xfId="0" applyFont="1" applyBorder="1" applyAlignment="1" applyProtection="1">
      <alignment horizontal="left" vertical="center" indent="1"/>
      <protection locked="0"/>
    </xf>
    <xf numFmtId="0" fontId="58" fillId="0" borderId="0" xfId="0" applyFont="1" applyProtection="1">
      <protection locked="0"/>
    </xf>
    <xf numFmtId="0" fontId="65" fillId="0" borderId="0" xfId="0" applyFont="1" applyAlignment="1" applyProtection="1">
      <alignment horizontal="right"/>
      <protection locked="0"/>
    </xf>
    <xf numFmtId="0" fontId="58" fillId="0" borderId="1" xfId="0" applyFont="1" applyBorder="1" applyAlignment="1">
      <alignment horizontal="right" vertical="center" indent="1"/>
    </xf>
    <xf numFmtId="0" fontId="58" fillId="0" borderId="1" xfId="0" applyFont="1" applyBorder="1" applyAlignment="1" applyProtection="1">
      <alignment horizontal="left" vertical="center" indent="1"/>
      <protection locked="0"/>
    </xf>
    <xf numFmtId="0" fontId="58" fillId="0" borderId="1" xfId="0" applyFont="1" applyBorder="1" applyAlignment="1" applyProtection="1">
      <alignment horizontal="right" vertical="center" indent="1"/>
      <protection locked="0"/>
    </xf>
    <xf numFmtId="0" fontId="62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vertical="center" wrapText="1"/>
    </xf>
    <xf numFmtId="0" fontId="71" fillId="0" borderId="1" xfId="0" applyFont="1" applyBorder="1" applyAlignment="1">
      <alignment horizontal="center" vertical="center"/>
    </xf>
    <xf numFmtId="0" fontId="71" fillId="0" borderId="1" xfId="0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/>
    </xf>
    <xf numFmtId="0" fontId="72" fillId="0" borderId="1" xfId="0" applyFont="1" applyBorder="1" applyAlignment="1">
      <alignment vertical="center" wrapText="1"/>
    </xf>
    <xf numFmtId="0" fontId="70" fillId="0" borderId="1" xfId="0" applyFont="1" applyBorder="1" applyAlignment="1">
      <alignment horizontal="center" vertical="center"/>
    </xf>
    <xf numFmtId="168" fontId="72" fillId="0" borderId="1" xfId="1" applyNumberFormat="1" applyFont="1" applyBorder="1" applyAlignment="1">
      <alignment horizontal="right" vertical="center" wrapText="1"/>
    </xf>
    <xf numFmtId="0" fontId="72" fillId="0" borderId="1" xfId="57" applyFont="1" applyBorder="1"/>
    <xf numFmtId="0" fontId="34" fillId="0" borderId="1" xfId="0" applyFont="1" applyBorder="1"/>
    <xf numFmtId="0" fontId="72" fillId="0" borderId="1" xfId="0" applyFont="1" applyBorder="1" applyAlignment="1">
      <alignment horizontal="center"/>
    </xf>
    <xf numFmtId="0" fontId="73" fillId="0" borderId="1" xfId="0" applyFont="1" applyBorder="1"/>
    <xf numFmtId="0" fontId="35" fillId="0" borderId="1" xfId="0" applyFont="1" applyBorder="1"/>
    <xf numFmtId="0" fontId="71" fillId="0" borderId="1" xfId="0" applyFont="1" applyBorder="1" applyAlignment="1">
      <alignment vertical="center" wrapText="1"/>
    </xf>
    <xf numFmtId="0" fontId="74" fillId="0" borderId="1" xfId="0" applyFont="1" applyBorder="1"/>
    <xf numFmtId="168" fontId="71" fillId="0" borderId="1" xfId="1" applyNumberFormat="1" applyFont="1" applyBorder="1" applyAlignment="1">
      <alignment horizontal="right" vertical="center" wrapText="1"/>
    </xf>
    <xf numFmtId="0" fontId="70" fillId="0" borderId="0" xfId="57" applyFont="1" applyBorder="1" applyAlignment="1">
      <alignment horizontal="right"/>
    </xf>
    <xf numFmtId="168" fontId="34" fillId="0" borderId="0" xfId="1" applyNumberFormat="1" applyFont="1" applyBorder="1"/>
    <xf numFmtId="0" fontId="34" fillId="0" borderId="1" xfId="0" applyFont="1" applyBorder="1" applyAlignment="1">
      <alignment horizontal="center"/>
    </xf>
    <xf numFmtId="0" fontId="57" fillId="0" borderId="16" xfId="6" applyFont="1" applyBorder="1" applyAlignment="1">
      <alignment horizontal="center" vertical="center"/>
    </xf>
    <xf numFmtId="0" fontId="65" fillId="0" borderId="19" xfId="5" applyFont="1" applyBorder="1" applyAlignment="1">
      <alignment horizontal="center" vertical="center" textRotation="90"/>
    </xf>
    <xf numFmtId="0" fontId="57" fillId="0" borderId="19" xfId="6" applyFont="1" applyBorder="1" applyAlignment="1">
      <alignment horizontal="center" vertical="center" wrapText="1"/>
    </xf>
    <xf numFmtId="0" fontId="57" fillId="0" borderId="21" xfId="6" applyFont="1" applyBorder="1" applyAlignment="1">
      <alignment horizontal="center" vertical="center" wrapText="1"/>
    </xf>
    <xf numFmtId="0" fontId="57" fillId="0" borderId="38" xfId="6" applyFont="1" applyBorder="1" applyAlignment="1">
      <alignment horizontal="center" vertical="center"/>
    </xf>
    <xf numFmtId="0" fontId="57" fillId="0" borderId="39" xfId="6" applyFont="1" applyBorder="1" applyAlignment="1">
      <alignment horizontal="center" vertical="center" wrapText="1"/>
    </xf>
    <xf numFmtId="0" fontId="57" fillId="0" borderId="40" xfId="6" applyFont="1" applyBorder="1" applyAlignment="1">
      <alignment horizontal="center" vertical="center" wrapText="1"/>
    </xf>
    <xf numFmtId="0" fontId="58" fillId="0" borderId="0" xfId="6" applyFont="1"/>
    <xf numFmtId="0" fontId="58" fillId="0" borderId="14" xfId="6" applyFont="1" applyBorder="1" applyProtection="1">
      <protection locked="0"/>
    </xf>
    <xf numFmtId="0" fontId="58" fillId="0" borderId="6" xfId="6" applyFont="1" applyBorder="1" applyAlignment="1">
      <alignment horizontal="right" indent="1"/>
    </xf>
    <xf numFmtId="3" fontId="58" fillId="0" borderId="6" xfId="6" applyNumberFormat="1" applyFont="1" applyBorder="1" applyProtection="1">
      <protection locked="0"/>
    </xf>
    <xf numFmtId="3" fontId="58" fillId="0" borderId="22" xfId="6" applyNumberFormat="1" applyFont="1" applyBorder="1" applyProtection="1">
      <protection locked="0"/>
    </xf>
    <xf numFmtId="0" fontId="58" fillId="0" borderId="1" xfId="6" applyFont="1" applyBorder="1" applyAlignment="1">
      <alignment horizontal="right" indent="1"/>
    </xf>
    <xf numFmtId="3" fontId="58" fillId="0" borderId="1" xfId="6" applyNumberFormat="1" applyFont="1" applyBorder="1" applyProtection="1">
      <protection locked="0"/>
    </xf>
    <xf numFmtId="0" fontId="58" fillId="0" borderId="41" xfId="6" applyFont="1" applyBorder="1" applyProtection="1">
      <protection locked="0"/>
    </xf>
    <xf numFmtId="0" fontId="58" fillId="0" borderId="5" xfId="6" applyFont="1" applyBorder="1" applyAlignment="1">
      <alignment horizontal="right" indent="1"/>
    </xf>
    <xf numFmtId="3" fontId="58" fillId="0" borderId="5" xfId="6" applyNumberFormat="1" applyFont="1" applyBorder="1" applyProtection="1">
      <protection locked="0"/>
    </xf>
    <xf numFmtId="3" fontId="58" fillId="0" borderId="42" xfId="6" applyNumberFormat="1" applyFont="1" applyBorder="1" applyProtection="1">
      <protection locked="0"/>
    </xf>
    <xf numFmtId="0" fontId="57" fillId="0" borderId="38" xfId="6" applyFont="1" applyBorder="1" applyProtection="1">
      <protection locked="0"/>
    </xf>
    <xf numFmtId="0" fontId="58" fillId="0" borderId="39" xfId="6" applyFont="1" applyBorder="1" applyAlignment="1">
      <alignment horizontal="right" indent="1"/>
    </xf>
    <xf numFmtId="3" fontId="58" fillId="0" borderId="43" xfId="6" applyNumberFormat="1" applyFont="1" applyBorder="1" applyProtection="1">
      <protection locked="0"/>
    </xf>
    <xf numFmtId="170" fontId="57" fillId="0" borderId="40" xfId="5" applyNumberFormat="1" applyFont="1" applyBorder="1" applyAlignment="1">
      <alignment vertical="center"/>
    </xf>
    <xf numFmtId="0" fontId="58" fillId="0" borderId="18" xfId="6" applyFont="1" applyBorder="1" applyProtection="1">
      <protection locked="0"/>
    </xf>
    <xf numFmtId="3" fontId="58" fillId="0" borderId="15" xfId="6" applyNumberFormat="1" applyFont="1" applyBorder="1" applyProtection="1">
      <protection locked="0"/>
    </xf>
    <xf numFmtId="169" fontId="57" fillId="0" borderId="44" xfId="0" applyNumberFormat="1" applyFont="1" applyBorder="1" applyAlignment="1">
      <alignment horizontal="centerContinuous" vertical="center"/>
    </xf>
    <xf numFmtId="169" fontId="57" fillId="0" borderId="45" xfId="0" applyNumberFormat="1" applyFont="1" applyBorder="1" applyAlignment="1">
      <alignment horizontal="centerContinuous" vertical="center"/>
    </xf>
    <xf numFmtId="169" fontId="57" fillId="0" borderId="46" xfId="0" applyNumberFormat="1" applyFont="1" applyBorder="1" applyAlignment="1">
      <alignment horizontal="centerContinuous" vertical="center"/>
    </xf>
    <xf numFmtId="0" fontId="57" fillId="0" borderId="49" xfId="0" applyNumberFormat="1" applyFont="1" applyBorder="1" applyAlignment="1">
      <alignment horizontal="center" vertical="center"/>
    </xf>
    <xf numFmtId="0" fontId="57" fillId="0" borderId="23" xfId="0" applyNumberFormat="1" applyFont="1" applyBorder="1" applyAlignment="1">
      <alignment horizontal="center" vertical="center"/>
    </xf>
    <xf numFmtId="0" fontId="57" fillId="0" borderId="10" xfId="0" applyNumberFormat="1" applyFont="1" applyBorder="1" applyAlignment="1">
      <alignment horizontal="center" vertical="center" wrapText="1"/>
    </xf>
    <xf numFmtId="169" fontId="57" fillId="0" borderId="50" xfId="0" applyNumberFormat="1" applyFont="1" applyBorder="1" applyAlignment="1">
      <alignment horizontal="center" vertical="center" wrapText="1"/>
    </xf>
    <xf numFmtId="169" fontId="57" fillId="0" borderId="39" xfId="0" applyNumberFormat="1" applyFont="1" applyBorder="1" applyAlignment="1">
      <alignment horizontal="center" vertical="center" wrapText="1"/>
    </xf>
    <xf numFmtId="169" fontId="57" fillId="0" borderId="51" xfId="0" applyNumberFormat="1" applyFont="1" applyBorder="1" applyAlignment="1">
      <alignment horizontal="center" vertical="center" wrapText="1"/>
    </xf>
    <xf numFmtId="169" fontId="57" fillId="0" borderId="52" xfId="0" applyNumberFormat="1" applyFont="1" applyBorder="1" applyAlignment="1">
      <alignment horizontal="center" vertical="center" wrapText="1"/>
    </xf>
    <xf numFmtId="169" fontId="57" fillId="0" borderId="11" xfId="0" applyNumberFormat="1" applyFont="1" applyBorder="1" applyAlignment="1">
      <alignment horizontal="right" vertical="center" wrapText="1" indent="1"/>
    </xf>
    <xf numFmtId="1" fontId="57" fillId="36" borderId="12" xfId="0" applyNumberFormat="1" applyFont="1" applyFill="1" applyBorder="1" applyAlignment="1">
      <alignment horizontal="center" vertical="center" wrapText="1"/>
    </xf>
    <xf numFmtId="169" fontId="57" fillId="0" borderId="12" xfId="0" applyNumberFormat="1" applyFont="1" applyBorder="1" applyAlignment="1">
      <alignment vertical="center" wrapText="1"/>
    </xf>
    <xf numFmtId="169" fontId="57" fillId="0" borderId="44" xfId="0" applyNumberFormat="1" applyFont="1" applyBorder="1" applyAlignment="1">
      <alignment vertical="center" wrapText="1"/>
    </xf>
    <xf numFmtId="169" fontId="57" fillId="0" borderId="53" xfId="0" applyNumberFormat="1" applyFont="1" applyBorder="1" applyAlignment="1">
      <alignment vertical="center" wrapText="1"/>
    </xf>
    <xf numFmtId="169" fontId="57" fillId="0" borderId="14" xfId="0" applyNumberFormat="1" applyFont="1" applyBorder="1" applyAlignment="1">
      <alignment horizontal="right" vertical="center" wrapText="1" indent="1"/>
    </xf>
    <xf numFmtId="1" fontId="58" fillId="0" borderId="1" xfId="0" applyNumberFormat="1" applyFont="1" applyBorder="1" applyAlignment="1" applyProtection="1">
      <alignment horizontal="center" vertical="center" wrapText="1"/>
      <protection locked="0"/>
    </xf>
    <xf numFmtId="169" fontId="58" fillId="0" borderId="1" xfId="0" applyNumberFormat="1" applyFont="1" applyBorder="1" applyAlignment="1" applyProtection="1">
      <alignment vertical="center" wrapText="1"/>
      <protection locked="0"/>
    </xf>
    <xf numFmtId="169" fontId="58" fillId="0" borderId="7" xfId="0" applyNumberFormat="1" applyFont="1" applyBorder="1" applyAlignment="1" applyProtection="1">
      <alignment vertical="center" wrapText="1"/>
      <protection locked="0"/>
    </xf>
    <xf numFmtId="169" fontId="58" fillId="0" borderId="54" xfId="0" applyNumberFormat="1" applyFont="1" applyBorder="1" applyAlignment="1">
      <alignment vertical="center" wrapText="1"/>
    </xf>
    <xf numFmtId="1" fontId="57" fillId="36" borderId="1" xfId="0" applyNumberFormat="1" applyFont="1" applyFill="1" applyBorder="1" applyAlignment="1">
      <alignment horizontal="center" vertical="center" wrapText="1"/>
    </xf>
    <xf numFmtId="169" fontId="57" fillId="0" borderId="7" xfId="0" applyNumberFormat="1" applyFont="1" applyBorder="1" applyAlignment="1">
      <alignment vertical="center" wrapText="1"/>
    </xf>
    <xf numFmtId="169" fontId="57" fillId="0" borderId="54" xfId="0" applyNumberFormat="1" applyFont="1" applyBorder="1" applyAlignment="1">
      <alignment vertical="center" wrapText="1"/>
    </xf>
    <xf numFmtId="169" fontId="57" fillId="0" borderId="17" xfId="0" applyNumberFormat="1" applyFont="1" applyBorder="1" applyAlignment="1">
      <alignment horizontal="right" vertical="center" wrapText="1" indent="1"/>
    </xf>
    <xf numFmtId="1" fontId="57" fillId="36" borderId="5" xfId="0" applyNumberFormat="1" applyFont="1" applyFill="1" applyBorder="1" applyAlignment="1">
      <alignment horizontal="center" vertical="center" wrapText="1"/>
    </xf>
    <xf numFmtId="169" fontId="57" fillId="0" borderId="20" xfId="0" applyNumberFormat="1" applyFont="1" applyBorder="1" applyAlignment="1">
      <alignment vertical="center" wrapText="1"/>
    </xf>
    <xf numFmtId="169" fontId="57" fillId="0" borderId="55" xfId="0" applyNumberFormat="1" applyFont="1" applyBorder="1" applyAlignment="1">
      <alignment vertical="center" wrapText="1"/>
    </xf>
    <xf numFmtId="169" fontId="58" fillId="0" borderId="57" xfId="0" applyNumberFormat="1" applyFont="1" applyBorder="1" applyAlignment="1">
      <alignment vertical="center" wrapText="1"/>
    </xf>
    <xf numFmtId="169" fontId="58" fillId="0" borderId="20" xfId="0" applyNumberFormat="1" applyFont="1" applyBorder="1" applyAlignment="1" applyProtection="1">
      <alignment vertical="center" wrapText="1"/>
      <protection locked="0"/>
    </xf>
    <xf numFmtId="169" fontId="57" fillId="0" borderId="38" xfId="0" applyNumberFormat="1" applyFont="1" applyBorder="1" applyAlignment="1">
      <alignment horizontal="right" vertical="center" wrapText="1" indent="1"/>
    </xf>
    <xf numFmtId="1" fontId="58" fillId="36" borderId="51" xfId="0" applyNumberFormat="1" applyFont="1" applyFill="1" applyBorder="1" applyAlignment="1">
      <alignment vertical="center" wrapText="1"/>
    </xf>
    <xf numFmtId="169" fontId="57" fillId="0" borderId="39" xfId="0" applyNumberFormat="1" applyFont="1" applyBorder="1" applyAlignment="1">
      <alignment vertical="center" wrapText="1"/>
    </xf>
    <xf numFmtId="169" fontId="57" fillId="0" borderId="51" xfId="0" applyNumberFormat="1" applyFont="1" applyBorder="1" applyAlignment="1">
      <alignment vertical="center" wrapText="1"/>
    </xf>
    <xf numFmtId="169" fontId="57" fillId="0" borderId="56" xfId="0" applyNumberFormat="1" applyFont="1" applyBorder="1" applyAlignment="1">
      <alignment vertical="center" wrapText="1"/>
    </xf>
    <xf numFmtId="0" fontId="34" fillId="0" borderId="0" xfId="0" applyFont="1" applyAlignment="1">
      <alignment wrapText="1"/>
    </xf>
    <xf numFmtId="169" fontId="57" fillId="0" borderId="12" xfId="0" applyNumberFormat="1" applyFont="1" applyBorder="1" applyAlignment="1">
      <alignment horizontal="left" vertical="center" wrapText="1"/>
    </xf>
    <xf numFmtId="169" fontId="58" fillId="0" borderId="1" xfId="0" applyNumberFormat="1" applyFont="1" applyBorder="1" applyAlignment="1" applyProtection="1">
      <alignment horizontal="left" vertical="center" wrapText="1"/>
      <protection locked="0"/>
    </xf>
    <xf numFmtId="169" fontId="57" fillId="0" borderId="1" xfId="0" applyNumberFormat="1" applyFont="1" applyBorder="1" applyAlignment="1">
      <alignment horizontal="left" vertical="center" wrapText="1"/>
    </xf>
    <xf numFmtId="0" fontId="35" fillId="0" borderId="0" xfId="0" applyFont="1" applyAlignment="1">
      <alignment horizontal="justify" vertical="center" wrapText="1"/>
    </xf>
    <xf numFmtId="169" fontId="57" fillId="0" borderId="20" xfId="0" applyNumberFormat="1" applyFont="1" applyBorder="1" applyAlignment="1">
      <alignment horizontal="left" vertical="center" wrapText="1"/>
    </xf>
    <xf numFmtId="169" fontId="57" fillId="0" borderId="39" xfId="0" applyNumberFormat="1" applyFont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57" fillId="0" borderId="58" xfId="0" applyFont="1" applyBorder="1" applyAlignment="1" applyProtection="1">
      <alignment horizontal="center" vertical="center" wrapText="1"/>
      <protection locked="0"/>
    </xf>
    <xf numFmtId="0" fontId="54" fillId="0" borderId="11" xfId="0" applyFont="1" applyBorder="1" applyAlignment="1">
      <alignment horizontal="right" vertical="center" indent="1"/>
    </xf>
    <xf numFmtId="0" fontId="54" fillId="0" borderId="12" xfId="0" applyFont="1" applyBorder="1" applyAlignment="1" applyProtection="1">
      <alignment horizontal="left" vertical="center" indent="1"/>
      <protection locked="0"/>
    </xf>
    <xf numFmtId="3" fontId="54" fillId="0" borderId="44" xfId="0" applyNumberFormat="1" applyFont="1" applyBorder="1" applyAlignment="1" applyProtection="1">
      <alignment horizontal="right" vertical="center"/>
      <protection locked="0"/>
    </xf>
    <xf numFmtId="3" fontId="54" fillId="0" borderId="13" xfId="0" applyNumberFormat="1" applyFont="1" applyBorder="1" applyAlignment="1" applyProtection="1">
      <alignment horizontal="right" vertical="center"/>
      <protection locked="0"/>
    </xf>
    <xf numFmtId="0" fontId="54" fillId="0" borderId="14" xfId="0" applyFont="1" applyBorder="1" applyAlignment="1">
      <alignment horizontal="right" vertical="center" indent="1"/>
    </xf>
    <xf numFmtId="3" fontId="54" fillId="0" borderId="15" xfId="0" applyNumberFormat="1" applyFont="1" applyBorder="1" applyAlignment="1" applyProtection="1">
      <alignment horizontal="right" vertical="center"/>
      <protection locked="0"/>
    </xf>
    <xf numFmtId="3" fontId="54" fillId="0" borderId="7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/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0" fillId="0" borderId="0" xfId="0" applyFont="1" applyAlignment="1">
      <alignment horizontal="center"/>
    </xf>
    <xf numFmtId="0" fontId="60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vertical="center" wrapText="1"/>
    </xf>
    <xf numFmtId="0" fontId="75" fillId="0" borderId="1" xfId="0" applyFont="1" applyBorder="1" applyAlignment="1">
      <alignment horizontal="right"/>
    </xf>
    <xf numFmtId="0" fontId="75" fillId="0" borderId="1" xfId="0" applyFont="1" applyBorder="1" applyAlignment="1">
      <alignment horizontal="left" vertical="center" wrapText="1" indent="1"/>
    </xf>
    <xf numFmtId="3" fontId="75" fillId="0" borderId="1" xfId="0" applyNumberFormat="1" applyFont="1" applyBorder="1" applyAlignment="1">
      <alignment vertical="center"/>
    </xf>
    <xf numFmtId="3" fontId="75" fillId="0" borderId="1" xfId="0" applyNumberFormat="1" applyFont="1" applyBorder="1" applyAlignment="1">
      <alignment vertical="center" wrapText="1"/>
    </xf>
    <xf numFmtId="3" fontId="76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right"/>
    </xf>
    <xf numFmtId="3" fontId="75" fillId="0" borderId="1" xfId="0" applyNumberFormat="1" applyFont="1" applyBorder="1" applyAlignment="1">
      <alignment horizontal="right" vertical="center"/>
    </xf>
    <xf numFmtId="0" fontId="75" fillId="0" borderId="1" xfId="0" applyFont="1" applyBorder="1" applyAlignment="1">
      <alignment horizontal="right" vertical="center" wrapText="1"/>
    </xf>
    <xf numFmtId="0" fontId="7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/>
    </xf>
    <xf numFmtId="3" fontId="7" fillId="0" borderId="1" xfId="0" applyNumberFormat="1" applyFont="1" applyFill="1" applyBorder="1"/>
    <xf numFmtId="3" fontId="7" fillId="0" borderId="3" xfId="0" applyNumberFormat="1" applyFont="1" applyFill="1" applyBorder="1" applyAlignment="1">
      <alignment horizontal="right"/>
    </xf>
    <xf numFmtId="49" fontId="75" fillId="0" borderId="1" xfId="0" applyNumberFormat="1" applyFont="1" applyBorder="1" applyAlignment="1">
      <alignment horizontal="center"/>
    </xf>
    <xf numFmtId="0" fontId="75" fillId="0" borderId="1" xfId="0" applyFont="1" applyBorder="1"/>
    <xf numFmtId="3" fontId="75" fillId="0" borderId="1" xfId="0" applyNumberFormat="1" applyFont="1" applyFill="1" applyBorder="1"/>
    <xf numFmtId="3" fontId="75" fillId="0" borderId="3" xfId="0" applyNumberFormat="1" applyFont="1" applyFill="1" applyBorder="1" applyAlignment="1">
      <alignment horizontal="right"/>
    </xf>
    <xf numFmtId="0" fontId="75" fillId="0" borderId="3" xfId="0" applyFont="1" applyFill="1" applyBorder="1" applyAlignment="1">
      <alignment horizontal="right"/>
    </xf>
    <xf numFmtId="0" fontId="7" fillId="0" borderId="1" xfId="0" applyFont="1" applyBorder="1" applyAlignment="1">
      <alignment wrapText="1"/>
    </xf>
    <xf numFmtId="3" fontId="10" fillId="37" borderId="0" xfId="0" applyNumberFormat="1" applyFont="1" applyFill="1" applyBorder="1"/>
    <xf numFmtId="0" fontId="0" fillId="37" borderId="0" xfId="0" applyFill="1"/>
    <xf numFmtId="3" fontId="0" fillId="37" borderId="0" xfId="0" applyNumberFormat="1" applyFill="1"/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8" fillId="0" borderId="0" xfId="0" applyFont="1" applyFill="1" applyBorder="1" applyAlignment="1">
      <alignment horizontal="right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1" xfId="0" applyFont="1" applyFill="1" applyBorder="1"/>
    <xf numFmtId="49" fontId="8" fillId="0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wrapText="1"/>
    </xf>
    <xf numFmtId="3" fontId="10" fillId="0" borderId="0" xfId="0" applyNumberFormat="1" applyFont="1" applyFill="1" applyBorder="1"/>
    <xf numFmtId="0" fontId="5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/>
    <xf numFmtId="0" fontId="3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3" fontId="77" fillId="0" borderId="0" xfId="0" applyNumberFormat="1" applyFont="1" applyFill="1" applyBorder="1"/>
    <xf numFmtId="0" fontId="50" fillId="0" borderId="0" xfId="0" applyFont="1" applyFill="1"/>
    <xf numFmtId="0" fontId="1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0" fontId="8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3" fontId="0" fillId="0" borderId="0" xfId="0" applyNumberFormat="1" applyFill="1"/>
    <xf numFmtId="49" fontId="8" fillId="0" borderId="1" xfId="0" applyNumberFormat="1" applyFont="1" applyFill="1" applyBorder="1" applyAlignment="1">
      <alignment horizontal="left" wrapText="1"/>
    </xf>
    <xf numFmtId="3" fontId="8" fillId="0" borderId="0" xfId="0" applyNumberFormat="1" applyFont="1" applyFill="1"/>
    <xf numFmtId="0" fontId="11" fillId="0" borderId="0" xfId="0" applyFont="1" applyFill="1"/>
    <xf numFmtId="0" fontId="8" fillId="0" borderId="1" xfId="0" applyFont="1" applyFill="1" applyBorder="1"/>
    <xf numFmtId="49" fontId="5" fillId="0" borderId="1" xfId="0" applyNumberFormat="1" applyFont="1" applyFill="1" applyBorder="1" applyAlignment="1">
      <alignment wrapText="1"/>
    </xf>
    <xf numFmtId="49" fontId="5" fillId="0" borderId="0" xfId="0" applyNumberFormat="1" applyFont="1" applyFill="1" applyAlignment="1">
      <alignment wrapText="1"/>
    </xf>
    <xf numFmtId="3" fontId="10" fillId="0" borderId="0" xfId="0" applyNumberFormat="1" applyFont="1" applyFill="1"/>
    <xf numFmtId="0" fontId="12" fillId="0" borderId="0" xfId="0" applyFont="1" applyFill="1"/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/>
    </xf>
    <xf numFmtId="49" fontId="9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/>
    <xf numFmtId="3" fontId="30" fillId="0" borderId="1" xfId="0" applyNumberFormat="1" applyFont="1" applyFill="1" applyBorder="1"/>
    <xf numFmtId="1" fontId="8" fillId="0" borderId="1" xfId="0" applyNumberFormat="1" applyFont="1" applyFill="1" applyBorder="1"/>
    <xf numFmtId="3" fontId="0" fillId="0" borderId="1" xfId="0" applyNumberFormat="1" applyFill="1" applyBorder="1"/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49" fontId="14" fillId="0" borderId="1" xfId="0" applyNumberFormat="1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wrapText="1"/>
    </xf>
    <xf numFmtId="3" fontId="14" fillId="0" borderId="1" xfId="0" applyNumberFormat="1" applyFont="1" applyFill="1" applyBorder="1"/>
    <xf numFmtId="0" fontId="17" fillId="0" borderId="0" xfId="0" applyFont="1" applyFill="1" applyAlignment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0" fontId="0" fillId="0" borderId="0" xfId="0" applyFill="1" applyBorder="1"/>
    <xf numFmtId="0" fontId="0" fillId="0" borderId="0" xfId="0" applyFill="1" applyAlignment="1">
      <alignment horizontal="center" vertical="center"/>
    </xf>
    <xf numFmtId="3" fontId="10" fillId="0" borderId="7" xfId="0" applyNumberFormat="1" applyFont="1" applyFill="1" applyBorder="1"/>
    <xf numFmtId="49" fontId="9" fillId="0" borderId="0" xfId="0" applyNumberFormat="1" applyFont="1" applyFill="1" applyBorder="1" applyAlignment="1">
      <alignment horizontal="center" wrapText="1"/>
    </xf>
    <xf numFmtId="49" fontId="0" fillId="0" borderId="0" xfId="0" applyNumberFormat="1" applyFill="1" applyBorder="1" applyAlignment="1"/>
    <xf numFmtId="3" fontId="0" fillId="0" borderId="0" xfId="0" applyNumberFormat="1" applyFill="1" applyBorder="1" applyAlignment="1"/>
    <xf numFmtId="0" fontId="14" fillId="0" borderId="1" xfId="0" applyFont="1" applyFill="1" applyBorder="1" applyAlignment="1">
      <alignment horizontal="center"/>
    </xf>
    <xf numFmtId="3" fontId="14" fillId="0" borderId="1" xfId="0" applyNumberFormat="1" applyFont="1" applyFill="1" applyBorder="1" applyAlignment="1"/>
    <xf numFmtId="3" fontId="11" fillId="0" borderId="1" xfId="0" applyNumberFormat="1" applyFont="1" applyFill="1" applyBorder="1"/>
    <xf numFmtId="1" fontId="8" fillId="0" borderId="7" xfId="0" applyNumberFormat="1" applyFont="1" applyFill="1" applyBorder="1"/>
    <xf numFmtId="0" fontId="5" fillId="0" borderId="0" xfId="0" applyFont="1" applyFill="1" applyBorder="1" applyAlignment="1">
      <alignment wrapText="1"/>
    </xf>
    <xf numFmtId="3" fontId="12" fillId="0" borderId="0" xfId="0" applyNumberFormat="1" applyFont="1" applyFill="1" applyBorder="1"/>
    <xf numFmtId="1" fontId="8" fillId="0" borderId="0" xfId="0" applyNumberFormat="1" applyFont="1" applyFill="1" applyBorder="1"/>
    <xf numFmtId="49" fontId="14" fillId="0" borderId="0" xfId="0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wrapText="1"/>
    </xf>
    <xf numFmtId="3" fontId="14" fillId="0" borderId="0" xfId="0" applyNumberFormat="1" applyFont="1" applyFill="1" applyBorder="1"/>
    <xf numFmtId="0" fontId="15" fillId="0" borderId="0" xfId="0" applyFont="1" applyFill="1" applyBorder="1" applyAlignment="1">
      <alignment wrapText="1"/>
    </xf>
    <xf numFmtId="3" fontId="15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wrapText="1"/>
    </xf>
    <xf numFmtId="3" fontId="6" fillId="0" borderId="0" xfId="0" applyNumberFormat="1" applyFont="1" applyFill="1" applyBorder="1"/>
    <xf numFmtId="49" fontId="8" fillId="0" borderId="0" xfId="0" applyNumberFormat="1" applyFont="1" applyFill="1" applyBorder="1" applyAlignment="1">
      <alignment wrapText="1"/>
    </xf>
    <xf numFmtId="3" fontId="8" fillId="0" borderId="0" xfId="0" applyNumberFormat="1" applyFont="1" applyFill="1" applyBorder="1"/>
    <xf numFmtId="49" fontId="5" fillId="0" borderId="0" xfId="0" applyNumberFormat="1" applyFont="1" applyFill="1" applyBorder="1" applyAlignment="1">
      <alignment wrapText="1"/>
    </xf>
    <xf numFmtId="3" fontId="11" fillId="0" borderId="0" xfId="0" applyNumberFormat="1" applyFont="1" applyFill="1" applyBorder="1"/>
    <xf numFmtId="0" fontId="0" fillId="0" borderId="0" xfId="0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8" fillId="0" borderId="4" xfId="0" applyFont="1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14" fillId="0" borderId="4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8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1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7" fillId="0" borderId="0" xfId="0" applyFont="1" applyFill="1" applyAlignment="1"/>
    <xf numFmtId="0" fontId="8" fillId="0" borderId="2" xfId="0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0" fontId="10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49" fontId="10" fillId="0" borderId="3" xfId="0" applyNumberFormat="1" applyFont="1" applyBorder="1" applyAlignment="1">
      <alignment horizontal="left"/>
    </xf>
    <xf numFmtId="3" fontId="10" fillId="0" borderId="7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3" fontId="10" fillId="0" borderId="7" xfId="0" applyNumberFormat="1" applyFont="1" applyBorder="1" applyAlignment="1"/>
    <xf numFmtId="3" fontId="10" fillId="0" borderId="3" xfId="0" applyNumberFormat="1" applyFont="1" applyBorder="1" applyAlignment="1"/>
    <xf numFmtId="3" fontId="10" fillId="0" borderId="7" xfId="0" applyNumberFormat="1" applyFont="1" applyBorder="1" applyAlignment="1">
      <alignment horizontal="right" vertical="center"/>
    </xf>
    <xf numFmtId="0" fontId="0" fillId="0" borderId="3" xfId="0" applyBorder="1" applyAlignment="1">
      <alignment horizontal="center"/>
    </xf>
    <xf numFmtId="49" fontId="8" fillId="0" borderId="7" xfId="0" applyNumberFormat="1" applyFont="1" applyBorder="1" applyAlignment="1">
      <alignment horizontal="left" wrapText="1"/>
    </xf>
    <xf numFmtId="49" fontId="8" fillId="0" borderId="2" xfId="0" applyNumberFormat="1" applyFont="1" applyBorder="1" applyAlignment="1">
      <alignment horizontal="left" wrapText="1"/>
    </xf>
    <xf numFmtId="3" fontId="10" fillId="0" borderId="1" xfId="0" applyNumberFormat="1" applyFont="1" applyBorder="1" applyAlignment="1"/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4" xfId="0" applyFont="1" applyBorder="1" applyAlignment="1">
      <alignment horizontal="right"/>
    </xf>
    <xf numFmtId="3" fontId="33" fillId="0" borderId="3" xfId="0" applyNumberFormat="1" applyFont="1" applyBorder="1" applyAlignment="1">
      <alignment horizontal="right" vertical="center"/>
    </xf>
    <xf numFmtId="49" fontId="9" fillId="0" borderId="7" xfId="0" applyNumberFormat="1" applyFont="1" applyBorder="1" applyAlignment="1">
      <alignment horizontal="left"/>
    </xf>
    <xf numFmtId="49" fontId="9" fillId="0" borderId="2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3" fontId="9" fillId="0" borderId="7" xfId="0" applyNumberFormat="1" applyFont="1" applyBorder="1" applyAlignment="1"/>
    <xf numFmtId="3" fontId="9" fillId="0" borderId="3" xfId="0" applyNumberFormat="1" applyFont="1" applyBorder="1" applyAlignment="1"/>
    <xf numFmtId="49" fontId="10" fillId="0" borderId="1" xfId="0" applyNumberFormat="1" applyFont="1" applyBorder="1" applyAlignment="1">
      <alignment horizontal="left" wrapText="1"/>
    </xf>
    <xf numFmtId="0" fontId="75" fillId="0" borderId="7" xfId="0" applyFont="1" applyFill="1" applyBorder="1" applyAlignment="1">
      <alignment horizontal="right"/>
    </xf>
    <xf numFmtId="0" fontId="75" fillId="0" borderId="3" xfId="0" applyFont="1" applyFill="1" applyBorder="1" applyAlignment="1">
      <alignment horizontal="right"/>
    </xf>
    <xf numFmtId="0" fontId="75" fillId="0" borderId="7" xfId="0" applyFont="1" applyFill="1" applyBorder="1" applyAlignment="1">
      <alignment horizontal="center"/>
    </xf>
    <xf numFmtId="0" fontId="75" fillId="0" borderId="3" xfId="0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center" vertical="center" wrapText="1"/>
    </xf>
    <xf numFmtId="0" fontId="34" fillId="0" borderId="7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3" fontId="75" fillId="0" borderId="7" xfId="0" applyNumberFormat="1" applyFont="1" applyFill="1" applyBorder="1" applyAlignment="1">
      <alignment horizontal="center"/>
    </xf>
    <xf numFmtId="3" fontId="75" fillId="0" borderId="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/>
    <xf numFmtId="0" fontId="0" fillId="0" borderId="4" xfId="0" applyBorder="1" applyAlignment="1">
      <alignment horizontal="right"/>
    </xf>
    <xf numFmtId="0" fontId="9" fillId="0" borderId="0" xfId="0" applyFont="1" applyFill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7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right" vertical="center" wrapText="1"/>
    </xf>
    <xf numFmtId="0" fontId="0" fillId="0" borderId="4" xfId="0" applyBorder="1" applyAlignment="1"/>
    <xf numFmtId="0" fontId="35" fillId="0" borderId="7" xfId="0" applyFont="1" applyBorder="1" applyAlignment="1"/>
    <xf numFmtId="0" fontId="35" fillId="0" borderId="2" xfId="0" applyFont="1" applyBorder="1" applyAlignment="1"/>
    <xf numFmtId="0" fontId="35" fillId="0" borderId="3" xfId="0" applyFont="1" applyBorder="1" applyAlignment="1"/>
    <xf numFmtId="0" fontId="34" fillId="0" borderId="7" xfId="0" applyFont="1" applyBorder="1" applyAlignment="1"/>
    <xf numFmtId="0" fontId="34" fillId="0" borderId="2" xfId="0" applyFont="1" applyBorder="1" applyAlignment="1"/>
    <xf numFmtId="0" fontId="34" fillId="0" borderId="3" xfId="0" applyFont="1" applyBorder="1" applyAlignment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4" fillId="0" borderId="7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49" fontId="7" fillId="0" borderId="7" xfId="0" applyNumberFormat="1" applyFont="1" applyBorder="1" applyAlignment="1"/>
    <xf numFmtId="49" fontId="7" fillId="0" borderId="2" xfId="0" applyNumberFormat="1" applyFont="1" applyBorder="1" applyAlignment="1"/>
    <xf numFmtId="49" fontId="7" fillId="0" borderId="3" xfId="0" applyNumberFormat="1" applyFont="1" applyBorder="1" applyAlignment="1"/>
    <xf numFmtId="0" fontId="14" fillId="0" borderId="7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3" fontId="34" fillId="0" borderId="7" xfId="0" applyNumberFormat="1" applyFont="1" applyBorder="1" applyAlignment="1"/>
    <xf numFmtId="3" fontId="34" fillId="0" borderId="2" xfId="0" applyNumberFormat="1" applyFont="1" applyBorder="1" applyAlignment="1"/>
    <xf numFmtId="3" fontId="34" fillId="0" borderId="3" xfId="0" applyNumberFormat="1" applyFont="1" applyBorder="1" applyAlignment="1"/>
    <xf numFmtId="0" fontId="34" fillId="0" borderId="1" xfId="0" applyFont="1" applyBorder="1" applyAlignment="1">
      <alignment horizontal="left"/>
    </xf>
    <xf numFmtId="0" fontId="7" fillId="0" borderId="7" xfId="0" applyFont="1" applyBorder="1" applyAlignment="1"/>
    <xf numFmtId="0" fontId="7" fillId="0" borderId="3" xfId="0" applyFont="1" applyBorder="1" applyAlignment="1"/>
    <xf numFmtId="3" fontId="34" fillId="0" borderId="7" xfId="0" applyNumberFormat="1" applyFont="1" applyBorder="1" applyAlignment="1">
      <alignment horizontal="right"/>
    </xf>
    <xf numFmtId="3" fontId="34" fillId="0" borderId="2" xfId="0" applyNumberFormat="1" applyFont="1" applyBorder="1" applyAlignment="1">
      <alignment horizontal="right"/>
    </xf>
    <xf numFmtId="3" fontId="34" fillId="0" borderId="3" xfId="0" applyNumberFormat="1" applyFont="1" applyBorder="1" applyAlignment="1">
      <alignment horizontal="right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4" fillId="0" borderId="4" xfId="0" applyFont="1" applyBorder="1" applyAlignment="1">
      <alignment horizontal="right"/>
    </xf>
    <xf numFmtId="49" fontId="8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/>
    </xf>
    <xf numFmtId="3" fontId="57" fillId="0" borderId="7" xfId="5" applyNumberFormat="1" applyFont="1" applyBorder="1" applyAlignment="1">
      <alignment vertical="center"/>
    </xf>
    <xf numFmtId="3" fontId="34" fillId="0" borderId="2" xfId="0" applyNumberFormat="1" applyFont="1" applyBorder="1"/>
    <xf numFmtId="3" fontId="34" fillId="0" borderId="3" xfId="0" applyNumberFormat="1" applyFont="1" applyBorder="1"/>
    <xf numFmtId="0" fontId="59" fillId="0" borderId="0" xfId="0" applyFont="1" applyAlignment="1">
      <alignment horizontal="center" vertical="center" wrapText="1"/>
    </xf>
    <xf numFmtId="0" fontId="58" fillId="0" borderId="0" xfId="6" applyFont="1" applyFill="1" applyBorder="1" applyAlignment="1" applyProtection="1">
      <alignment horizontal="right"/>
    </xf>
    <xf numFmtId="0" fontId="58" fillId="0" borderId="21" xfId="6" applyFont="1" applyFill="1" applyBorder="1" applyAlignment="1" applyProtection="1">
      <alignment horizontal="center" vertical="center" wrapText="1"/>
    </xf>
    <xf numFmtId="0" fontId="58" fillId="0" borderId="22" xfId="6" applyFont="1" applyFill="1" applyBorder="1" applyAlignment="1" applyProtection="1">
      <alignment horizontal="center" vertical="center" wrapText="1"/>
    </xf>
    <xf numFmtId="0" fontId="58" fillId="0" borderId="0" xfId="5" applyFont="1" applyFill="1" applyBorder="1" applyAlignment="1" applyProtection="1">
      <alignment horizontal="right" vertical="center"/>
    </xf>
    <xf numFmtId="0" fontId="58" fillId="0" borderId="12" xfId="5" applyFont="1" applyFill="1" applyBorder="1" applyAlignment="1" applyProtection="1">
      <alignment horizontal="center" vertical="center" textRotation="90"/>
    </xf>
    <xf numFmtId="0" fontId="58" fillId="0" borderId="1" xfId="5" applyFont="1" applyFill="1" applyBorder="1" applyAlignment="1" applyProtection="1">
      <alignment horizontal="center" vertical="center" textRotation="90"/>
    </xf>
    <xf numFmtId="0" fontId="58" fillId="0" borderId="7" xfId="5" applyFont="1" applyFill="1" applyBorder="1" applyAlignment="1" applyProtection="1">
      <alignment horizontal="center" vertical="center" wrapText="1"/>
    </xf>
    <xf numFmtId="0" fontId="62" fillId="0" borderId="2" xfId="0" applyFont="1" applyBorder="1" applyAlignment="1">
      <alignment wrapText="1"/>
    </xf>
    <xf numFmtId="0" fontId="62" fillId="0" borderId="3" xfId="0" applyFont="1" applyBorder="1" applyAlignment="1">
      <alignment wrapText="1"/>
    </xf>
    <xf numFmtId="49" fontId="57" fillId="0" borderId="7" xfId="5" applyNumberFormat="1" applyFont="1" applyFill="1" applyBorder="1" applyAlignment="1" applyProtection="1">
      <alignment horizontal="center" vertical="center"/>
    </xf>
    <xf numFmtId="0" fontId="34" fillId="0" borderId="2" xfId="0" applyFont="1" applyBorder="1" applyAlignment="1">
      <alignment horizontal="center"/>
    </xf>
    <xf numFmtId="0" fontId="58" fillId="0" borderId="19" xfId="6" applyFont="1" applyFill="1" applyBorder="1" applyAlignment="1" applyProtection="1">
      <alignment horizontal="center" vertical="center" wrapText="1"/>
    </xf>
    <xf numFmtId="0" fontId="58" fillId="0" borderId="6" xfId="6" applyFont="1" applyFill="1" applyBorder="1" applyAlignment="1" applyProtection="1">
      <alignment horizontal="center" vertical="center" wrapText="1"/>
    </xf>
    <xf numFmtId="0" fontId="57" fillId="0" borderId="11" xfId="5" applyFont="1" applyFill="1" applyBorder="1" applyAlignment="1" applyProtection="1">
      <alignment horizontal="center" vertical="center" wrapText="1"/>
    </xf>
    <xf numFmtId="0" fontId="57" fillId="0" borderId="14" xfId="5" applyFont="1" applyFill="1" applyBorder="1" applyAlignment="1" applyProtection="1">
      <alignment horizontal="center" vertical="center" wrapText="1"/>
    </xf>
    <xf numFmtId="0" fontId="57" fillId="0" borderId="16" xfId="6" applyFont="1" applyFill="1" applyBorder="1" applyAlignment="1" applyProtection="1">
      <alignment horizontal="center" vertical="center" wrapText="1"/>
    </xf>
    <xf numFmtId="0" fontId="57" fillId="0" borderId="17" xfId="6" applyFont="1" applyFill="1" applyBorder="1" applyAlignment="1" applyProtection="1">
      <alignment horizontal="center" vertical="center" wrapText="1"/>
    </xf>
    <xf numFmtId="0" fontId="57" fillId="0" borderId="18" xfId="6" applyFont="1" applyFill="1" applyBorder="1" applyAlignment="1" applyProtection="1">
      <alignment horizontal="center" vertical="center" wrapText="1"/>
    </xf>
    <xf numFmtId="0" fontId="58" fillId="0" borderId="19" xfId="5" applyFont="1" applyFill="1" applyBorder="1" applyAlignment="1" applyProtection="1">
      <alignment horizontal="center" vertical="center" textRotation="90"/>
    </xf>
    <xf numFmtId="0" fontId="58" fillId="0" borderId="20" xfId="5" applyFont="1" applyFill="1" applyBorder="1" applyAlignment="1" applyProtection="1">
      <alignment horizontal="center" vertical="center" textRotation="90"/>
    </xf>
    <xf numFmtId="0" fontId="58" fillId="0" borderId="6" xfId="5" applyFont="1" applyFill="1" applyBorder="1" applyAlignment="1" applyProtection="1">
      <alignment horizontal="center" vertical="center" textRotation="90"/>
    </xf>
    <xf numFmtId="0" fontId="58" fillId="0" borderId="12" xfId="6" applyFont="1" applyFill="1" applyBorder="1" applyAlignment="1" applyProtection="1">
      <alignment horizontal="center" vertical="center" wrapText="1"/>
    </xf>
    <xf numFmtId="0" fontId="58" fillId="0" borderId="1" xfId="6" applyFont="1" applyFill="1" applyBorder="1" applyAlignment="1" applyProtection="1">
      <alignment horizontal="center" vertical="center" wrapText="1"/>
    </xf>
    <xf numFmtId="0" fontId="58" fillId="0" borderId="1" xfId="6" applyFont="1" applyFill="1" applyBorder="1" applyAlignment="1" applyProtection="1">
      <alignment horizontal="center" wrapText="1"/>
    </xf>
    <xf numFmtId="0" fontId="58" fillId="0" borderId="7" xfId="6" applyFont="1" applyFill="1" applyBorder="1" applyAlignment="1" applyProtection="1">
      <alignment horizontal="center" wrapText="1"/>
    </xf>
    <xf numFmtId="0" fontId="58" fillId="0" borderId="15" xfId="6" applyFont="1" applyFill="1" applyBorder="1" applyAlignment="1" applyProtection="1">
      <alignment horizontal="center" wrapText="1"/>
    </xf>
    <xf numFmtId="0" fontId="62" fillId="0" borderId="7" xfId="0" applyFont="1" applyBorder="1" applyAlignment="1">
      <alignment vertical="center" wrapText="1"/>
    </xf>
    <xf numFmtId="0" fontId="62" fillId="0" borderId="2" xfId="0" applyFont="1" applyBorder="1" applyAlignment="1">
      <alignment vertical="center" wrapText="1"/>
    </xf>
    <xf numFmtId="0" fontId="62" fillId="0" borderId="3" xfId="0" applyFont="1" applyBorder="1" applyAlignment="1">
      <alignment vertical="center" wrapText="1"/>
    </xf>
    <xf numFmtId="3" fontId="62" fillId="0" borderId="7" xfId="0" applyNumberFormat="1" applyFont="1" applyBorder="1" applyAlignment="1">
      <alignment horizontal="right" vertical="center" wrapText="1"/>
    </xf>
    <xf numFmtId="3" fontId="62" fillId="0" borderId="2" xfId="0" applyNumberFormat="1" applyFont="1" applyBorder="1" applyAlignment="1">
      <alignment horizontal="right" vertical="center" wrapText="1"/>
    </xf>
    <xf numFmtId="3" fontId="62" fillId="0" borderId="3" xfId="0" applyNumberFormat="1" applyFont="1" applyBorder="1" applyAlignment="1">
      <alignment horizontal="right" vertical="center" wrapText="1"/>
    </xf>
    <xf numFmtId="0" fontId="62" fillId="0" borderId="0" xfId="0" applyFont="1" applyBorder="1" applyAlignment="1">
      <alignment horizontal="left"/>
    </xf>
    <xf numFmtId="0" fontId="34" fillId="0" borderId="0" xfId="0" applyFont="1" applyAlignment="1"/>
    <xf numFmtId="0" fontId="59" fillId="0" borderId="0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0" fontId="62" fillId="0" borderId="4" xfId="0" applyFont="1" applyBorder="1" applyAlignment="1">
      <alignment horizontal="right"/>
    </xf>
    <xf numFmtId="0" fontId="62" fillId="0" borderId="7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0" fontId="62" fillId="0" borderId="3" xfId="0" applyFont="1" applyBorder="1" applyAlignment="1">
      <alignment horizontal="center" vertical="center" wrapText="1"/>
    </xf>
    <xf numFmtId="0" fontId="62" fillId="0" borderId="7" xfId="0" applyFont="1" applyBorder="1" applyAlignment="1">
      <alignment horizontal="left" vertical="center" wrapText="1"/>
    </xf>
    <xf numFmtId="0" fontId="62" fillId="0" borderId="2" xfId="0" applyFont="1" applyBorder="1" applyAlignment="1">
      <alignment horizontal="left" vertical="center" wrapText="1"/>
    </xf>
    <xf numFmtId="0" fontId="62" fillId="0" borderId="3" xfId="0" applyFont="1" applyBorder="1" applyAlignment="1">
      <alignment horizontal="left" vertical="center" wrapText="1"/>
    </xf>
    <xf numFmtId="0" fontId="56" fillId="0" borderId="0" xfId="0" applyFont="1" applyBorder="1" applyAlignment="1">
      <alignment horizontal="center" vertical="center"/>
    </xf>
    <xf numFmtId="0" fontId="56" fillId="0" borderId="0" xfId="0" applyFont="1" applyAlignment="1" applyProtection="1">
      <alignment horizontal="center" vertical="center"/>
      <protection locked="0"/>
    </xf>
    <xf numFmtId="0" fontId="57" fillId="0" borderId="0" xfId="0" applyFont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0" fontId="62" fillId="0" borderId="0" xfId="0" applyFont="1" applyBorder="1" applyAlignment="1">
      <alignment horizontal="center" vertical="center" wrapText="1"/>
    </xf>
    <xf numFmtId="0" fontId="56" fillId="0" borderId="0" xfId="6" applyFont="1" applyAlignment="1">
      <alignment horizontal="center"/>
    </xf>
    <xf numFmtId="0" fontId="56" fillId="0" borderId="0" xfId="6" applyFont="1" applyAlignment="1">
      <alignment horizontal="center" vertical="center" wrapText="1"/>
    </xf>
    <xf numFmtId="0" fontId="56" fillId="0" borderId="0" xfId="6" applyFont="1" applyAlignment="1">
      <alignment horizontal="center" vertical="center"/>
    </xf>
    <xf numFmtId="169" fontId="57" fillId="0" borderId="25" xfId="0" applyNumberFormat="1" applyFont="1" applyBorder="1" applyAlignment="1">
      <alignment horizontal="center" vertical="center" wrapText="1"/>
    </xf>
    <xf numFmtId="169" fontId="57" fillId="0" borderId="26" xfId="0" applyNumberFormat="1" applyFont="1" applyBorder="1" applyAlignment="1">
      <alignment horizontal="center" vertical="center" wrapText="1"/>
    </xf>
    <xf numFmtId="169" fontId="57" fillId="0" borderId="16" xfId="0" applyNumberFormat="1" applyFont="1" applyBorder="1" applyAlignment="1">
      <alignment horizontal="center" vertical="center" wrapText="1"/>
    </xf>
    <xf numFmtId="169" fontId="57" fillId="0" borderId="47" xfId="0" applyNumberFormat="1" applyFont="1" applyBorder="1" applyAlignment="1">
      <alignment horizontal="center" vertical="center" wrapText="1"/>
    </xf>
    <xf numFmtId="169" fontId="57" fillId="0" borderId="19" xfId="0" applyNumberFormat="1" applyFont="1" applyBorder="1" applyAlignment="1">
      <alignment horizontal="center" vertical="center" wrapText="1"/>
    </xf>
    <xf numFmtId="169" fontId="57" fillId="0" borderId="48" xfId="0" applyNumberFormat="1" applyFont="1" applyBorder="1" applyAlignment="1">
      <alignment horizontal="center" vertical="center" wrapText="1"/>
    </xf>
    <xf numFmtId="169" fontId="57" fillId="0" borderId="48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6" fillId="0" borderId="0" xfId="0" applyFont="1" applyAlignment="1" applyProtection="1">
      <alignment horizontal="center"/>
      <protection locked="0"/>
    </xf>
  </cellXfs>
  <cellStyles count="59">
    <cellStyle name="20% - 1. jelölőszín" xfId="28" builtinId="30" customBuiltin="1"/>
    <cellStyle name="20% - 2. jelölőszín" xfId="32" builtinId="34" customBuiltin="1"/>
    <cellStyle name="20% - 3. jelölőszín" xfId="36" builtinId="38" customBuiltin="1"/>
    <cellStyle name="20% - 4. jelölőszín" xfId="40" builtinId="42" customBuiltin="1"/>
    <cellStyle name="20% - 5. jelölőszín" xfId="44" builtinId="46" customBuiltin="1"/>
    <cellStyle name="20% - 6. jelölőszín" xfId="48" builtinId="50" customBuiltin="1"/>
    <cellStyle name="40% - 1. jelölőszín" xfId="29" builtinId="31" customBuiltin="1"/>
    <cellStyle name="40% - 2. jelölőszín" xfId="33" builtinId="35" customBuiltin="1"/>
    <cellStyle name="40% - 3. jelölőszín" xfId="37" builtinId="39" customBuiltin="1"/>
    <cellStyle name="40% - 4. jelölőszín" xfId="41" builtinId="43" customBuiltin="1"/>
    <cellStyle name="40% - 5. jelölőszín" xfId="45" builtinId="47" customBuiltin="1"/>
    <cellStyle name="40% - 6. jelölőszín" xfId="49" builtinId="51" customBuiltin="1"/>
    <cellStyle name="60% - 1. jelölőszín" xfId="30" builtinId="32" customBuiltin="1"/>
    <cellStyle name="60% - 2. jelölőszín" xfId="34" builtinId="36" customBuiltin="1"/>
    <cellStyle name="60% - 3. jelölőszín" xfId="38" builtinId="40" customBuiltin="1"/>
    <cellStyle name="60% - 4. jelölőszín" xfId="42" builtinId="44" customBuiltin="1"/>
    <cellStyle name="60% - 5. jelölőszín" xfId="46" builtinId="48" customBuiltin="1"/>
    <cellStyle name="60% - 6. jelölőszín" xfId="50" builtinId="52" customBuiltin="1"/>
    <cellStyle name="Bevitel" xfId="18" builtinId="20" customBuiltin="1"/>
    <cellStyle name="Cím" xfId="10" builtinId="15" customBuiltin="1"/>
    <cellStyle name="Címsor 1" xfId="11" builtinId="16" customBuiltin="1"/>
    <cellStyle name="Címsor 2" xfId="12" builtinId="17" customBuiltin="1"/>
    <cellStyle name="Címsor 3" xfId="13" builtinId="18" customBuiltin="1"/>
    <cellStyle name="Címsor 4" xfId="14" builtinId="19" customBuiltin="1"/>
    <cellStyle name="Ellenőrzőcella" xfId="22" builtinId="23" customBuiltin="1"/>
    <cellStyle name="Ezres" xfId="1" builtinId="3"/>
    <cellStyle name="Ezres 2" xfId="54" xr:uid="{00000000-0005-0000-0000-00001A000000}"/>
    <cellStyle name="Ezres 3" xfId="53" xr:uid="{00000000-0005-0000-0000-00001B000000}"/>
    <cellStyle name="Ezres 4" xfId="58" xr:uid="{00000000-0005-0000-0000-00001C000000}"/>
    <cellStyle name="Figyelmeztetés" xfId="23" builtinId="11" customBuiltin="1"/>
    <cellStyle name="Hivatkozott cella" xfId="21" builtinId="24" customBuiltin="1"/>
    <cellStyle name="Jegyzet" xfId="24" builtinId="10" customBuiltin="1"/>
    <cellStyle name="Jelölőszín 1" xfId="27" builtinId="29" customBuiltin="1"/>
    <cellStyle name="Jelölőszín 2" xfId="31" builtinId="33" customBuiltin="1"/>
    <cellStyle name="Jelölőszín 3" xfId="35" builtinId="37" customBuiltin="1"/>
    <cellStyle name="Jelölőszín 4" xfId="39" builtinId="41" customBuiltin="1"/>
    <cellStyle name="Jelölőszín 5" xfId="43" builtinId="45" customBuiltin="1"/>
    <cellStyle name="Jelölőszín 6" xfId="47" builtinId="49" customBuiltin="1"/>
    <cellStyle name="Jó" xfId="15" builtinId="26" customBuiltin="1"/>
    <cellStyle name="Kimenet" xfId="19" builtinId="21" customBuiltin="1"/>
    <cellStyle name="Magyarázó szöveg" xfId="25" builtinId="53" customBuiltin="1"/>
    <cellStyle name="Normál" xfId="0" builtinId="0"/>
    <cellStyle name="Normál 2" xfId="2" xr:uid="{00000000-0005-0000-0000-00002A000000}"/>
    <cellStyle name="Normál 2 2" xfId="3" xr:uid="{00000000-0005-0000-0000-00002B000000}"/>
    <cellStyle name="Normál 2 3" xfId="56" xr:uid="{00000000-0005-0000-0000-00002C000000}"/>
    <cellStyle name="Normál 3" xfId="4" xr:uid="{00000000-0005-0000-0000-00002D000000}"/>
    <cellStyle name="Normál 4" xfId="55" xr:uid="{00000000-0005-0000-0000-00002E000000}"/>
    <cellStyle name="Normál 5" xfId="57" xr:uid="{00000000-0005-0000-0000-00002F000000}"/>
    <cellStyle name="Normál_VAGYONK" xfId="5" xr:uid="{00000000-0005-0000-0000-000030000000}"/>
    <cellStyle name="Normál_VAGYONKIM" xfId="6" xr:uid="{00000000-0005-0000-0000-000031000000}"/>
    <cellStyle name="Összesen" xfId="26" builtinId="25" customBuiltin="1"/>
    <cellStyle name="Pénznem 2" xfId="7" xr:uid="{00000000-0005-0000-0000-000033000000}"/>
    <cellStyle name="Pénznem 2 2" xfId="51" xr:uid="{00000000-0005-0000-0000-000034000000}"/>
    <cellStyle name="Pénznem 3" xfId="8" xr:uid="{00000000-0005-0000-0000-000035000000}"/>
    <cellStyle name="Pénznem 3 2" xfId="52" xr:uid="{00000000-0005-0000-0000-000036000000}"/>
    <cellStyle name="Rossz" xfId="16" builtinId="27" customBuiltin="1"/>
    <cellStyle name="Semleges" xfId="17" builtinId="28" customBuiltin="1"/>
    <cellStyle name="Számítás" xfId="20" builtinId="22" customBuiltin="1"/>
    <cellStyle name="Százalék" xfId="9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erep.zsolt/AppData/Roaming/Microsoft/Excel/z&#225;rsz&#225;mad&#225;s%20t&#225;bl&#225;k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 refreshError="1"/>
      <sheetData sheetId="1">
        <row r="1">
          <cell r="B1">
            <v>2019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2">
          <cell r="A2" t="str">
            <v>VAGYONKIMUTATÁS</v>
          </cell>
        </row>
      </sheetData>
      <sheetData sheetId="70" refreshError="1"/>
      <sheetData sheetId="71" refreshError="1"/>
      <sheetData sheetId="72" refreshError="1"/>
      <sheetData sheetId="7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2:Q81"/>
  <sheetViews>
    <sheetView showWhiteSpace="0" view="pageBreakPreview" topLeftCell="A67" zoomScaleSheetLayoutView="100" workbookViewId="0">
      <selection activeCell="A76" sqref="A76:XFD82"/>
    </sheetView>
  </sheetViews>
  <sheetFormatPr defaultRowHeight="14.4" x14ac:dyDescent="0.3"/>
  <cols>
    <col min="1" max="1" width="5.33203125" style="3" customWidth="1"/>
    <col min="2" max="2" width="40.5546875" style="2" customWidth="1"/>
    <col min="3" max="5" width="8.6640625" customWidth="1"/>
    <col min="6" max="6" width="8.33203125" bestFit="1" customWidth="1"/>
    <col min="7" max="10" width="8.6640625" customWidth="1"/>
    <col min="11" max="11" width="9.6640625" customWidth="1"/>
    <col min="12" max="12" width="8.6640625" customWidth="1"/>
    <col min="13" max="13" width="12.6640625" customWidth="1"/>
    <col min="14" max="14" width="16.109375" customWidth="1"/>
    <col min="16" max="16" width="10.44140625" customWidth="1"/>
    <col min="17" max="17" width="14" customWidth="1"/>
  </cols>
  <sheetData>
    <row r="2" spans="1:17" ht="15" customHeight="1" x14ac:dyDescent="0.3">
      <c r="A2" s="96"/>
      <c r="B2" s="59"/>
      <c r="C2" s="567" t="s">
        <v>489</v>
      </c>
      <c r="D2" s="568"/>
      <c r="E2" s="568"/>
      <c r="F2" s="568"/>
      <c r="G2" s="568"/>
      <c r="H2" s="146"/>
      <c r="I2" s="569" t="s">
        <v>603</v>
      </c>
      <c r="J2" s="570"/>
      <c r="K2" s="570"/>
      <c r="L2" s="95"/>
    </row>
    <row r="3" spans="1:17" ht="24.75" customHeight="1" x14ac:dyDescent="0.3">
      <c r="A3" s="96"/>
      <c r="B3" s="107" t="s">
        <v>414</v>
      </c>
      <c r="C3" s="568"/>
      <c r="D3" s="568"/>
      <c r="E3" s="568"/>
      <c r="F3" s="568"/>
      <c r="G3" s="568"/>
      <c r="H3" s="146"/>
      <c r="I3" s="570"/>
      <c r="J3" s="570"/>
      <c r="K3" s="570"/>
      <c r="L3" s="95"/>
    </row>
    <row r="4" spans="1:17" ht="15" thickBot="1" x14ac:dyDescent="0.35">
      <c r="A4" s="40"/>
      <c r="B4" s="145" t="s">
        <v>35</v>
      </c>
      <c r="C4" s="57"/>
      <c r="D4" s="57"/>
      <c r="E4" s="57"/>
      <c r="F4" s="13"/>
      <c r="G4" s="13"/>
      <c r="H4" s="13"/>
      <c r="I4" s="13"/>
      <c r="J4" s="59"/>
      <c r="K4" s="571" t="s">
        <v>400</v>
      </c>
      <c r="L4" s="572"/>
    </row>
    <row r="5" spans="1:17" ht="40.799999999999997" x14ac:dyDescent="0.3">
      <c r="A5" s="481" t="s">
        <v>28</v>
      </c>
      <c r="B5" s="482" t="s">
        <v>29</v>
      </c>
      <c r="C5" s="483" t="s">
        <v>472</v>
      </c>
      <c r="D5" s="483" t="s">
        <v>473</v>
      </c>
      <c r="E5" s="483" t="s">
        <v>474</v>
      </c>
      <c r="F5" s="483" t="s">
        <v>475</v>
      </c>
      <c r="G5" s="483" t="s">
        <v>476</v>
      </c>
      <c r="H5" s="483" t="s">
        <v>477</v>
      </c>
      <c r="I5" s="483" t="s">
        <v>478</v>
      </c>
      <c r="J5" s="483" t="s">
        <v>479</v>
      </c>
      <c r="K5" s="483" t="s">
        <v>480</v>
      </c>
      <c r="L5" s="483" t="s">
        <v>481</v>
      </c>
      <c r="M5" s="165"/>
      <c r="N5" s="166"/>
      <c r="P5" s="473"/>
      <c r="Q5" s="473"/>
    </row>
    <row r="6" spans="1:17" ht="15" customHeight="1" thickBot="1" x14ac:dyDescent="0.35">
      <c r="A6" s="484" t="s">
        <v>9</v>
      </c>
      <c r="B6" s="261" t="s">
        <v>59</v>
      </c>
      <c r="C6" s="464">
        <v>811595</v>
      </c>
      <c r="D6" s="241">
        <v>860245</v>
      </c>
      <c r="E6" s="241">
        <v>860245</v>
      </c>
      <c r="F6" s="262">
        <v>0</v>
      </c>
      <c r="G6" s="262">
        <v>0</v>
      </c>
      <c r="H6" s="262">
        <v>0</v>
      </c>
      <c r="I6" s="262">
        <v>0</v>
      </c>
      <c r="J6" s="262">
        <f t="shared" ref="J6:J38" si="0">C6+F6+I6</f>
        <v>811595</v>
      </c>
      <c r="K6" s="262">
        <f>D6+G6</f>
        <v>860245</v>
      </c>
      <c r="L6" s="262">
        <f>E6+H6</f>
        <v>860245</v>
      </c>
      <c r="M6" s="167"/>
      <c r="N6" s="168"/>
      <c r="O6" s="227"/>
      <c r="P6" s="474"/>
      <c r="Q6" s="474"/>
    </row>
    <row r="7" spans="1:17" ht="12.75" customHeight="1" thickBot="1" x14ac:dyDescent="0.35">
      <c r="A7" s="484" t="s">
        <v>10</v>
      </c>
      <c r="B7" s="261" t="s">
        <v>60</v>
      </c>
      <c r="C7" s="464">
        <v>116496</v>
      </c>
      <c r="D7" s="241">
        <v>148320</v>
      </c>
      <c r="E7" s="241">
        <v>101251</v>
      </c>
      <c r="F7" s="241">
        <v>0</v>
      </c>
      <c r="G7" s="241">
        <v>0</v>
      </c>
      <c r="H7" s="241">
        <v>0</v>
      </c>
      <c r="I7" s="241">
        <v>0</v>
      </c>
      <c r="J7" s="262">
        <f t="shared" si="0"/>
        <v>116496</v>
      </c>
      <c r="K7" s="262">
        <f t="shared" ref="K7:K38" si="1">D7+G7</f>
        <v>148320</v>
      </c>
      <c r="L7" s="262">
        <f t="shared" ref="L7:L38" si="2">E7+H7</f>
        <v>101251</v>
      </c>
      <c r="M7" s="167"/>
      <c r="N7" s="168"/>
      <c r="O7" s="227"/>
      <c r="P7" s="474"/>
      <c r="Q7" s="474"/>
    </row>
    <row r="8" spans="1:17" ht="16.5" customHeight="1" thickBot="1" x14ac:dyDescent="0.35">
      <c r="A8" s="484" t="s">
        <v>43</v>
      </c>
      <c r="B8" s="261" t="s">
        <v>61</v>
      </c>
      <c r="C8" s="464">
        <v>97331</v>
      </c>
      <c r="D8" s="241">
        <v>148320</v>
      </c>
      <c r="E8" s="241">
        <v>101251</v>
      </c>
      <c r="F8" s="241">
        <f>F9+F10+F11</f>
        <v>0</v>
      </c>
      <c r="G8" s="241">
        <v>0</v>
      </c>
      <c r="H8" s="241">
        <v>0</v>
      </c>
      <c r="I8" s="241">
        <f>I9+I10+I11</f>
        <v>0</v>
      </c>
      <c r="J8" s="262">
        <f t="shared" si="0"/>
        <v>97331</v>
      </c>
      <c r="K8" s="262">
        <f t="shared" si="1"/>
        <v>148320</v>
      </c>
      <c r="L8" s="262">
        <v>101251</v>
      </c>
      <c r="M8" s="167"/>
      <c r="N8" s="168"/>
      <c r="O8" s="227"/>
      <c r="P8" s="474"/>
      <c r="Q8" s="474"/>
    </row>
    <row r="9" spans="1:17" ht="12.75" customHeight="1" thickBot="1" x14ac:dyDescent="0.35">
      <c r="A9" s="484" t="s">
        <v>62</v>
      </c>
      <c r="B9" s="261" t="s">
        <v>446</v>
      </c>
      <c r="C9" s="464">
        <v>38472</v>
      </c>
      <c r="D9" s="241">
        <v>43717</v>
      </c>
      <c r="E9" s="241">
        <v>43717</v>
      </c>
      <c r="F9" s="241">
        <v>0</v>
      </c>
      <c r="G9" s="241">
        <v>0</v>
      </c>
      <c r="H9" s="241">
        <v>0</v>
      </c>
      <c r="I9" s="241">
        <v>0</v>
      </c>
      <c r="J9" s="262">
        <f t="shared" si="0"/>
        <v>38472</v>
      </c>
      <c r="K9" s="262">
        <f t="shared" si="1"/>
        <v>43717</v>
      </c>
      <c r="L9" s="262">
        <f t="shared" si="2"/>
        <v>43717</v>
      </c>
      <c r="M9" s="167"/>
      <c r="N9" s="168"/>
      <c r="O9" s="227"/>
      <c r="P9" s="474"/>
      <c r="Q9" s="474"/>
    </row>
    <row r="10" spans="1:17" ht="12.75" customHeight="1" thickBot="1" x14ac:dyDescent="0.35">
      <c r="A10" s="484" t="s">
        <v>63</v>
      </c>
      <c r="B10" s="261" t="s">
        <v>65</v>
      </c>
      <c r="C10" s="464">
        <v>0</v>
      </c>
      <c r="D10" s="241">
        <v>22606</v>
      </c>
      <c r="E10" s="241">
        <v>22606</v>
      </c>
      <c r="F10" s="241">
        <v>0</v>
      </c>
      <c r="G10" s="241">
        <v>0</v>
      </c>
      <c r="H10" s="241">
        <v>0</v>
      </c>
      <c r="I10" s="241">
        <v>0</v>
      </c>
      <c r="J10" s="262">
        <f t="shared" si="0"/>
        <v>0</v>
      </c>
      <c r="K10" s="262">
        <f t="shared" si="1"/>
        <v>22606</v>
      </c>
      <c r="L10" s="262">
        <f t="shared" si="2"/>
        <v>22606</v>
      </c>
      <c r="M10" s="167"/>
      <c r="N10" s="168"/>
      <c r="O10" s="227"/>
      <c r="P10" s="474"/>
      <c r="Q10" s="474"/>
    </row>
    <row r="11" spans="1:17" ht="22.5" customHeight="1" thickBot="1" x14ac:dyDescent="0.35">
      <c r="A11" s="484" t="s">
        <v>64</v>
      </c>
      <c r="B11" s="261" t="s">
        <v>66</v>
      </c>
      <c r="C11" s="464">
        <v>0</v>
      </c>
      <c r="D11" s="241">
        <f>47069+13447</f>
        <v>60516</v>
      </c>
      <c r="E11" s="241">
        <v>13447</v>
      </c>
      <c r="F11" s="241">
        <v>0</v>
      </c>
      <c r="G11" s="241">
        <v>0</v>
      </c>
      <c r="H11" s="241">
        <v>0</v>
      </c>
      <c r="I11" s="241">
        <v>0</v>
      </c>
      <c r="J11" s="262">
        <f>C11+F11+I11</f>
        <v>0</v>
      </c>
      <c r="K11" s="262">
        <f t="shared" si="1"/>
        <v>60516</v>
      </c>
      <c r="L11" s="262">
        <f t="shared" si="2"/>
        <v>13447</v>
      </c>
      <c r="M11" s="167"/>
      <c r="N11" s="168"/>
      <c r="O11" s="227"/>
      <c r="P11" s="474"/>
      <c r="Q11" s="474"/>
    </row>
    <row r="12" spans="1:17" ht="12.75" customHeight="1" thickBot="1" x14ac:dyDescent="0.35">
      <c r="A12" s="484" t="s">
        <v>401</v>
      </c>
      <c r="B12" s="261" t="s">
        <v>410</v>
      </c>
      <c r="C12" s="464">
        <v>58859</v>
      </c>
      <c r="D12" s="241">
        <v>21481</v>
      </c>
      <c r="E12" s="241">
        <v>21481</v>
      </c>
      <c r="F12" s="241">
        <v>0</v>
      </c>
      <c r="G12" s="241">
        <v>0</v>
      </c>
      <c r="H12" s="241">
        <v>0</v>
      </c>
      <c r="I12" s="241">
        <v>0</v>
      </c>
      <c r="J12" s="262">
        <f>C12+F12+I12</f>
        <v>58859</v>
      </c>
      <c r="K12" s="262">
        <f t="shared" si="1"/>
        <v>21481</v>
      </c>
      <c r="L12" s="262">
        <f t="shared" si="2"/>
        <v>21481</v>
      </c>
      <c r="M12" s="167"/>
      <c r="N12" s="168"/>
      <c r="O12" s="227"/>
      <c r="P12" s="474"/>
      <c r="Q12" s="474"/>
    </row>
    <row r="13" spans="1:17" ht="25.5" customHeight="1" thickBot="1" x14ac:dyDescent="0.35">
      <c r="A13" s="484" t="s">
        <v>11</v>
      </c>
      <c r="B13" s="261" t="s">
        <v>67</v>
      </c>
      <c r="C13" s="464">
        <v>944992</v>
      </c>
      <c r="D13" s="464">
        <v>1002388</v>
      </c>
      <c r="E13" s="241">
        <v>171772</v>
      </c>
      <c r="F13" s="7"/>
      <c r="G13" s="241">
        <v>0</v>
      </c>
      <c r="H13" s="241">
        <v>0</v>
      </c>
      <c r="I13" s="241">
        <v>0</v>
      </c>
      <c r="J13" s="262">
        <f t="shared" si="0"/>
        <v>944992</v>
      </c>
      <c r="K13" s="262">
        <f t="shared" si="1"/>
        <v>1002388</v>
      </c>
      <c r="L13" s="262">
        <f t="shared" si="2"/>
        <v>171772</v>
      </c>
      <c r="M13" s="167"/>
      <c r="N13" s="168"/>
      <c r="O13" s="227"/>
      <c r="P13" s="474"/>
      <c r="Q13" s="474"/>
    </row>
    <row r="14" spans="1:17" ht="12.75" customHeight="1" thickBot="1" x14ac:dyDescent="0.35">
      <c r="A14" s="484" t="s">
        <v>12</v>
      </c>
      <c r="B14" s="261" t="s">
        <v>68</v>
      </c>
      <c r="C14" s="464">
        <v>923400</v>
      </c>
      <c r="D14" s="464">
        <v>898081</v>
      </c>
      <c r="E14" s="241">
        <v>1046617</v>
      </c>
      <c r="F14" s="241">
        <v>28300</v>
      </c>
      <c r="G14" s="241">
        <v>53619</v>
      </c>
      <c r="H14" s="241">
        <v>0</v>
      </c>
      <c r="I14" s="241">
        <v>0</v>
      </c>
      <c r="J14" s="262">
        <f t="shared" si="0"/>
        <v>951700</v>
      </c>
      <c r="K14" s="262">
        <f t="shared" si="1"/>
        <v>951700</v>
      </c>
      <c r="L14" s="262">
        <f t="shared" si="2"/>
        <v>1046617</v>
      </c>
      <c r="M14" s="167"/>
      <c r="N14" s="168"/>
      <c r="O14" s="227"/>
      <c r="P14" s="474"/>
      <c r="Q14" s="474"/>
    </row>
    <row r="15" spans="1:17" ht="12.75" customHeight="1" thickBot="1" x14ac:dyDescent="0.35">
      <c r="A15" s="484"/>
      <c r="B15" s="261" t="s">
        <v>31</v>
      </c>
      <c r="C15" s="464">
        <v>275000</v>
      </c>
      <c r="D15" s="464">
        <v>275000</v>
      </c>
      <c r="E15" s="241">
        <v>321203</v>
      </c>
      <c r="F15" s="241">
        <v>0</v>
      </c>
      <c r="G15" s="241">
        <v>0</v>
      </c>
      <c r="H15" s="241">
        <v>0</v>
      </c>
      <c r="I15" s="241">
        <v>0</v>
      </c>
      <c r="J15" s="262">
        <f t="shared" si="0"/>
        <v>275000</v>
      </c>
      <c r="K15" s="262">
        <f t="shared" si="1"/>
        <v>275000</v>
      </c>
      <c r="L15" s="262">
        <f t="shared" si="2"/>
        <v>321203</v>
      </c>
      <c r="M15" s="167"/>
      <c r="N15" s="168"/>
      <c r="O15" s="227"/>
      <c r="P15" s="474"/>
      <c r="Q15" s="474"/>
    </row>
    <row r="16" spans="1:17" ht="12.75" customHeight="1" thickBot="1" x14ac:dyDescent="0.35">
      <c r="A16" s="484"/>
      <c r="B16" s="261" t="s">
        <v>32</v>
      </c>
      <c r="C16" s="464">
        <v>75000</v>
      </c>
      <c r="D16" s="464">
        <v>75000</v>
      </c>
      <c r="E16" s="241">
        <v>92076</v>
      </c>
      <c r="F16" s="241">
        <v>0</v>
      </c>
      <c r="G16" s="241">
        <v>0</v>
      </c>
      <c r="H16" s="241">
        <v>0</v>
      </c>
      <c r="I16" s="241">
        <v>0</v>
      </c>
      <c r="J16" s="262">
        <f t="shared" si="0"/>
        <v>75000</v>
      </c>
      <c r="K16" s="262">
        <f t="shared" si="1"/>
        <v>75000</v>
      </c>
      <c r="L16" s="262">
        <f t="shared" si="2"/>
        <v>92076</v>
      </c>
      <c r="M16" s="167"/>
      <c r="N16" s="168"/>
      <c r="O16" s="227"/>
      <c r="P16" s="474"/>
      <c r="Q16" s="474"/>
    </row>
    <row r="17" spans="1:17" ht="12.75" customHeight="1" thickBot="1" x14ac:dyDescent="0.35">
      <c r="A17" s="484"/>
      <c r="B17" s="261" t="s">
        <v>33</v>
      </c>
      <c r="C17" s="464">
        <v>526700</v>
      </c>
      <c r="D17" s="464">
        <v>501381</v>
      </c>
      <c r="E17" s="241">
        <v>576870</v>
      </c>
      <c r="F17" s="241">
        <v>28300</v>
      </c>
      <c r="G17" s="241">
        <v>53619</v>
      </c>
      <c r="H17" s="241">
        <v>0</v>
      </c>
      <c r="I17" s="241">
        <v>0</v>
      </c>
      <c r="J17" s="262">
        <f t="shared" si="0"/>
        <v>555000</v>
      </c>
      <c r="K17" s="262">
        <f t="shared" si="1"/>
        <v>555000</v>
      </c>
      <c r="L17" s="262">
        <f t="shared" si="2"/>
        <v>576870</v>
      </c>
      <c r="M17" s="167"/>
      <c r="N17" s="168"/>
      <c r="O17" s="227"/>
      <c r="P17" s="474"/>
      <c r="Q17" s="474"/>
    </row>
    <row r="18" spans="1:17" ht="12.75" customHeight="1" thickBot="1" x14ac:dyDescent="0.35">
      <c r="A18" s="484"/>
      <c r="B18" s="261" t="s">
        <v>55</v>
      </c>
      <c r="C18" s="464">
        <v>2000</v>
      </c>
      <c r="D18" s="241">
        <v>3200</v>
      </c>
      <c r="E18" s="241">
        <v>2349</v>
      </c>
      <c r="F18" s="241">
        <v>0</v>
      </c>
      <c r="G18" s="241">
        <v>0</v>
      </c>
      <c r="H18" s="241">
        <v>0</v>
      </c>
      <c r="I18" s="241">
        <v>0</v>
      </c>
      <c r="J18" s="262">
        <f t="shared" si="0"/>
        <v>2000</v>
      </c>
      <c r="K18" s="262">
        <f t="shared" si="1"/>
        <v>3200</v>
      </c>
      <c r="L18" s="262">
        <f t="shared" si="2"/>
        <v>2349</v>
      </c>
      <c r="M18" s="167"/>
      <c r="N18" s="168"/>
      <c r="O18" s="227"/>
      <c r="P18" s="474"/>
      <c r="Q18" s="474"/>
    </row>
    <row r="19" spans="1:17" ht="12.75" customHeight="1" thickBot="1" x14ac:dyDescent="0.35">
      <c r="A19" s="484"/>
      <c r="B19" s="261" t="s">
        <v>34</v>
      </c>
      <c r="C19" s="464">
        <v>40000</v>
      </c>
      <c r="D19" s="241">
        <v>40000</v>
      </c>
      <c r="E19" s="241">
        <v>49232</v>
      </c>
      <c r="F19" s="241">
        <v>0</v>
      </c>
      <c r="G19" s="241">
        <v>0</v>
      </c>
      <c r="H19" s="241">
        <v>0</v>
      </c>
      <c r="I19" s="241">
        <v>0</v>
      </c>
      <c r="J19" s="262">
        <f t="shared" si="0"/>
        <v>40000</v>
      </c>
      <c r="K19" s="262">
        <f t="shared" si="1"/>
        <v>40000</v>
      </c>
      <c r="L19" s="262">
        <f t="shared" si="2"/>
        <v>49232</v>
      </c>
      <c r="M19" s="167"/>
      <c r="N19" s="168"/>
      <c r="O19" s="227"/>
      <c r="P19" s="474"/>
      <c r="Q19" s="474"/>
    </row>
    <row r="20" spans="1:17" ht="12.75" customHeight="1" thickBot="1" x14ac:dyDescent="0.35">
      <c r="A20" s="484"/>
      <c r="B20" s="261" t="s">
        <v>421</v>
      </c>
      <c r="C20" s="464">
        <v>4700</v>
      </c>
      <c r="D20" s="241">
        <v>3500</v>
      </c>
      <c r="E20" s="241">
        <v>4888</v>
      </c>
      <c r="F20" s="241">
        <v>0</v>
      </c>
      <c r="G20" s="241">
        <v>0</v>
      </c>
      <c r="H20" s="241">
        <v>0</v>
      </c>
      <c r="I20" s="241">
        <v>0</v>
      </c>
      <c r="J20" s="262">
        <f t="shared" si="0"/>
        <v>4700</v>
      </c>
      <c r="K20" s="262">
        <f t="shared" si="1"/>
        <v>3500</v>
      </c>
      <c r="L20" s="262">
        <f t="shared" si="2"/>
        <v>4888</v>
      </c>
      <c r="M20" s="167"/>
      <c r="N20" s="168"/>
      <c r="O20" s="227"/>
      <c r="P20" s="474"/>
      <c r="Q20" s="474"/>
    </row>
    <row r="21" spans="1:17" ht="12.75" customHeight="1" thickBot="1" x14ac:dyDescent="0.35">
      <c r="A21" s="484" t="s">
        <v>13</v>
      </c>
      <c r="B21" s="261" t="s">
        <v>69</v>
      </c>
      <c r="C21" s="464">
        <v>297139</v>
      </c>
      <c r="D21" s="241">
        <v>306454</v>
      </c>
      <c r="E21" s="241">
        <v>246846</v>
      </c>
      <c r="F21" s="241">
        <v>0</v>
      </c>
      <c r="G21" s="241">
        <v>0</v>
      </c>
      <c r="H21" s="241">
        <v>0</v>
      </c>
      <c r="I21" s="241">
        <v>0</v>
      </c>
      <c r="J21" s="262">
        <f t="shared" si="0"/>
        <v>297139</v>
      </c>
      <c r="K21" s="262">
        <f t="shared" si="1"/>
        <v>306454</v>
      </c>
      <c r="L21" s="262">
        <f t="shared" si="2"/>
        <v>246846</v>
      </c>
      <c r="M21" s="167"/>
      <c r="N21" s="168"/>
      <c r="O21" s="227"/>
      <c r="P21" s="474"/>
      <c r="Q21" s="474"/>
    </row>
    <row r="22" spans="1:17" ht="12.75" customHeight="1" thickBot="1" x14ac:dyDescent="0.35">
      <c r="A22" s="484" t="s">
        <v>14</v>
      </c>
      <c r="B22" s="261" t="s">
        <v>70</v>
      </c>
      <c r="C22" s="464">
        <v>187000</v>
      </c>
      <c r="D22" s="241">
        <v>187000</v>
      </c>
      <c r="E22" s="241">
        <v>73079</v>
      </c>
      <c r="F22" s="241">
        <v>0</v>
      </c>
      <c r="G22" s="241">
        <v>0</v>
      </c>
      <c r="H22" s="241">
        <v>0</v>
      </c>
      <c r="I22" s="241">
        <v>0</v>
      </c>
      <c r="J22" s="262">
        <f t="shared" si="0"/>
        <v>187000</v>
      </c>
      <c r="K22" s="262">
        <f t="shared" si="1"/>
        <v>187000</v>
      </c>
      <c r="L22" s="262">
        <f t="shared" si="2"/>
        <v>73079</v>
      </c>
      <c r="M22" s="167"/>
      <c r="N22" s="168"/>
      <c r="O22" s="227"/>
      <c r="P22" s="474"/>
      <c r="Q22" s="474"/>
    </row>
    <row r="23" spans="1:17" ht="12.75" customHeight="1" thickBot="1" x14ac:dyDescent="0.35">
      <c r="A23" s="484" t="s">
        <v>15</v>
      </c>
      <c r="B23" s="261" t="s">
        <v>71</v>
      </c>
      <c r="C23" s="464">
        <v>0</v>
      </c>
      <c r="D23" s="241">
        <v>1850</v>
      </c>
      <c r="E23" s="241">
        <v>38253</v>
      </c>
      <c r="F23" s="241">
        <v>0</v>
      </c>
      <c r="G23" s="241">
        <v>0</v>
      </c>
      <c r="H23" s="241">
        <v>0</v>
      </c>
      <c r="I23" s="241">
        <v>0</v>
      </c>
      <c r="J23" s="262">
        <f t="shared" si="0"/>
        <v>0</v>
      </c>
      <c r="K23" s="262">
        <f t="shared" si="1"/>
        <v>1850</v>
      </c>
      <c r="L23" s="262">
        <f t="shared" si="2"/>
        <v>38253</v>
      </c>
      <c r="M23" s="167"/>
      <c r="N23" s="168"/>
      <c r="O23" s="227"/>
      <c r="P23" s="474"/>
      <c r="Q23" s="474"/>
    </row>
    <row r="24" spans="1:17" ht="12.75" customHeight="1" thickBot="1" x14ac:dyDescent="0.35">
      <c r="A24" s="484" t="s">
        <v>16</v>
      </c>
      <c r="B24" s="261" t="s">
        <v>72</v>
      </c>
      <c r="C24" s="464">
        <v>0</v>
      </c>
      <c r="D24" s="241">
        <v>0</v>
      </c>
      <c r="E24" s="241">
        <v>837</v>
      </c>
      <c r="F24" s="241">
        <v>0</v>
      </c>
      <c r="G24" s="241">
        <v>0</v>
      </c>
      <c r="H24" s="241">
        <v>0</v>
      </c>
      <c r="I24" s="241">
        <v>0</v>
      </c>
      <c r="J24" s="262">
        <f t="shared" si="0"/>
        <v>0</v>
      </c>
      <c r="K24" s="262">
        <f t="shared" si="1"/>
        <v>0</v>
      </c>
      <c r="L24" s="262">
        <f t="shared" si="2"/>
        <v>837</v>
      </c>
      <c r="M24" s="167"/>
      <c r="N24" s="168"/>
      <c r="O24" s="227"/>
      <c r="P24" s="474"/>
      <c r="Q24" s="474"/>
    </row>
    <row r="25" spans="1:17" ht="12.75" customHeight="1" thickBot="1" x14ac:dyDescent="0.35">
      <c r="A25" s="485" t="s">
        <v>17</v>
      </c>
      <c r="B25" s="263" t="s">
        <v>73</v>
      </c>
      <c r="C25" s="241">
        <f>C6+C7+C13+C14+C21+C22+C23+C24</f>
        <v>3280622</v>
      </c>
      <c r="D25" s="241">
        <f t="shared" ref="D25:I25" si="3">D6+D7+D13+D14+D21+D22+D23+D24</f>
        <v>3404338</v>
      </c>
      <c r="E25" s="241">
        <f t="shared" si="3"/>
        <v>2538900</v>
      </c>
      <c r="F25" s="241">
        <f t="shared" si="3"/>
        <v>28300</v>
      </c>
      <c r="G25" s="241">
        <f t="shared" si="3"/>
        <v>53619</v>
      </c>
      <c r="H25" s="241">
        <f t="shared" si="3"/>
        <v>0</v>
      </c>
      <c r="I25" s="241">
        <f t="shared" si="3"/>
        <v>0</v>
      </c>
      <c r="J25" s="262">
        <f t="shared" si="0"/>
        <v>3308922</v>
      </c>
      <c r="K25" s="262">
        <f t="shared" si="1"/>
        <v>3457957</v>
      </c>
      <c r="L25" s="262">
        <f t="shared" si="2"/>
        <v>2538900</v>
      </c>
      <c r="M25" s="167"/>
      <c r="N25" s="168"/>
      <c r="O25" s="227"/>
      <c r="P25" s="474"/>
      <c r="Q25" s="474"/>
    </row>
    <row r="26" spans="1:17" ht="12.75" customHeight="1" thickBot="1" x14ac:dyDescent="0.35">
      <c r="A26" s="484" t="s">
        <v>18</v>
      </c>
      <c r="B26" s="261" t="s">
        <v>74</v>
      </c>
      <c r="C26" s="241">
        <v>206000</v>
      </c>
      <c r="D26" s="241">
        <v>206000</v>
      </c>
      <c r="E26" s="241">
        <v>206547</v>
      </c>
      <c r="F26" s="241">
        <v>0</v>
      </c>
      <c r="G26" s="241">
        <v>0</v>
      </c>
      <c r="H26" s="241">
        <v>0</v>
      </c>
      <c r="I26" s="241">
        <v>0</v>
      </c>
      <c r="J26" s="262">
        <f t="shared" si="0"/>
        <v>206000</v>
      </c>
      <c r="K26" s="262">
        <f t="shared" si="1"/>
        <v>206000</v>
      </c>
      <c r="L26" s="262">
        <f t="shared" si="2"/>
        <v>206547</v>
      </c>
      <c r="M26" s="167"/>
      <c r="N26" s="168"/>
      <c r="O26" s="227"/>
      <c r="P26" s="474"/>
      <c r="Q26" s="474"/>
    </row>
    <row r="27" spans="1:17" ht="12.75" customHeight="1" thickBot="1" x14ac:dyDescent="0.35">
      <c r="A27" s="484" t="s">
        <v>19</v>
      </c>
      <c r="B27" s="261" t="s">
        <v>75</v>
      </c>
      <c r="C27" s="241">
        <v>0</v>
      </c>
      <c r="D27" s="241">
        <v>0</v>
      </c>
      <c r="E27" s="241">
        <v>0</v>
      </c>
      <c r="F27" s="241">
        <v>0</v>
      </c>
      <c r="G27" s="241">
        <v>0</v>
      </c>
      <c r="H27" s="241">
        <v>0</v>
      </c>
      <c r="I27" s="241">
        <v>0</v>
      </c>
      <c r="J27" s="262">
        <f t="shared" si="0"/>
        <v>0</v>
      </c>
      <c r="K27" s="262">
        <f t="shared" si="1"/>
        <v>0</v>
      </c>
      <c r="L27" s="262">
        <f t="shared" si="2"/>
        <v>0</v>
      </c>
      <c r="M27" s="167"/>
      <c r="N27" s="168"/>
      <c r="O27" s="227"/>
      <c r="P27" s="474"/>
      <c r="Q27" s="474"/>
    </row>
    <row r="28" spans="1:17" ht="12.75" customHeight="1" thickBot="1" x14ac:dyDescent="0.35">
      <c r="A28" s="484" t="s">
        <v>20</v>
      </c>
      <c r="B28" s="261" t="s">
        <v>76</v>
      </c>
      <c r="C28" s="241">
        <v>690000</v>
      </c>
      <c r="D28" s="241">
        <v>726039</v>
      </c>
      <c r="E28" s="241">
        <v>726039</v>
      </c>
      <c r="F28" s="241">
        <v>0</v>
      </c>
      <c r="G28" s="241">
        <v>0</v>
      </c>
      <c r="H28" s="241">
        <v>0</v>
      </c>
      <c r="I28" s="241">
        <v>0</v>
      </c>
      <c r="J28" s="262">
        <f t="shared" si="0"/>
        <v>690000</v>
      </c>
      <c r="K28" s="262">
        <f t="shared" si="1"/>
        <v>726039</v>
      </c>
      <c r="L28" s="262">
        <f t="shared" si="2"/>
        <v>726039</v>
      </c>
      <c r="M28" s="167"/>
      <c r="N28" s="168"/>
      <c r="O28" s="227"/>
      <c r="P28" s="474"/>
      <c r="Q28" s="474"/>
    </row>
    <row r="29" spans="1:17" ht="12.75" customHeight="1" thickBot="1" x14ac:dyDescent="0.35">
      <c r="A29" s="484" t="s">
        <v>21</v>
      </c>
      <c r="B29" s="261" t="s">
        <v>77</v>
      </c>
      <c r="C29" s="241">
        <v>952318</v>
      </c>
      <c r="D29" s="241">
        <v>997229</v>
      </c>
      <c r="E29" s="241">
        <v>956401</v>
      </c>
      <c r="F29" s="241">
        <v>0</v>
      </c>
      <c r="G29" s="241">
        <v>0</v>
      </c>
      <c r="H29" s="241">
        <v>0</v>
      </c>
      <c r="I29" s="241">
        <v>0</v>
      </c>
      <c r="J29" s="262">
        <f t="shared" si="0"/>
        <v>952318</v>
      </c>
      <c r="K29" s="262">
        <f t="shared" si="1"/>
        <v>997229</v>
      </c>
      <c r="L29" s="262">
        <f t="shared" si="2"/>
        <v>956401</v>
      </c>
      <c r="M29" s="167"/>
      <c r="N29" s="168"/>
      <c r="O29" s="227"/>
      <c r="P29" s="474"/>
      <c r="Q29" s="474"/>
    </row>
    <row r="30" spans="1:17" ht="12.75" customHeight="1" thickBot="1" x14ac:dyDescent="0.35">
      <c r="A30" s="484"/>
      <c r="B30" s="261" t="s">
        <v>78</v>
      </c>
      <c r="C30" s="241">
        <v>952318</v>
      </c>
      <c r="D30" s="241">
        <v>997229</v>
      </c>
      <c r="E30" s="241">
        <v>956401</v>
      </c>
      <c r="F30" s="241">
        <v>0</v>
      </c>
      <c r="G30" s="241">
        <v>0</v>
      </c>
      <c r="H30" s="241">
        <v>0</v>
      </c>
      <c r="I30" s="241">
        <v>0</v>
      </c>
      <c r="J30" s="262">
        <f t="shared" si="0"/>
        <v>952318</v>
      </c>
      <c r="K30" s="262">
        <f t="shared" si="1"/>
        <v>997229</v>
      </c>
      <c r="L30" s="262">
        <f t="shared" si="2"/>
        <v>956401</v>
      </c>
      <c r="M30" s="167"/>
      <c r="N30" s="168"/>
      <c r="O30" s="227"/>
      <c r="P30" s="474"/>
      <c r="Q30" s="474"/>
    </row>
    <row r="31" spans="1:17" ht="12.75" customHeight="1" thickBot="1" x14ac:dyDescent="0.35">
      <c r="A31" s="486"/>
      <c r="B31" s="261" t="s">
        <v>402</v>
      </c>
      <c r="C31" s="241">
        <v>0</v>
      </c>
      <c r="D31" s="241">
        <v>0</v>
      </c>
      <c r="E31" s="241">
        <v>0</v>
      </c>
      <c r="F31" s="241">
        <v>0</v>
      </c>
      <c r="G31" s="241">
        <v>0</v>
      </c>
      <c r="H31" s="241">
        <v>0</v>
      </c>
      <c r="I31" s="241">
        <v>0</v>
      </c>
      <c r="J31" s="262">
        <f t="shared" si="0"/>
        <v>0</v>
      </c>
      <c r="K31" s="262">
        <f t="shared" si="1"/>
        <v>0</v>
      </c>
      <c r="L31" s="262">
        <f t="shared" si="2"/>
        <v>0</v>
      </c>
      <c r="M31" s="167"/>
      <c r="N31" s="168"/>
      <c r="O31" s="227"/>
      <c r="P31" s="474"/>
      <c r="Q31" s="474"/>
    </row>
    <row r="32" spans="1:17" ht="12.75" customHeight="1" thickBot="1" x14ac:dyDescent="0.35">
      <c r="A32" s="484" t="s">
        <v>22</v>
      </c>
      <c r="B32" s="261" t="s">
        <v>415</v>
      </c>
      <c r="C32" s="241">
        <v>0</v>
      </c>
      <c r="D32" s="241">
        <v>0</v>
      </c>
      <c r="E32" s="241">
        <v>32462</v>
      </c>
      <c r="F32" s="241">
        <v>0</v>
      </c>
      <c r="G32" s="241">
        <v>0</v>
      </c>
      <c r="H32" s="241">
        <v>0</v>
      </c>
      <c r="I32" s="241">
        <v>0</v>
      </c>
      <c r="J32" s="262">
        <f t="shared" si="0"/>
        <v>0</v>
      </c>
      <c r="K32" s="262">
        <f t="shared" si="1"/>
        <v>0</v>
      </c>
      <c r="L32" s="262">
        <f t="shared" si="2"/>
        <v>32462</v>
      </c>
      <c r="M32" s="167"/>
      <c r="N32" s="168"/>
      <c r="O32" s="227"/>
      <c r="P32" s="474"/>
      <c r="Q32" s="474"/>
    </row>
    <row r="33" spans="1:17" ht="26.25" customHeight="1" thickBot="1" x14ac:dyDescent="0.35">
      <c r="A33" s="484" t="s">
        <v>23</v>
      </c>
      <c r="B33" s="261" t="s">
        <v>80</v>
      </c>
      <c r="C33" s="241">
        <v>0</v>
      </c>
      <c r="D33" s="241">
        <v>0</v>
      </c>
      <c r="E33" s="241">
        <v>0</v>
      </c>
      <c r="F33" s="241">
        <v>0</v>
      </c>
      <c r="G33" s="241">
        <v>0</v>
      </c>
      <c r="H33" s="241">
        <v>0</v>
      </c>
      <c r="I33" s="241">
        <v>0</v>
      </c>
      <c r="J33" s="262">
        <f t="shared" si="0"/>
        <v>0</v>
      </c>
      <c r="K33" s="262">
        <f t="shared" si="1"/>
        <v>0</v>
      </c>
      <c r="L33" s="262">
        <f t="shared" si="2"/>
        <v>0</v>
      </c>
      <c r="M33" s="167"/>
      <c r="N33" s="168"/>
      <c r="O33" s="227"/>
      <c r="P33" s="474"/>
      <c r="Q33" s="474"/>
    </row>
    <row r="34" spans="1:17" ht="12.75" customHeight="1" thickBot="1" x14ac:dyDescent="0.35">
      <c r="A34" s="484" t="s">
        <v>24</v>
      </c>
      <c r="B34" s="263" t="s">
        <v>81</v>
      </c>
      <c r="C34" s="241">
        <f t="shared" ref="C34:I34" si="4">C26+C27+C28+C29+C32+C33</f>
        <v>1848318</v>
      </c>
      <c r="D34" s="241">
        <f t="shared" si="4"/>
        <v>1929268</v>
      </c>
      <c r="E34" s="241">
        <f t="shared" si="4"/>
        <v>1921449</v>
      </c>
      <c r="F34" s="241">
        <f t="shared" si="4"/>
        <v>0</v>
      </c>
      <c r="G34" s="241">
        <f t="shared" si="4"/>
        <v>0</v>
      </c>
      <c r="H34" s="241">
        <f t="shared" si="4"/>
        <v>0</v>
      </c>
      <c r="I34" s="241">
        <f t="shared" si="4"/>
        <v>0</v>
      </c>
      <c r="J34" s="262">
        <f t="shared" si="0"/>
        <v>1848318</v>
      </c>
      <c r="K34" s="262">
        <f t="shared" si="1"/>
        <v>1929268</v>
      </c>
      <c r="L34" s="262">
        <f t="shared" si="2"/>
        <v>1921449</v>
      </c>
      <c r="M34" s="167"/>
      <c r="N34" s="168"/>
      <c r="O34" s="227"/>
      <c r="P34" s="474"/>
      <c r="Q34" s="474"/>
    </row>
    <row r="35" spans="1:17" ht="12.75" customHeight="1" thickBot="1" x14ac:dyDescent="0.35">
      <c r="A35" s="484" t="s">
        <v>25</v>
      </c>
      <c r="B35" s="263" t="s">
        <v>82</v>
      </c>
      <c r="C35" s="241">
        <f t="shared" ref="C35:I35" si="5">C25+C34</f>
        <v>5128940</v>
      </c>
      <c r="D35" s="241">
        <f t="shared" si="5"/>
        <v>5333606</v>
      </c>
      <c r="E35" s="241">
        <f t="shared" si="5"/>
        <v>4460349</v>
      </c>
      <c r="F35" s="241">
        <f t="shared" si="5"/>
        <v>28300</v>
      </c>
      <c r="G35" s="241">
        <f t="shared" si="5"/>
        <v>53619</v>
      </c>
      <c r="H35" s="241">
        <f t="shared" si="5"/>
        <v>0</v>
      </c>
      <c r="I35" s="241">
        <f t="shared" si="5"/>
        <v>0</v>
      </c>
      <c r="J35" s="262">
        <f t="shared" si="0"/>
        <v>5157240</v>
      </c>
      <c r="K35" s="262">
        <f t="shared" si="1"/>
        <v>5387225</v>
      </c>
      <c r="L35" s="262">
        <f t="shared" si="2"/>
        <v>4460349</v>
      </c>
      <c r="M35" s="167"/>
      <c r="N35" s="168"/>
      <c r="O35" s="227"/>
      <c r="P35" s="474"/>
      <c r="Q35" s="474"/>
    </row>
    <row r="36" spans="1:17" ht="12.75" customHeight="1" thickBot="1" x14ac:dyDescent="0.35">
      <c r="A36" s="484" t="s">
        <v>26</v>
      </c>
      <c r="B36" s="261" t="s">
        <v>83</v>
      </c>
      <c r="C36" s="241">
        <v>952318</v>
      </c>
      <c r="D36" s="241">
        <v>997229</v>
      </c>
      <c r="E36" s="241">
        <v>956401</v>
      </c>
      <c r="F36" s="241">
        <v>0</v>
      </c>
      <c r="G36" s="241">
        <v>0</v>
      </c>
      <c r="H36" s="241">
        <v>0</v>
      </c>
      <c r="I36" s="241">
        <v>0</v>
      </c>
      <c r="J36" s="262">
        <f t="shared" si="0"/>
        <v>952318</v>
      </c>
      <c r="K36" s="262">
        <f t="shared" si="1"/>
        <v>997229</v>
      </c>
      <c r="L36" s="262">
        <f t="shared" si="2"/>
        <v>956401</v>
      </c>
      <c r="M36" s="167"/>
      <c r="N36" s="168"/>
      <c r="O36" s="227"/>
      <c r="P36" s="474"/>
      <c r="Q36" s="474"/>
    </row>
    <row r="37" spans="1:17" ht="12.75" customHeight="1" thickBot="1" x14ac:dyDescent="0.35">
      <c r="A37" s="487" t="s">
        <v>27</v>
      </c>
      <c r="B37" s="261" t="s">
        <v>403</v>
      </c>
      <c r="C37" s="241">
        <v>0</v>
      </c>
      <c r="D37" s="241">
        <v>0</v>
      </c>
      <c r="E37" s="241">
        <v>0</v>
      </c>
      <c r="F37" s="488">
        <v>0</v>
      </c>
      <c r="G37" s="488">
        <v>0</v>
      </c>
      <c r="H37" s="488">
        <v>0</v>
      </c>
      <c r="I37" s="488">
        <v>0</v>
      </c>
      <c r="J37" s="262">
        <f t="shared" si="0"/>
        <v>0</v>
      </c>
      <c r="K37" s="262">
        <f t="shared" si="1"/>
        <v>0</v>
      </c>
      <c r="L37" s="262">
        <f t="shared" si="2"/>
        <v>0</v>
      </c>
      <c r="M37" s="167"/>
      <c r="N37" s="168"/>
      <c r="O37" s="227"/>
      <c r="P37" s="474"/>
      <c r="Q37" s="474"/>
    </row>
    <row r="38" spans="1:17" ht="12.75" customHeight="1" thickBot="1" x14ac:dyDescent="0.35">
      <c r="A38" s="484" t="s">
        <v>255</v>
      </c>
      <c r="B38" s="263" t="s">
        <v>56</v>
      </c>
      <c r="C38" s="262">
        <f>C35-C36-C37</f>
        <v>4176622</v>
      </c>
      <c r="D38" s="262">
        <f t="shared" ref="D38:I38" si="6">D35-D36-D37</f>
        <v>4336377</v>
      </c>
      <c r="E38" s="262">
        <f t="shared" si="6"/>
        <v>3503948</v>
      </c>
      <c r="F38" s="262">
        <f t="shared" si="6"/>
        <v>28300</v>
      </c>
      <c r="G38" s="262">
        <f t="shared" si="6"/>
        <v>53619</v>
      </c>
      <c r="H38" s="262">
        <f t="shared" si="6"/>
        <v>0</v>
      </c>
      <c r="I38" s="262">
        <f t="shared" si="6"/>
        <v>0</v>
      </c>
      <c r="J38" s="262">
        <f t="shared" si="0"/>
        <v>4204922</v>
      </c>
      <c r="K38" s="262">
        <f t="shared" si="1"/>
        <v>4389996</v>
      </c>
      <c r="L38" s="262">
        <f t="shared" si="2"/>
        <v>3503948</v>
      </c>
      <c r="M38" s="168"/>
      <c r="N38" s="168"/>
      <c r="O38" s="227"/>
      <c r="P38" s="474"/>
      <c r="Q38" s="474"/>
    </row>
    <row r="39" spans="1:17" ht="12.75" customHeight="1" thickBot="1" x14ac:dyDescent="0.35">
      <c r="A39" s="489"/>
      <c r="B39" s="490"/>
      <c r="C39" s="491"/>
      <c r="D39" s="491"/>
      <c r="E39" s="491"/>
      <c r="F39" s="491"/>
      <c r="G39" s="491"/>
      <c r="H39" s="491"/>
      <c r="I39" s="491"/>
      <c r="J39" s="491"/>
      <c r="K39" s="491"/>
      <c r="L39" s="491"/>
      <c r="M39" s="168"/>
      <c r="N39" s="168"/>
    </row>
    <row r="40" spans="1:17" ht="12.75" customHeight="1" thickBot="1" x14ac:dyDescent="0.35">
      <c r="A40" s="489"/>
      <c r="B40" s="490"/>
      <c r="C40" s="491"/>
      <c r="D40" s="491"/>
      <c r="E40" s="491"/>
      <c r="F40" s="491"/>
      <c r="G40" s="491"/>
      <c r="H40" s="491"/>
      <c r="I40" s="491"/>
      <c r="J40" s="491"/>
      <c r="K40" s="491"/>
      <c r="L40" s="491"/>
      <c r="M40" s="167"/>
      <c r="N40" s="168"/>
    </row>
    <row r="41" spans="1:17" ht="12.75" customHeight="1" thickBot="1" x14ac:dyDescent="0.35">
      <c r="A41" s="489"/>
      <c r="B41" s="490"/>
      <c r="C41" s="491"/>
      <c r="D41" s="491"/>
      <c r="E41" s="491"/>
      <c r="F41" s="491"/>
      <c r="G41" s="504" t="s">
        <v>836</v>
      </c>
      <c r="H41" s="505"/>
      <c r="I41" s="505"/>
      <c r="J41" s="504">
        <f>+'2. önkorm.bevkiad'!J35+'3-9 önálló int.be-ki.-OK'!J25+'3-9 önálló int.be-ki.-OK'!V25+'3-9 önálló int.be-ki.-OK'!AH25+'3-9 önálló int.be-ki.-OK'!AT25+'3-9 önálló int.be-ki.-OK'!BF25+'3-9 önálló int.be-ki.-OK'!BR25+'3-9 önálló int.be-ki.-OK'!CD25+'3-9 önálló int.be-ki.-OK'!CP25</f>
        <v>5157240</v>
      </c>
      <c r="K41" s="504">
        <f>+'2. önkorm.bevkiad'!K35+'3-9 önálló int.be-ki.-OK'!K25+'3-9 önálló int.be-ki.-OK'!W25+'3-9 önálló int.be-ki.-OK'!AI25+'3-9 önálló int.be-ki.-OK'!AU25+'3-9 önálló int.be-ki.-OK'!BG25+'3-9 önálló int.be-ki.-OK'!BS25+'3-9 önálló int.be-ki.-OK'!CE25+'3-9 önálló int.be-ki.-OK'!CQ25</f>
        <v>5387225</v>
      </c>
      <c r="L41" s="504">
        <f>+'2. önkorm.bevkiad'!L35+'3-9 önálló int.be-ki.-OK'!L25+'3-9 önálló int.be-ki.-OK'!X25+'3-9 önálló int.be-ki.-OK'!AJ25+'3-9 önálló int.be-ki.-OK'!AV25+'3-9 önálló int.be-ki.-OK'!BH25+'3-9 önálló int.be-ki.-OK'!BT25+'3-9 önálló int.be-ki.-OK'!CF25+'3-9 önálló int.be-ki.-OK'!CR25</f>
        <v>4460349</v>
      </c>
      <c r="M41" s="167"/>
      <c r="N41" s="168"/>
    </row>
    <row r="42" spans="1:17" ht="12.75" customHeight="1" thickBot="1" x14ac:dyDescent="0.35">
      <c r="A42" s="489"/>
      <c r="B42" s="490"/>
      <c r="C42" s="491"/>
      <c r="D42" s="491"/>
      <c r="E42" s="491"/>
      <c r="F42" s="491"/>
      <c r="G42" s="504" t="s">
        <v>837</v>
      </c>
      <c r="H42" s="505"/>
      <c r="I42" s="505"/>
      <c r="J42" s="504">
        <f t="shared" ref="J42:K42" si="7">+J35-J41</f>
        <v>0</v>
      </c>
      <c r="K42" s="504">
        <f t="shared" si="7"/>
        <v>0</v>
      </c>
      <c r="L42" s="504">
        <f>+L35-L41</f>
        <v>0</v>
      </c>
      <c r="M42" s="167"/>
      <c r="N42" s="168"/>
    </row>
    <row r="43" spans="1:17" ht="12.75" customHeight="1" thickBot="1" x14ac:dyDescent="0.35">
      <c r="A43" s="492"/>
      <c r="B43" s="493"/>
      <c r="C43" s="565" t="s">
        <v>489</v>
      </c>
      <c r="D43" s="566"/>
      <c r="E43" s="566"/>
      <c r="F43" s="566"/>
      <c r="G43" s="566"/>
      <c r="H43" s="494"/>
      <c r="I43" s="573" t="s">
        <v>604</v>
      </c>
      <c r="J43" s="573"/>
      <c r="K43" s="491"/>
      <c r="L43" s="491"/>
      <c r="M43" s="167"/>
      <c r="N43" s="168"/>
    </row>
    <row r="44" spans="1:17" ht="28.5" customHeight="1" thickBot="1" x14ac:dyDescent="0.35">
      <c r="A44" s="492"/>
      <c r="B44" s="495" t="s">
        <v>414</v>
      </c>
      <c r="C44" s="566"/>
      <c r="D44" s="566"/>
      <c r="E44" s="566"/>
      <c r="F44" s="566"/>
      <c r="G44" s="566"/>
      <c r="H44" s="494"/>
      <c r="I44" s="573"/>
      <c r="J44" s="573"/>
      <c r="K44" s="496"/>
      <c r="L44" s="496"/>
      <c r="M44" s="167"/>
      <c r="N44" s="168"/>
    </row>
    <row r="45" spans="1:17" ht="12.75" customHeight="1" thickBot="1" x14ac:dyDescent="0.35">
      <c r="A45" s="489"/>
      <c r="B45" s="497" t="s">
        <v>3</v>
      </c>
      <c r="C45" s="491"/>
      <c r="D45" s="491"/>
      <c r="E45" s="491"/>
      <c r="F45" s="491"/>
      <c r="G45" s="491"/>
      <c r="H45" s="491"/>
      <c r="I45" s="491"/>
      <c r="J45" s="498"/>
      <c r="K45" s="498" t="s">
        <v>104</v>
      </c>
      <c r="L45" s="498"/>
      <c r="M45" s="167"/>
      <c r="N45" s="168"/>
    </row>
    <row r="46" spans="1:17" ht="50.25" customHeight="1" x14ac:dyDescent="0.3">
      <c r="A46" s="481" t="s">
        <v>28</v>
      </c>
      <c r="B46" s="482" t="s">
        <v>29</v>
      </c>
      <c r="C46" s="483" t="s">
        <v>472</v>
      </c>
      <c r="D46" s="483" t="s">
        <v>473</v>
      </c>
      <c r="E46" s="483" t="s">
        <v>474</v>
      </c>
      <c r="F46" s="483" t="s">
        <v>475</v>
      </c>
      <c r="G46" s="483" t="s">
        <v>476</v>
      </c>
      <c r="H46" s="483" t="s">
        <v>477</v>
      </c>
      <c r="I46" s="483" t="s">
        <v>478</v>
      </c>
      <c r="J46" s="483" t="s">
        <v>479</v>
      </c>
      <c r="K46" s="483" t="s">
        <v>480</v>
      </c>
      <c r="L46" s="483" t="s">
        <v>481</v>
      </c>
      <c r="M46" s="165"/>
      <c r="N46" s="166"/>
      <c r="P46" s="473"/>
      <c r="Q46" s="473"/>
    </row>
    <row r="47" spans="1:17" ht="19.5" customHeight="1" thickBot="1" x14ac:dyDescent="0.35">
      <c r="A47" s="499" t="s">
        <v>9</v>
      </c>
      <c r="B47" s="500" t="s">
        <v>84</v>
      </c>
      <c r="C47" s="501">
        <f>C48+C49+C50+C51+C52+C58</f>
        <v>2116781</v>
      </c>
      <c r="D47" s="501">
        <f t="shared" ref="D47:I47" si="8">D48+D49+D50+D51+D52+D58</f>
        <v>2446998</v>
      </c>
      <c r="E47" s="501">
        <f t="shared" si="8"/>
        <v>2232665</v>
      </c>
      <c r="F47" s="501">
        <f t="shared" si="8"/>
        <v>28300</v>
      </c>
      <c r="G47" s="501">
        <f t="shared" si="8"/>
        <v>53619</v>
      </c>
      <c r="H47" s="501">
        <f t="shared" si="8"/>
        <v>46648</v>
      </c>
      <c r="I47" s="501">
        <f t="shared" si="8"/>
        <v>0</v>
      </c>
      <c r="J47" s="262">
        <f t="shared" ref="J47:J54" si="9">C47+F47+I47</f>
        <v>2145081</v>
      </c>
      <c r="K47" s="262">
        <f t="shared" ref="K47:K75" si="10">D47+G47</f>
        <v>2500617</v>
      </c>
      <c r="L47" s="262">
        <f t="shared" ref="L47:L75" si="11">E47+H47</f>
        <v>2279313</v>
      </c>
      <c r="M47" s="167"/>
      <c r="N47" s="168"/>
      <c r="P47" s="474"/>
      <c r="Q47" s="474"/>
    </row>
    <row r="48" spans="1:17" ht="12.75" customHeight="1" thickBot="1" x14ac:dyDescent="0.35">
      <c r="A48" s="484" t="s">
        <v>45</v>
      </c>
      <c r="B48" s="261" t="s">
        <v>4</v>
      </c>
      <c r="C48" s="241">
        <v>708126</v>
      </c>
      <c r="D48" s="241">
        <v>777135</v>
      </c>
      <c r="E48" s="241">
        <v>747825</v>
      </c>
      <c r="F48" s="241">
        <v>0</v>
      </c>
      <c r="G48" s="241">
        <v>0</v>
      </c>
      <c r="H48" s="241"/>
      <c r="I48" s="241">
        <v>0</v>
      </c>
      <c r="J48" s="262">
        <f t="shared" si="9"/>
        <v>708126</v>
      </c>
      <c r="K48" s="262">
        <f t="shared" si="10"/>
        <v>777135</v>
      </c>
      <c r="L48" s="262">
        <f t="shared" si="11"/>
        <v>747825</v>
      </c>
      <c r="M48" s="167"/>
      <c r="N48" s="168"/>
      <c r="P48" s="474"/>
      <c r="Q48" s="474"/>
    </row>
    <row r="49" spans="1:17" ht="12.75" customHeight="1" thickBot="1" x14ac:dyDescent="0.35">
      <c r="A49" s="484" t="s">
        <v>46</v>
      </c>
      <c r="B49" s="261" t="s">
        <v>88</v>
      </c>
      <c r="C49" s="241">
        <v>145068</v>
      </c>
      <c r="D49" s="241">
        <v>154306</v>
      </c>
      <c r="E49" s="241">
        <v>143456</v>
      </c>
      <c r="F49" s="241">
        <v>0</v>
      </c>
      <c r="G49" s="241">
        <v>0</v>
      </c>
      <c r="H49" s="241"/>
      <c r="I49" s="241">
        <v>0</v>
      </c>
      <c r="J49" s="262">
        <f t="shared" si="9"/>
        <v>145068</v>
      </c>
      <c r="K49" s="262">
        <f t="shared" si="10"/>
        <v>154306</v>
      </c>
      <c r="L49" s="262">
        <f t="shared" si="11"/>
        <v>143456</v>
      </c>
      <c r="M49" s="167"/>
      <c r="N49" s="168"/>
      <c r="P49" s="474"/>
      <c r="Q49" s="474"/>
    </row>
    <row r="50" spans="1:17" ht="12.75" customHeight="1" thickBot="1" x14ac:dyDescent="0.35">
      <c r="A50" s="484" t="s">
        <v>47</v>
      </c>
      <c r="B50" s="261" t="s">
        <v>89</v>
      </c>
      <c r="C50" s="241">
        <v>637287</v>
      </c>
      <c r="D50" s="241">
        <v>887496</v>
      </c>
      <c r="E50" s="241">
        <v>805062</v>
      </c>
      <c r="F50" s="241">
        <v>0</v>
      </c>
      <c r="G50" s="241">
        <v>0</v>
      </c>
      <c r="H50" s="241">
        <v>0</v>
      </c>
      <c r="I50" s="241">
        <v>0</v>
      </c>
      <c r="J50" s="262">
        <f t="shared" si="9"/>
        <v>637287</v>
      </c>
      <c r="K50" s="262">
        <f t="shared" si="10"/>
        <v>887496</v>
      </c>
      <c r="L50" s="262">
        <f t="shared" si="11"/>
        <v>805062</v>
      </c>
      <c r="M50" s="167"/>
      <c r="N50" s="168"/>
      <c r="P50" s="474"/>
      <c r="Q50" s="474"/>
    </row>
    <row r="51" spans="1:17" ht="12.75" customHeight="1" thickBot="1" x14ac:dyDescent="0.35">
      <c r="A51" s="484" t="s">
        <v>48</v>
      </c>
      <c r="B51" s="261" t="s">
        <v>90</v>
      </c>
      <c r="C51" s="241">
        <v>0</v>
      </c>
      <c r="D51" s="241">
        <v>0</v>
      </c>
      <c r="E51" s="241">
        <v>0</v>
      </c>
      <c r="F51" s="241">
        <v>17000</v>
      </c>
      <c r="G51" s="241">
        <v>16914</v>
      </c>
      <c r="H51" s="241">
        <v>16510</v>
      </c>
      <c r="I51" s="241">
        <v>0</v>
      </c>
      <c r="J51" s="262">
        <f t="shared" si="9"/>
        <v>17000</v>
      </c>
      <c r="K51" s="262">
        <f t="shared" si="10"/>
        <v>16914</v>
      </c>
      <c r="L51" s="262">
        <f t="shared" si="11"/>
        <v>16510</v>
      </c>
      <c r="M51" s="167"/>
      <c r="N51" s="168"/>
      <c r="P51" s="474"/>
      <c r="Q51" s="474"/>
    </row>
    <row r="52" spans="1:17" ht="12.75" customHeight="1" thickBot="1" x14ac:dyDescent="0.35">
      <c r="A52" s="484" t="s">
        <v>49</v>
      </c>
      <c r="B52" s="261" t="s">
        <v>91</v>
      </c>
      <c r="C52" s="241">
        <v>469881</v>
      </c>
      <c r="D52" s="241">
        <f>D53+D54+D55+D56+D57</f>
        <v>552569</v>
      </c>
      <c r="E52" s="241">
        <f>E53+E54+E55+E56+E57</f>
        <v>536322</v>
      </c>
      <c r="F52" s="241">
        <v>11300</v>
      </c>
      <c r="G52" s="241">
        <v>36705</v>
      </c>
      <c r="H52" s="241">
        <v>30138</v>
      </c>
      <c r="I52" s="241">
        <f>I53+I54</f>
        <v>0</v>
      </c>
      <c r="J52" s="262">
        <f t="shared" si="9"/>
        <v>481181</v>
      </c>
      <c r="K52" s="262">
        <f t="shared" si="10"/>
        <v>589274</v>
      </c>
      <c r="L52" s="262">
        <f t="shared" si="11"/>
        <v>566460</v>
      </c>
      <c r="M52" s="167"/>
      <c r="N52" s="168"/>
      <c r="P52" s="474"/>
      <c r="Q52" s="474"/>
    </row>
    <row r="53" spans="1:17" ht="27.75" customHeight="1" thickBot="1" x14ac:dyDescent="0.35">
      <c r="A53" s="484" t="s">
        <v>85</v>
      </c>
      <c r="B53" s="261" t="s">
        <v>92</v>
      </c>
      <c r="C53" s="241">
        <v>221272</v>
      </c>
      <c r="D53" s="241">
        <f>308719-G53</f>
        <v>272014</v>
      </c>
      <c r="E53" s="241">
        <f>302736-H53</f>
        <v>272598</v>
      </c>
      <c r="F53" s="241">
        <v>11300</v>
      </c>
      <c r="G53" s="241">
        <v>36705</v>
      </c>
      <c r="H53" s="241">
        <v>30138</v>
      </c>
      <c r="I53" s="241">
        <v>0</v>
      </c>
      <c r="J53" s="262">
        <f t="shared" si="9"/>
        <v>232572</v>
      </c>
      <c r="K53" s="262">
        <f t="shared" si="10"/>
        <v>308719</v>
      </c>
      <c r="L53" s="262">
        <f t="shared" si="11"/>
        <v>302736</v>
      </c>
      <c r="M53" s="167"/>
      <c r="N53" s="168"/>
      <c r="P53" s="474"/>
      <c r="Q53" s="474"/>
    </row>
    <row r="54" spans="1:17" ht="24" customHeight="1" thickBot="1" x14ac:dyDescent="0.35">
      <c r="A54" s="484" t="s">
        <v>86</v>
      </c>
      <c r="B54" s="261" t="s">
        <v>404</v>
      </c>
      <c r="C54" s="241">
        <v>248609</v>
      </c>
      <c r="D54" s="241">
        <v>253932</v>
      </c>
      <c r="E54" s="241">
        <v>253902</v>
      </c>
      <c r="F54" s="241">
        <v>0</v>
      </c>
      <c r="G54" s="241">
        <v>0</v>
      </c>
      <c r="H54" s="241">
        <v>0</v>
      </c>
      <c r="I54" s="241">
        <v>0</v>
      </c>
      <c r="J54" s="262">
        <f t="shared" si="9"/>
        <v>248609</v>
      </c>
      <c r="K54" s="262">
        <f t="shared" si="10"/>
        <v>253932</v>
      </c>
      <c r="L54" s="262">
        <f t="shared" si="11"/>
        <v>253902</v>
      </c>
      <c r="M54" s="167"/>
      <c r="N54" s="168"/>
      <c r="P54" s="474"/>
      <c r="Q54" s="474"/>
    </row>
    <row r="55" spans="1:17" ht="12.75" customHeight="1" thickBot="1" x14ac:dyDescent="0.35">
      <c r="A55" s="484" t="s">
        <v>405</v>
      </c>
      <c r="B55" s="261" t="s">
        <v>406</v>
      </c>
      <c r="C55" s="241"/>
      <c r="D55" s="241">
        <v>7628</v>
      </c>
      <c r="E55" s="241">
        <v>873</v>
      </c>
      <c r="F55" s="241">
        <v>0</v>
      </c>
      <c r="G55" s="241">
        <v>0</v>
      </c>
      <c r="H55" s="241">
        <v>0</v>
      </c>
      <c r="I55" s="241"/>
      <c r="J55" s="262"/>
      <c r="K55" s="262">
        <f t="shared" si="10"/>
        <v>7628</v>
      </c>
      <c r="L55" s="262">
        <f t="shared" si="11"/>
        <v>873</v>
      </c>
      <c r="M55" s="167"/>
      <c r="N55" s="168"/>
      <c r="P55" s="474"/>
      <c r="Q55" s="474"/>
    </row>
    <row r="56" spans="1:17" s="226" customFormat="1" ht="12.75" customHeight="1" thickBot="1" x14ac:dyDescent="0.35">
      <c r="A56" s="484" t="s">
        <v>511</v>
      </c>
      <c r="B56" s="261" t="s">
        <v>512</v>
      </c>
      <c r="C56" s="241"/>
      <c r="D56" s="241">
        <v>160</v>
      </c>
      <c r="E56" s="241">
        <v>160</v>
      </c>
      <c r="F56" s="241"/>
      <c r="G56" s="241"/>
      <c r="H56" s="241"/>
      <c r="I56" s="241"/>
      <c r="J56" s="262"/>
      <c r="K56" s="262">
        <f>D56+G56</f>
        <v>160</v>
      </c>
      <c r="L56" s="262">
        <f>E56+H56</f>
        <v>160</v>
      </c>
      <c r="M56" s="167"/>
      <c r="N56" s="168"/>
      <c r="P56" s="474"/>
      <c r="Q56" s="474"/>
    </row>
    <row r="57" spans="1:17" s="226" customFormat="1" ht="12.75" customHeight="1" thickBot="1" x14ac:dyDescent="0.35">
      <c r="A57" s="484" t="s">
        <v>596</v>
      </c>
      <c r="B57" s="261" t="s">
        <v>597</v>
      </c>
      <c r="C57" s="241">
        <v>0</v>
      </c>
      <c r="D57" s="241">
        <v>18835</v>
      </c>
      <c r="E57" s="241">
        <v>8789</v>
      </c>
      <c r="F57" s="241"/>
      <c r="G57" s="241"/>
      <c r="H57" s="241"/>
      <c r="I57" s="241"/>
      <c r="J57" s="262">
        <f>C57+F57+I57</f>
        <v>0</v>
      </c>
      <c r="K57" s="262">
        <f>D57+G57</f>
        <v>18835</v>
      </c>
      <c r="L57" s="262">
        <f>E57+H57</f>
        <v>8789</v>
      </c>
      <c r="M57" s="167"/>
      <c r="N57" s="168"/>
      <c r="P57" s="474"/>
      <c r="Q57" s="474"/>
    </row>
    <row r="58" spans="1:17" ht="12.75" customHeight="1" thickBot="1" x14ac:dyDescent="0.35">
      <c r="A58" s="484" t="s">
        <v>87</v>
      </c>
      <c r="B58" s="261" t="s">
        <v>6</v>
      </c>
      <c r="C58" s="241">
        <v>156419</v>
      </c>
      <c r="D58" s="241">
        <v>75492</v>
      </c>
      <c r="E58" s="241">
        <v>0</v>
      </c>
      <c r="F58" s="241">
        <v>0</v>
      </c>
      <c r="G58" s="241">
        <v>0</v>
      </c>
      <c r="H58" s="241">
        <v>0</v>
      </c>
      <c r="I58" s="241">
        <v>0</v>
      </c>
      <c r="J58" s="262">
        <f>C58+F58+I58</f>
        <v>156419</v>
      </c>
      <c r="K58" s="262">
        <f t="shared" si="10"/>
        <v>75492</v>
      </c>
      <c r="L58" s="262">
        <f t="shared" si="11"/>
        <v>0</v>
      </c>
      <c r="M58" s="167"/>
      <c r="N58" s="168"/>
      <c r="P58" s="474"/>
      <c r="Q58" s="474"/>
    </row>
    <row r="59" spans="1:17" ht="12.75" customHeight="1" thickBot="1" x14ac:dyDescent="0.35">
      <c r="A59" s="484" t="s">
        <v>10</v>
      </c>
      <c r="B59" s="261" t="s">
        <v>93</v>
      </c>
      <c r="C59" s="241">
        <v>2013689</v>
      </c>
      <c r="D59" s="241">
        <v>1814469</v>
      </c>
      <c r="E59" s="241">
        <v>878890</v>
      </c>
      <c r="F59" s="241">
        <f>F60+F61+F62</f>
        <v>0</v>
      </c>
      <c r="G59" s="241">
        <v>0</v>
      </c>
      <c r="H59" s="241">
        <v>0</v>
      </c>
      <c r="I59" s="241">
        <f>I60+I61+I62</f>
        <v>0</v>
      </c>
      <c r="J59" s="262">
        <f t="shared" ref="J59:J66" si="12">C59+F59+I59</f>
        <v>2013689</v>
      </c>
      <c r="K59" s="262">
        <f t="shared" si="10"/>
        <v>1814469</v>
      </c>
      <c r="L59" s="262">
        <f t="shared" si="11"/>
        <v>878890</v>
      </c>
      <c r="M59" s="167"/>
      <c r="N59" s="168"/>
      <c r="P59" s="474"/>
      <c r="Q59" s="474"/>
    </row>
    <row r="60" spans="1:17" ht="12.75" customHeight="1" thickBot="1" x14ac:dyDescent="0.35">
      <c r="A60" s="484" t="s">
        <v>43</v>
      </c>
      <c r="B60" s="261" t="s">
        <v>7</v>
      </c>
      <c r="C60" s="241">
        <v>1866689</v>
      </c>
      <c r="D60" s="241">
        <v>1585915</v>
      </c>
      <c r="E60" s="241">
        <v>685521</v>
      </c>
      <c r="F60" s="241">
        <v>0</v>
      </c>
      <c r="G60" s="241">
        <v>0</v>
      </c>
      <c r="H60" s="241">
        <v>0</v>
      </c>
      <c r="I60" s="241">
        <v>0</v>
      </c>
      <c r="J60" s="262">
        <f t="shared" si="12"/>
        <v>1866689</v>
      </c>
      <c r="K60" s="262">
        <f t="shared" si="10"/>
        <v>1585915</v>
      </c>
      <c r="L60" s="262">
        <f t="shared" si="11"/>
        <v>685521</v>
      </c>
      <c r="M60" s="167"/>
      <c r="N60" s="168"/>
      <c r="P60" s="474"/>
      <c r="Q60" s="474"/>
    </row>
    <row r="61" spans="1:17" ht="12.75" customHeight="1" thickBot="1" x14ac:dyDescent="0.35">
      <c r="A61" s="484" t="s">
        <v>44</v>
      </c>
      <c r="B61" s="261" t="s">
        <v>8</v>
      </c>
      <c r="C61" s="241">
        <v>147000</v>
      </c>
      <c r="D61" s="241">
        <v>228554</v>
      </c>
      <c r="E61" s="241">
        <v>193369</v>
      </c>
      <c r="F61" s="241">
        <v>0</v>
      </c>
      <c r="G61" s="241">
        <v>0</v>
      </c>
      <c r="H61" s="241">
        <v>0</v>
      </c>
      <c r="I61" s="241">
        <v>0</v>
      </c>
      <c r="J61" s="262">
        <f t="shared" si="12"/>
        <v>147000</v>
      </c>
      <c r="K61" s="262">
        <f t="shared" si="10"/>
        <v>228554</v>
      </c>
      <c r="L61" s="262">
        <f t="shared" si="11"/>
        <v>193369</v>
      </c>
      <c r="M61" s="167"/>
      <c r="N61" s="168"/>
      <c r="P61" s="474"/>
      <c r="Q61" s="474"/>
    </row>
    <row r="62" spans="1:17" ht="12.75" customHeight="1" thickBot="1" x14ac:dyDescent="0.35">
      <c r="A62" s="484" t="s">
        <v>50</v>
      </c>
      <c r="B62" s="261" t="s">
        <v>94</v>
      </c>
      <c r="C62" s="241">
        <v>0</v>
      </c>
      <c r="D62" s="241">
        <v>0</v>
      </c>
      <c r="E62" s="241">
        <v>0</v>
      </c>
      <c r="F62" s="241">
        <v>0</v>
      </c>
      <c r="G62" s="241">
        <v>0</v>
      </c>
      <c r="H62" s="241">
        <v>0</v>
      </c>
      <c r="I62" s="241">
        <v>0</v>
      </c>
      <c r="J62" s="262">
        <f t="shared" si="12"/>
        <v>0</v>
      </c>
      <c r="K62" s="262">
        <f t="shared" si="10"/>
        <v>0</v>
      </c>
      <c r="L62" s="262">
        <v>0</v>
      </c>
      <c r="M62" s="167"/>
      <c r="N62" s="168"/>
      <c r="P62" s="474"/>
      <c r="Q62" s="474"/>
    </row>
    <row r="63" spans="1:17" ht="12.75" customHeight="1" thickBot="1" x14ac:dyDescent="0.35">
      <c r="A63" s="484" t="s">
        <v>11</v>
      </c>
      <c r="B63" s="263" t="s">
        <v>95</v>
      </c>
      <c r="C63" s="241">
        <f>C47+C59</f>
        <v>4130470</v>
      </c>
      <c r="D63" s="241">
        <f t="shared" ref="D63:I63" si="13">D47+D59</f>
        <v>4261467</v>
      </c>
      <c r="E63" s="241">
        <f t="shared" si="13"/>
        <v>3111555</v>
      </c>
      <c r="F63" s="241">
        <f t="shared" si="13"/>
        <v>28300</v>
      </c>
      <c r="G63" s="241">
        <f t="shared" si="13"/>
        <v>53619</v>
      </c>
      <c r="H63" s="241">
        <f t="shared" si="13"/>
        <v>46648</v>
      </c>
      <c r="I63" s="241">
        <f t="shared" si="13"/>
        <v>0</v>
      </c>
      <c r="J63" s="262">
        <f t="shared" si="12"/>
        <v>4158770</v>
      </c>
      <c r="K63" s="262">
        <f t="shared" si="10"/>
        <v>4315086</v>
      </c>
      <c r="L63" s="262">
        <f t="shared" si="11"/>
        <v>3158203</v>
      </c>
      <c r="M63" s="167"/>
      <c r="N63" s="168"/>
      <c r="P63" s="474"/>
      <c r="Q63" s="474"/>
    </row>
    <row r="64" spans="1:17" ht="12.75" customHeight="1" thickBot="1" x14ac:dyDescent="0.35">
      <c r="A64" s="484" t="s">
        <v>12</v>
      </c>
      <c r="B64" s="261" t="s">
        <v>96</v>
      </c>
      <c r="C64" s="241">
        <v>46152</v>
      </c>
      <c r="D64" s="241">
        <v>46152</v>
      </c>
      <c r="E64" s="241">
        <v>46152</v>
      </c>
      <c r="F64" s="241">
        <v>0</v>
      </c>
      <c r="G64" s="241">
        <v>0</v>
      </c>
      <c r="H64" s="241">
        <v>0</v>
      </c>
      <c r="I64" s="241">
        <v>0</v>
      </c>
      <c r="J64" s="262">
        <f t="shared" si="12"/>
        <v>46152</v>
      </c>
      <c r="K64" s="262">
        <f t="shared" si="10"/>
        <v>46152</v>
      </c>
      <c r="L64" s="262">
        <f t="shared" si="11"/>
        <v>46152</v>
      </c>
      <c r="M64" s="167"/>
      <c r="N64" s="168"/>
      <c r="P64" s="474"/>
      <c r="Q64" s="474"/>
    </row>
    <row r="65" spans="1:17" ht="12.75" customHeight="1" thickBot="1" x14ac:dyDescent="0.35">
      <c r="A65" s="484" t="s">
        <v>13</v>
      </c>
      <c r="B65" s="261" t="s">
        <v>97</v>
      </c>
      <c r="C65" s="241">
        <v>0</v>
      </c>
      <c r="D65" s="241">
        <v>0</v>
      </c>
      <c r="E65" s="241"/>
      <c r="F65" s="241">
        <v>0</v>
      </c>
      <c r="G65" s="241">
        <v>0</v>
      </c>
      <c r="H65" s="241">
        <v>0</v>
      </c>
      <c r="I65" s="241">
        <v>0</v>
      </c>
      <c r="J65" s="262">
        <f t="shared" si="12"/>
        <v>0</v>
      </c>
      <c r="K65" s="262">
        <f t="shared" si="10"/>
        <v>0</v>
      </c>
      <c r="L65" s="262">
        <f t="shared" si="11"/>
        <v>0</v>
      </c>
      <c r="M65" s="167"/>
      <c r="N65" s="168"/>
      <c r="P65" s="474"/>
      <c r="Q65" s="474"/>
    </row>
    <row r="66" spans="1:17" ht="12.75" customHeight="1" thickBot="1" x14ac:dyDescent="0.35">
      <c r="A66" s="484" t="s">
        <v>14</v>
      </c>
      <c r="B66" s="261" t="s">
        <v>98</v>
      </c>
      <c r="C66" s="241">
        <v>952318</v>
      </c>
      <c r="D66" s="241">
        <v>1025987</v>
      </c>
      <c r="E66" s="241">
        <v>985159</v>
      </c>
      <c r="F66" s="241">
        <v>0</v>
      </c>
      <c r="G66" s="241">
        <v>0</v>
      </c>
      <c r="H66" s="241">
        <v>0</v>
      </c>
      <c r="I66" s="241">
        <f>SUM(I67:I69)</f>
        <v>0</v>
      </c>
      <c r="J66" s="262">
        <f t="shared" si="12"/>
        <v>952318</v>
      </c>
      <c r="K66" s="262">
        <f t="shared" si="10"/>
        <v>1025987</v>
      </c>
      <c r="L66" s="262">
        <f t="shared" si="11"/>
        <v>985159</v>
      </c>
      <c r="M66" s="167"/>
      <c r="N66" s="168"/>
      <c r="P66" s="474"/>
      <c r="Q66" s="474"/>
    </row>
    <row r="67" spans="1:17" ht="15" thickBot="1" x14ac:dyDescent="0.35">
      <c r="A67" s="484"/>
      <c r="B67" s="261" t="s">
        <v>407</v>
      </c>
      <c r="C67" s="241"/>
      <c r="D67" s="241">
        <v>28758</v>
      </c>
      <c r="E67" s="241">
        <v>28758</v>
      </c>
      <c r="F67" s="241">
        <v>0</v>
      </c>
      <c r="G67" s="241">
        <v>0</v>
      </c>
      <c r="H67" s="241">
        <v>0</v>
      </c>
      <c r="I67" s="241">
        <v>0</v>
      </c>
      <c r="J67" s="262">
        <v>0</v>
      </c>
      <c r="K67" s="262">
        <f t="shared" si="10"/>
        <v>28758</v>
      </c>
      <c r="L67" s="262">
        <f t="shared" si="11"/>
        <v>28758</v>
      </c>
      <c r="M67" s="167"/>
      <c r="N67" s="168"/>
      <c r="P67" s="474"/>
      <c r="Q67" s="474"/>
    </row>
    <row r="68" spans="1:17" ht="15" thickBot="1" x14ac:dyDescent="0.35">
      <c r="A68" s="484"/>
      <c r="B68" s="261" t="s">
        <v>408</v>
      </c>
      <c r="C68" s="241">
        <v>952318</v>
      </c>
      <c r="D68" s="241">
        <v>997229</v>
      </c>
      <c r="E68" s="241">
        <v>956401</v>
      </c>
      <c r="F68" s="241">
        <v>0</v>
      </c>
      <c r="G68" s="241">
        <v>0</v>
      </c>
      <c r="H68" s="241">
        <v>0</v>
      </c>
      <c r="I68" s="241">
        <v>0</v>
      </c>
      <c r="J68" s="262">
        <f>C68+F68+I68</f>
        <v>952318</v>
      </c>
      <c r="K68" s="262">
        <f>D68+G68</f>
        <v>997229</v>
      </c>
      <c r="L68" s="262">
        <f>E68+H68</f>
        <v>956401</v>
      </c>
      <c r="M68" s="167"/>
      <c r="N68" s="168"/>
      <c r="P68" s="474"/>
      <c r="Q68" s="474"/>
    </row>
    <row r="69" spans="1:17" ht="12.9" customHeight="1" thickBot="1" x14ac:dyDescent="0.35">
      <c r="A69" s="502"/>
      <c r="B69" s="261" t="s">
        <v>409</v>
      </c>
      <c r="C69" s="241">
        <v>0</v>
      </c>
      <c r="D69" s="241">
        <v>0</v>
      </c>
      <c r="E69" s="241">
        <v>0</v>
      </c>
      <c r="F69" s="241">
        <v>0</v>
      </c>
      <c r="G69" s="241">
        <v>0</v>
      </c>
      <c r="H69" s="241">
        <v>0</v>
      </c>
      <c r="I69" s="241">
        <v>0</v>
      </c>
      <c r="J69" s="262">
        <v>0</v>
      </c>
      <c r="K69" s="262">
        <f t="shared" si="10"/>
        <v>0</v>
      </c>
      <c r="L69" s="262">
        <f t="shared" si="11"/>
        <v>0</v>
      </c>
      <c r="M69" s="167"/>
      <c r="N69" s="168"/>
      <c r="P69" s="474"/>
      <c r="Q69" s="474"/>
    </row>
    <row r="70" spans="1:17" ht="12.9" customHeight="1" thickBot="1" x14ac:dyDescent="0.35">
      <c r="A70" s="484" t="s">
        <v>15</v>
      </c>
      <c r="B70" s="261" t="s">
        <v>100</v>
      </c>
      <c r="C70" s="241">
        <v>0</v>
      </c>
      <c r="D70" s="241">
        <v>0</v>
      </c>
      <c r="E70" s="241">
        <v>0</v>
      </c>
      <c r="F70" s="241">
        <v>0</v>
      </c>
      <c r="G70" s="241">
        <v>0</v>
      </c>
      <c r="H70" s="241">
        <v>0</v>
      </c>
      <c r="I70" s="241">
        <v>0</v>
      </c>
      <c r="J70" s="262">
        <f>C70+F70+I70</f>
        <v>0</v>
      </c>
      <c r="K70" s="262">
        <f t="shared" si="10"/>
        <v>0</v>
      </c>
      <c r="L70" s="262">
        <f t="shared" si="11"/>
        <v>0</v>
      </c>
      <c r="M70" s="167"/>
      <c r="N70" s="168"/>
      <c r="P70" s="474"/>
      <c r="Q70" s="474"/>
    </row>
    <row r="71" spans="1:17" ht="15" thickBot="1" x14ac:dyDescent="0.35">
      <c r="A71" s="484" t="s">
        <v>16</v>
      </c>
      <c r="B71" s="263" t="s">
        <v>101</v>
      </c>
      <c r="C71" s="241">
        <f>C64+C65+C66+C70</f>
        <v>998470</v>
      </c>
      <c r="D71" s="241">
        <f>D64+D65+D66+D70</f>
        <v>1072139</v>
      </c>
      <c r="E71" s="241">
        <f>E64+E65+E66+E70</f>
        <v>1031311</v>
      </c>
      <c r="F71" s="241">
        <f t="shared" ref="F71:I71" si="14">F64+F65+F66+F70</f>
        <v>0</v>
      </c>
      <c r="G71" s="241">
        <f t="shared" si="14"/>
        <v>0</v>
      </c>
      <c r="H71" s="241">
        <f t="shared" si="14"/>
        <v>0</v>
      </c>
      <c r="I71" s="241">
        <f t="shared" si="14"/>
        <v>0</v>
      </c>
      <c r="J71" s="262">
        <f>C71+F71+I71</f>
        <v>998470</v>
      </c>
      <c r="K71" s="262">
        <f t="shared" si="10"/>
        <v>1072139</v>
      </c>
      <c r="L71" s="262">
        <f t="shared" si="11"/>
        <v>1031311</v>
      </c>
      <c r="M71" s="167"/>
      <c r="N71" s="168"/>
      <c r="P71" s="474"/>
      <c r="Q71" s="474"/>
    </row>
    <row r="72" spans="1:17" ht="15" thickBot="1" x14ac:dyDescent="0.35">
      <c r="A72" s="484" t="s">
        <v>17</v>
      </c>
      <c r="B72" s="263" t="s">
        <v>102</v>
      </c>
      <c r="C72" s="241">
        <f>C63+C71</f>
        <v>5128940</v>
      </c>
      <c r="D72" s="241">
        <f t="shared" ref="D72:I72" si="15">D63+D71</f>
        <v>5333606</v>
      </c>
      <c r="E72" s="241">
        <f t="shared" si="15"/>
        <v>4142866</v>
      </c>
      <c r="F72" s="241">
        <f t="shared" si="15"/>
        <v>28300</v>
      </c>
      <c r="G72" s="241">
        <f t="shared" si="15"/>
        <v>53619</v>
      </c>
      <c r="H72" s="241">
        <f t="shared" si="15"/>
        <v>46648</v>
      </c>
      <c r="I72" s="241">
        <f t="shared" si="15"/>
        <v>0</v>
      </c>
      <c r="J72" s="262">
        <f>C72+F72+I72</f>
        <v>5157240</v>
      </c>
      <c r="K72" s="262">
        <f t="shared" si="10"/>
        <v>5387225</v>
      </c>
      <c r="L72" s="262">
        <f t="shared" si="11"/>
        <v>4189514</v>
      </c>
      <c r="M72" s="167"/>
      <c r="N72" s="168"/>
      <c r="O72" s="12"/>
      <c r="P72" s="474"/>
      <c r="Q72" s="474"/>
    </row>
    <row r="73" spans="1:17" ht="15" thickBot="1" x14ac:dyDescent="0.35">
      <c r="A73" s="484" t="s">
        <v>18</v>
      </c>
      <c r="B73" s="261" t="s">
        <v>418</v>
      </c>
      <c r="C73" s="241">
        <v>952318</v>
      </c>
      <c r="D73" s="241">
        <v>997229</v>
      </c>
      <c r="E73" s="241">
        <v>956401</v>
      </c>
      <c r="F73" s="241">
        <v>0</v>
      </c>
      <c r="G73" s="241">
        <v>0</v>
      </c>
      <c r="H73" s="241">
        <v>0</v>
      </c>
      <c r="I73" s="241">
        <v>0</v>
      </c>
      <c r="J73" s="262">
        <f>C73+F73+I73</f>
        <v>952318</v>
      </c>
      <c r="K73" s="262">
        <f t="shared" si="10"/>
        <v>997229</v>
      </c>
      <c r="L73" s="262">
        <f t="shared" si="11"/>
        <v>956401</v>
      </c>
      <c r="M73" s="167"/>
      <c r="N73" s="168"/>
      <c r="P73" s="474"/>
      <c r="Q73" s="474"/>
    </row>
    <row r="74" spans="1:17" ht="15" thickBot="1" x14ac:dyDescent="0.35">
      <c r="A74" s="499" t="s">
        <v>19</v>
      </c>
      <c r="B74" s="261" t="s">
        <v>409</v>
      </c>
      <c r="C74" s="241">
        <v>0</v>
      </c>
      <c r="D74" s="241">
        <v>0</v>
      </c>
      <c r="E74" s="241"/>
      <c r="F74" s="241">
        <v>0</v>
      </c>
      <c r="G74" s="241">
        <v>0</v>
      </c>
      <c r="H74" s="241">
        <v>0</v>
      </c>
      <c r="I74" s="241">
        <v>0</v>
      </c>
      <c r="J74" s="262">
        <v>0</v>
      </c>
      <c r="K74" s="262">
        <f t="shared" si="10"/>
        <v>0</v>
      </c>
      <c r="L74" s="262">
        <f t="shared" si="11"/>
        <v>0</v>
      </c>
      <c r="M74" s="167"/>
      <c r="N74" s="168"/>
      <c r="P74" s="474"/>
      <c r="Q74" s="474"/>
    </row>
    <row r="75" spans="1:17" ht="15" thickBot="1" x14ac:dyDescent="0.35">
      <c r="A75" s="485" t="s">
        <v>20</v>
      </c>
      <c r="B75" s="503" t="s">
        <v>56</v>
      </c>
      <c r="C75" s="262">
        <f>C72-C73-C74</f>
        <v>4176622</v>
      </c>
      <c r="D75" s="262">
        <f t="shared" ref="D75:I75" si="16">D72-D73-D74</f>
        <v>4336377</v>
      </c>
      <c r="E75" s="262">
        <f t="shared" si="16"/>
        <v>3186465</v>
      </c>
      <c r="F75" s="262">
        <f t="shared" si="16"/>
        <v>28300</v>
      </c>
      <c r="G75" s="262">
        <f t="shared" si="16"/>
        <v>53619</v>
      </c>
      <c r="H75" s="262">
        <f t="shared" si="16"/>
        <v>46648</v>
      </c>
      <c r="I75" s="262">
        <f t="shared" si="16"/>
        <v>0</v>
      </c>
      <c r="J75" s="262">
        <f>C75+F75+I75</f>
        <v>4204922</v>
      </c>
      <c r="K75" s="262">
        <f t="shared" si="10"/>
        <v>4389996</v>
      </c>
      <c r="L75" s="262">
        <f t="shared" si="11"/>
        <v>3233113</v>
      </c>
      <c r="M75" s="167"/>
      <c r="N75" s="168"/>
      <c r="P75" s="474"/>
      <c r="Q75" s="474"/>
    </row>
    <row r="76" spans="1:17" x14ac:dyDescent="0.3">
      <c r="A76" s="58"/>
      <c r="B76" s="94"/>
      <c r="C76" s="45"/>
      <c r="D76" s="45"/>
      <c r="E76" s="45"/>
      <c r="F76" s="45"/>
      <c r="G76" s="45"/>
      <c r="H76" s="45"/>
      <c r="I76" s="45"/>
      <c r="J76" s="45"/>
      <c r="K76" s="45"/>
      <c r="L76" s="45"/>
    </row>
    <row r="77" spans="1:17" x14ac:dyDescent="0.3">
      <c r="A77" s="58"/>
      <c r="B77" s="56"/>
      <c r="C77" s="45"/>
      <c r="D77" s="45"/>
      <c r="E77" s="45"/>
      <c r="F77" s="45"/>
      <c r="G77" s="45"/>
      <c r="H77" s="45"/>
      <c r="I77" s="45"/>
      <c r="J77" s="45"/>
      <c r="K77" s="14"/>
      <c r="L77" s="14"/>
    </row>
    <row r="78" spans="1:17" x14ac:dyDescent="0.3">
      <c r="A78" s="58"/>
      <c r="B78" s="56"/>
      <c r="C78" s="45"/>
      <c r="D78" s="45"/>
      <c r="E78" s="45"/>
      <c r="F78" s="45"/>
      <c r="G78" s="45"/>
      <c r="H78" s="45"/>
      <c r="I78" s="45"/>
      <c r="J78" s="45"/>
      <c r="K78" s="14"/>
      <c r="L78" s="14"/>
      <c r="M78" s="12"/>
    </row>
    <row r="80" spans="1:17" x14ac:dyDescent="0.3">
      <c r="G80" s="472"/>
      <c r="H80" s="473"/>
      <c r="I80" s="473"/>
      <c r="J80" s="472"/>
      <c r="K80" s="472"/>
      <c r="L80" s="472"/>
    </row>
    <row r="81" spans="7:12" x14ac:dyDescent="0.3">
      <c r="G81" s="472"/>
      <c r="H81" s="473"/>
      <c r="I81" s="473"/>
      <c r="J81" s="472"/>
      <c r="K81" s="472"/>
      <c r="L81" s="472"/>
    </row>
  </sheetData>
  <mergeCells count="5">
    <mergeCell ref="C43:G44"/>
    <mergeCell ref="C2:G3"/>
    <mergeCell ref="I2:K3"/>
    <mergeCell ref="K4:L4"/>
    <mergeCell ref="I43:J44"/>
  </mergeCells>
  <phoneticPr fontId="3" type="noConversion"/>
  <pageMargins left="0.31496062992125984" right="0.31496062992125984" top="0.19685039370078741" bottom="0.23622047244094491" header="0.23622047244094491" footer="0.27559055118110237"/>
  <pageSetup paperSize="9"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-0.249977111117893"/>
  </sheetPr>
  <dimension ref="A1:I12"/>
  <sheetViews>
    <sheetView view="pageBreakPreview" zoomScale="115" zoomScaleSheetLayoutView="115" workbookViewId="0">
      <selection activeCell="S33" sqref="S33"/>
    </sheetView>
  </sheetViews>
  <sheetFormatPr defaultRowHeight="14.4" x14ac:dyDescent="0.3"/>
  <cols>
    <col min="4" max="4" width="14.33203125" customWidth="1"/>
    <col min="7" max="7" width="5.6640625" customWidth="1"/>
    <col min="9" max="9" width="17.88671875" customWidth="1"/>
  </cols>
  <sheetData>
    <row r="1" spans="1:9" x14ac:dyDescent="0.3">
      <c r="A1" s="243" t="s">
        <v>414</v>
      </c>
      <c r="G1" s="107"/>
      <c r="H1" s="107"/>
      <c r="I1" s="107"/>
    </row>
    <row r="2" spans="1:9" x14ac:dyDescent="0.3">
      <c r="B2" s="630" t="s">
        <v>500</v>
      </c>
      <c r="C2" s="630"/>
      <c r="D2" s="630"/>
      <c r="E2" s="630"/>
      <c r="F2" s="630"/>
      <c r="G2" s="107"/>
      <c r="H2" s="662" t="s">
        <v>622</v>
      </c>
      <c r="I2" s="570"/>
    </row>
    <row r="3" spans="1:9" ht="36" customHeight="1" x14ac:dyDescent="0.3">
      <c r="B3" s="630"/>
      <c r="C3" s="630"/>
      <c r="D3" s="630"/>
      <c r="E3" s="630"/>
      <c r="F3" s="630"/>
      <c r="G3" s="107"/>
      <c r="H3" s="663"/>
      <c r="I3" s="570"/>
    </row>
    <row r="6" spans="1:9" x14ac:dyDescent="0.3">
      <c r="A6" s="250" t="s">
        <v>36</v>
      </c>
      <c r="B6" s="697" t="s">
        <v>37</v>
      </c>
      <c r="C6" s="698"/>
      <c r="D6" s="699"/>
      <c r="E6" s="697" t="s">
        <v>172</v>
      </c>
      <c r="F6" s="698"/>
      <c r="G6" s="699"/>
      <c r="H6" s="697" t="s">
        <v>38</v>
      </c>
      <c r="I6" s="699"/>
    </row>
    <row r="7" spans="1:9" x14ac:dyDescent="0.3">
      <c r="A7" s="437" t="s">
        <v>9</v>
      </c>
      <c r="B7" s="679" t="s">
        <v>173</v>
      </c>
      <c r="C7" s="680"/>
      <c r="D7" s="681"/>
      <c r="E7" s="694">
        <v>20944000</v>
      </c>
      <c r="F7" s="695"/>
      <c r="G7" s="696"/>
      <c r="H7" s="674"/>
      <c r="I7" s="676"/>
    </row>
    <row r="8" spans="1:9" ht="28.5" customHeight="1" x14ac:dyDescent="0.3">
      <c r="A8" s="440" t="s">
        <v>10</v>
      </c>
      <c r="B8" s="674" t="s">
        <v>174</v>
      </c>
      <c r="C8" s="675"/>
      <c r="D8" s="676"/>
      <c r="E8" s="688">
        <v>3000000</v>
      </c>
      <c r="F8" s="689"/>
      <c r="G8" s="690"/>
      <c r="H8" s="692"/>
      <c r="I8" s="693"/>
    </row>
    <row r="9" spans="1:9" x14ac:dyDescent="0.3">
      <c r="A9" s="441" t="s">
        <v>11</v>
      </c>
      <c r="B9" s="691" t="s">
        <v>568</v>
      </c>
      <c r="C9" s="691"/>
      <c r="D9" s="691"/>
      <c r="E9" s="688">
        <v>100000</v>
      </c>
      <c r="F9" s="689"/>
      <c r="G9" s="690"/>
      <c r="H9" s="674"/>
      <c r="I9" s="676"/>
    </row>
    <row r="10" spans="1:9" x14ac:dyDescent="0.3">
      <c r="A10" s="440" t="s">
        <v>12</v>
      </c>
      <c r="B10" s="674" t="s">
        <v>0</v>
      </c>
      <c r="C10" s="675"/>
      <c r="D10" s="676"/>
      <c r="E10" s="688">
        <f>SUM(E7:E8)</f>
        <v>23944000</v>
      </c>
      <c r="F10" s="689"/>
      <c r="G10" s="690"/>
      <c r="H10" s="674"/>
      <c r="I10" s="676"/>
    </row>
    <row r="11" spans="1:9" x14ac:dyDescent="0.3">
      <c r="A11" s="440"/>
      <c r="B11" s="674"/>
      <c r="C11" s="675"/>
      <c r="D11" s="676"/>
      <c r="E11" s="674"/>
      <c r="F11" s="675"/>
      <c r="G11" s="676"/>
      <c r="H11" s="674"/>
      <c r="I11" s="676"/>
    </row>
    <row r="12" spans="1:9" x14ac:dyDescent="0.3">
      <c r="D12" s="127"/>
    </row>
  </sheetData>
  <mergeCells count="20">
    <mergeCell ref="B2:F3"/>
    <mergeCell ref="H2:I3"/>
    <mergeCell ref="B6:D6"/>
    <mergeCell ref="E6:G6"/>
    <mergeCell ref="H6:I6"/>
    <mergeCell ref="B8:D8"/>
    <mergeCell ref="E8:G8"/>
    <mergeCell ref="H8:I8"/>
    <mergeCell ref="B7:D7"/>
    <mergeCell ref="E7:G7"/>
    <mergeCell ref="H7:I7"/>
    <mergeCell ref="H9:I9"/>
    <mergeCell ref="H10:I10"/>
    <mergeCell ref="E9:G9"/>
    <mergeCell ref="B9:D9"/>
    <mergeCell ref="B11:D11"/>
    <mergeCell ref="E11:G11"/>
    <mergeCell ref="H11:I11"/>
    <mergeCell ref="B10:D10"/>
    <mergeCell ref="E10:G10"/>
  </mergeCells>
  <phoneticPr fontId="22" type="noConversion"/>
  <pageMargins left="0.7" right="0.7" top="0.75" bottom="0.75" header="0.3" footer="0.3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-0.249977111117893"/>
    <pageSetUpPr fitToPage="1"/>
  </sheetPr>
  <dimension ref="A1:O13"/>
  <sheetViews>
    <sheetView view="pageBreakPreview" zoomScale="60" zoomScaleNormal="85" workbookViewId="0">
      <selection activeCell="L12" sqref="L12"/>
    </sheetView>
  </sheetViews>
  <sheetFormatPr defaultRowHeight="14.4" x14ac:dyDescent="0.3"/>
  <cols>
    <col min="1" max="1" width="14.6640625" customWidth="1"/>
    <col min="2" max="2" width="66.6640625" bestFit="1" customWidth="1"/>
    <col min="3" max="3" width="23.5546875" customWidth="1"/>
    <col min="4" max="4" width="18.6640625" customWidth="1"/>
    <col min="5" max="5" width="11.6640625" customWidth="1"/>
    <col min="6" max="6" width="11.6640625" bestFit="1" customWidth="1"/>
    <col min="7" max="7" width="9.88671875" customWidth="1"/>
    <col min="8" max="8" width="10.6640625" customWidth="1"/>
    <col min="9" max="9" width="11.6640625" customWidth="1"/>
    <col min="10" max="10" width="10.6640625" customWidth="1"/>
    <col min="11" max="11" width="16.33203125" customWidth="1"/>
    <col min="12" max="12" width="10.6640625" bestFit="1" customWidth="1"/>
  </cols>
  <sheetData>
    <row r="1" spans="1:15" x14ac:dyDescent="0.3">
      <c r="A1" s="128"/>
      <c r="B1" s="128"/>
      <c r="C1" s="107"/>
    </row>
    <row r="2" spans="1:15" ht="14.4" customHeight="1" x14ac:dyDescent="0.3">
      <c r="A2" s="702" t="s">
        <v>416</v>
      </c>
      <c r="B2" s="630" t="s">
        <v>501</v>
      </c>
      <c r="C2" s="630"/>
      <c r="D2" s="630"/>
      <c r="K2" s="569" t="s">
        <v>623</v>
      </c>
      <c r="L2" s="569"/>
    </row>
    <row r="3" spans="1:15" x14ac:dyDescent="0.3">
      <c r="A3" s="703"/>
      <c r="B3" s="630"/>
      <c r="C3" s="630"/>
      <c r="D3" s="630"/>
      <c r="K3" s="569"/>
      <c r="L3" s="569"/>
    </row>
    <row r="4" spans="1:15" x14ac:dyDescent="0.3">
      <c r="A4" s="703"/>
      <c r="B4" s="630"/>
      <c r="C4" s="630"/>
      <c r="D4" s="630"/>
      <c r="K4" s="569"/>
      <c r="L4" s="569"/>
    </row>
    <row r="5" spans="1:15" x14ac:dyDescent="0.3">
      <c r="A5" s="703"/>
      <c r="B5" s="630"/>
      <c r="C5" s="630"/>
      <c r="D5" s="630"/>
      <c r="K5" s="569"/>
      <c r="L5" s="569"/>
    </row>
    <row r="6" spans="1:15" x14ac:dyDescent="0.3">
      <c r="A6" s="700"/>
      <c r="B6" s="701"/>
      <c r="C6" s="701"/>
    </row>
    <row r="7" spans="1:15" x14ac:dyDescent="0.3">
      <c r="C7" s="212" t="s">
        <v>578</v>
      </c>
    </row>
    <row r="8" spans="1:15" ht="30.6" x14ac:dyDescent="0.3">
      <c r="A8" s="129" t="s">
        <v>175</v>
      </c>
      <c r="B8" s="161"/>
      <c r="C8" s="256" t="s">
        <v>436</v>
      </c>
      <c r="D8" s="256" t="s">
        <v>816</v>
      </c>
      <c r="E8" s="256" t="s">
        <v>435</v>
      </c>
      <c r="F8" s="256" t="s">
        <v>433</v>
      </c>
      <c r="G8" s="256" t="s">
        <v>432</v>
      </c>
      <c r="H8" s="256" t="s">
        <v>817</v>
      </c>
      <c r="I8" s="256" t="s">
        <v>434</v>
      </c>
      <c r="J8" s="256" t="s">
        <v>154</v>
      </c>
      <c r="K8" s="256" t="s">
        <v>582</v>
      </c>
      <c r="L8" s="256" t="s">
        <v>423</v>
      </c>
      <c r="M8" s="236"/>
      <c r="N8" s="236"/>
      <c r="O8" s="236"/>
    </row>
    <row r="9" spans="1:15" x14ac:dyDescent="0.3">
      <c r="A9" s="216" t="s">
        <v>176</v>
      </c>
      <c r="B9" s="217" t="s">
        <v>569</v>
      </c>
      <c r="C9" s="218">
        <v>754859656</v>
      </c>
      <c r="D9" s="218">
        <v>14845</v>
      </c>
      <c r="E9" s="218"/>
      <c r="F9" s="218"/>
      <c r="G9" s="218"/>
      <c r="H9" s="218"/>
      <c r="I9" s="218">
        <v>52976</v>
      </c>
      <c r="J9" s="218"/>
      <c r="K9" s="218"/>
      <c r="L9" s="218">
        <f>SUM(C9:K9)</f>
        <v>754927477</v>
      </c>
    </row>
    <row r="10" spans="1:15" x14ac:dyDescent="0.3">
      <c r="A10" s="219" t="s">
        <v>178</v>
      </c>
      <c r="B10" s="220" t="s">
        <v>570</v>
      </c>
      <c r="C10" s="221">
        <v>754859656</v>
      </c>
      <c r="D10" s="221">
        <v>14845</v>
      </c>
      <c r="E10" s="221"/>
      <c r="F10" s="221"/>
      <c r="G10" s="221"/>
      <c r="H10" s="221"/>
      <c r="I10" s="221">
        <v>52976</v>
      </c>
      <c r="J10" s="221"/>
      <c r="K10" s="221"/>
      <c r="L10" s="218">
        <f t="shared" ref="L10:L13" si="0">SUM(C10:K10)</f>
        <v>754927477</v>
      </c>
    </row>
    <row r="11" spans="1:15" x14ac:dyDescent="0.3">
      <c r="A11" s="216" t="s">
        <v>179</v>
      </c>
      <c r="B11" s="217" t="s">
        <v>571</v>
      </c>
      <c r="C11" s="218">
        <v>-393248384</v>
      </c>
      <c r="D11" s="218">
        <v>282281</v>
      </c>
      <c r="E11" s="218"/>
      <c r="F11" s="218"/>
      <c r="G11" s="218"/>
      <c r="H11" s="218"/>
      <c r="I11" s="218">
        <v>-44905</v>
      </c>
      <c r="J11" s="218"/>
      <c r="K11" s="218">
        <v>468240</v>
      </c>
      <c r="L11" s="218">
        <f t="shared" si="0"/>
        <v>-392542768</v>
      </c>
    </row>
    <row r="12" spans="1:15" x14ac:dyDescent="0.3">
      <c r="A12" s="216" t="s">
        <v>572</v>
      </c>
      <c r="B12" s="217" t="s">
        <v>573</v>
      </c>
      <c r="C12" s="218">
        <v>361611272</v>
      </c>
      <c r="D12" s="218">
        <v>297126</v>
      </c>
      <c r="E12" s="218"/>
      <c r="F12" s="218"/>
      <c r="G12" s="218"/>
      <c r="H12" s="218"/>
      <c r="I12" s="218">
        <v>8071</v>
      </c>
      <c r="J12" s="218"/>
      <c r="K12" s="218">
        <v>468240</v>
      </c>
      <c r="L12" s="218">
        <f t="shared" si="0"/>
        <v>362384709</v>
      </c>
    </row>
    <row r="13" spans="1:15" x14ac:dyDescent="0.3">
      <c r="A13" s="216" t="s">
        <v>574</v>
      </c>
      <c r="B13" s="217" t="s">
        <v>575</v>
      </c>
      <c r="C13" s="218">
        <v>361611272</v>
      </c>
      <c r="D13" s="218">
        <v>297126</v>
      </c>
      <c r="E13" s="218"/>
      <c r="F13" s="218"/>
      <c r="G13" s="218"/>
      <c r="H13" s="218"/>
      <c r="I13" s="218">
        <v>8071</v>
      </c>
      <c r="J13" s="218"/>
      <c r="K13" s="218">
        <v>468240</v>
      </c>
      <c r="L13" s="218">
        <f t="shared" si="0"/>
        <v>362384709</v>
      </c>
    </row>
  </sheetData>
  <mergeCells count="4">
    <mergeCell ref="A6:C6"/>
    <mergeCell ref="A2:A5"/>
    <mergeCell ref="K2:L5"/>
    <mergeCell ref="B2:D5"/>
  </mergeCells>
  <phoneticPr fontId="22" type="noConversion"/>
  <pageMargins left="0.7" right="0.7" top="0.75" bottom="0.75" header="0.3" footer="0.3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AT41"/>
  <sheetViews>
    <sheetView view="pageBreakPreview" topLeftCell="A31" zoomScaleSheetLayoutView="100" workbookViewId="0">
      <selection activeCell="A38" sqref="A38:XFD42"/>
    </sheetView>
  </sheetViews>
  <sheetFormatPr defaultRowHeight="14.4" x14ac:dyDescent="0.3"/>
  <cols>
    <col min="2" max="2" width="27.44140625" customWidth="1"/>
    <col min="10" max="10" width="9.88671875" bestFit="1" customWidth="1"/>
    <col min="11" max="11" width="10.6640625" customWidth="1"/>
    <col min="12" max="12" width="13.44140625" customWidth="1"/>
    <col min="13" max="13" width="26.44140625" customWidth="1"/>
    <col min="21" max="21" width="9.88671875" bestFit="1" customWidth="1"/>
    <col min="22" max="22" width="11.6640625" customWidth="1"/>
    <col min="23" max="23" width="13.109375" customWidth="1"/>
    <col min="25" max="25" width="32.109375" customWidth="1"/>
    <col min="26" max="26" width="11.109375" customWidth="1"/>
    <col min="36" max="36" width="25.6640625" customWidth="1"/>
  </cols>
  <sheetData>
    <row r="1" spans="1:46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</row>
    <row r="2" spans="1:46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x14ac:dyDescent="0.3">
      <c r="A3" s="569" t="s">
        <v>414</v>
      </c>
      <c r="B3" s="628"/>
      <c r="C3" s="628"/>
      <c r="D3" s="9"/>
      <c r="E3" s="9"/>
      <c r="F3" s="9"/>
      <c r="G3" s="9"/>
      <c r="H3" s="9"/>
      <c r="I3" s="629" t="s">
        <v>502</v>
      </c>
      <c r="J3" s="630"/>
      <c r="K3" s="630"/>
      <c r="L3" s="630"/>
      <c r="M3" s="630"/>
      <c r="N3" s="147"/>
      <c r="O3" s="147"/>
      <c r="P3" s="147"/>
      <c r="Q3" s="147"/>
      <c r="R3" s="147"/>
      <c r="S3" s="147"/>
      <c r="T3" s="569" t="s">
        <v>624</v>
      </c>
      <c r="U3" s="570"/>
      <c r="V3" s="570"/>
      <c r="W3" s="95"/>
      <c r="X3" s="9"/>
      <c r="Y3" s="569" t="s">
        <v>414</v>
      </c>
      <c r="Z3" s="628"/>
      <c r="AA3" s="9"/>
      <c r="AB3" s="9"/>
      <c r="AC3" s="9"/>
      <c r="AD3" s="9"/>
      <c r="AE3" s="9"/>
      <c r="AF3" s="629" t="s">
        <v>503</v>
      </c>
      <c r="AG3" s="630"/>
      <c r="AH3" s="630"/>
      <c r="AI3" s="630"/>
      <c r="AJ3" s="630"/>
      <c r="AK3" s="147"/>
      <c r="AL3" s="147"/>
      <c r="AM3" s="147"/>
      <c r="AN3" s="147"/>
      <c r="AO3" s="147"/>
      <c r="AP3" s="147"/>
      <c r="AQ3" s="569" t="s">
        <v>625</v>
      </c>
      <c r="AR3" s="649"/>
      <c r="AS3" s="649"/>
      <c r="AT3" s="112"/>
    </row>
    <row r="4" spans="1:46" x14ac:dyDescent="0.3">
      <c r="A4" s="628"/>
      <c r="B4" s="628"/>
      <c r="C4" s="628"/>
      <c r="D4" s="149"/>
      <c r="E4" s="149"/>
      <c r="F4" s="149"/>
      <c r="G4" s="149"/>
      <c r="H4" s="149"/>
      <c r="I4" s="630"/>
      <c r="J4" s="630"/>
      <c r="K4" s="630"/>
      <c r="L4" s="630"/>
      <c r="M4" s="630"/>
      <c r="N4" s="95"/>
      <c r="O4" s="95"/>
      <c r="P4" s="95"/>
      <c r="Q4" s="95"/>
      <c r="R4" s="95"/>
      <c r="S4" s="95"/>
      <c r="T4" s="570"/>
      <c r="U4" s="570"/>
      <c r="V4" s="570"/>
      <c r="W4" s="95"/>
      <c r="X4" s="149"/>
      <c r="Y4" s="628"/>
      <c r="Z4" s="628"/>
      <c r="AA4" s="149"/>
      <c r="AB4" s="149"/>
      <c r="AC4" s="149"/>
      <c r="AD4" s="149"/>
      <c r="AE4" s="149"/>
      <c r="AF4" s="630"/>
      <c r="AG4" s="630"/>
      <c r="AH4" s="630"/>
      <c r="AI4" s="630"/>
      <c r="AJ4" s="630"/>
      <c r="AK4" s="95"/>
      <c r="AL4" s="95"/>
      <c r="AM4" s="95"/>
      <c r="AN4" s="95"/>
      <c r="AO4" s="95"/>
      <c r="AP4" s="95"/>
      <c r="AQ4" s="649"/>
      <c r="AR4" s="649"/>
      <c r="AS4" s="649"/>
      <c r="AT4" s="112"/>
    </row>
    <row r="5" spans="1:46" x14ac:dyDescent="0.3">
      <c r="A5" s="107"/>
      <c r="B5" s="107"/>
      <c r="C5" s="107"/>
      <c r="D5" s="149"/>
      <c r="E5" s="149"/>
      <c r="F5" s="149"/>
      <c r="G5" s="149"/>
      <c r="H5" s="149"/>
      <c r="I5" s="111"/>
      <c r="J5" s="111"/>
      <c r="K5" s="111"/>
      <c r="L5" s="111"/>
      <c r="M5" s="111"/>
      <c r="N5" s="95"/>
      <c r="O5" s="95"/>
      <c r="P5" s="95"/>
      <c r="Q5" s="95"/>
      <c r="R5" s="95"/>
      <c r="S5" s="95"/>
      <c r="T5" s="95"/>
      <c r="U5" s="95"/>
      <c r="V5" s="95"/>
      <c r="W5" s="95"/>
      <c r="X5" s="149"/>
      <c r="Y5" s="107"/>
      <c r="Z5" s="107"/>
      <c r="AA5" s="149"/>
      <c r="AB5" s="149"/>
      <c r="AC5" s="149"/>
      <c r="AD5" s="149"/>
      <c r="AE5" s="149"/>
      <c r="AF5" s="111"/>
      <c r="AG5" s="111"/>
      <c r="AH5" s="111"/>
      <c r="AI5" s="111"/>
      <c r="AJ5" s="111"/>
      <c r="AK5" s="95"/>
      <c r="AL5" s="95"/>
      <c r="AM5" s="95"/>
      <c r="AN5" s="95"/>
      <c r="AO5" s="95"/>
      <c r="AP5" s="95"/>
      <c r="AQ5" s="112"/>
      <c r="AR5" s="112"/>
      <c r="AS5" s="112"/>
      <c r="AT5" s="112"/>
    </row>
    <row r="6" spans="1:46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0"/>
      <c r="R6" s="10"/>
      <c r="S6" s="10"/>
      <c r="T6" s="704" t="s">
        <v>30</v>
      </c>
      <c r="U6" s="704"/>
      <c r="V6" s="99"/>
      <c r="W6" s="99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10"/>
      <c r="AO6" s="10"/>
      <c r="AP6" s="10"/>
      <c r="AQ6" s="704" t="s">
        <v>30</v>
      </c>
      <c r="AR6" s="704"/>
      <c r="AS6" s="10"/>
      <c r="AT6" s="10"/>
    </row>
    <row r="7" spans="1:46" ht="40.799999999999997" x14ac:dyDescent="0.3">
      <c r="A7" s="92" t="s">
        <v>28</v>
      </c>
      <c r="B7" s="92" t="s">
        <v>29</v>
      </c>
      <c r="C7" s="93" t="s">
        <v>556</v>
      </c>
      <c r="D7" s="93" t="s">
        <v>557</v>
      </c>
      <c r="E7" s="93" t="s">
        <v>474</v>
      </c>
      <c r="F7" s="93" t="s">
        <v>558</v>
      </c>
      <c r="G7" s="93" t="s">
        <v>559</v>
      </c>
      <c r="H7" s="93" t="s">
        <v>477</v>
      </c>
      <c r="I7" s="93" t="s">
        <v>560</v>
      </c>
      <c r="J7" s="93" t="s">
        <v>561</v>
      </c>
      <c r="K7" s="93" t="s">
        <v>562</v>
      </c>
      <c r="L7" s="93" t="s">
        <v>563</v>
      </c>
      <c r="M7" s="92" t="s">
        <v>29</v>
      </c>
      <c r="N7" s="93" t="s">
        <v>556</v>
      </c>
      <c r="O7" s="93" t="s">
        <v>557</v>
      </c>
      <c r="P7" s="93" t="s">
        <v>474</v>
      </c>
      <c r="Q7" s="93" t="s">
        <v>558</v>
      </c>
      <c r="R7" s="93" t="s">
        <v>559</v>
      </c>
      <c r="S7" s="93" t="s">
        <v>477</v>
      </c>
      <c r="T7" s="93" t="s">
        <v>560</v>
      </c>
      <c r="U7" s="93" t="s">
        <v>561</v>
      </c>
      <c r="V7" s="93" t="s">
        <v>562</v>
      </c>
      <c r="W7" s="93" t="s">
        <v>563</v>
      </c>
      <c r="X7" s="92" t="s">
        <v>28</v>
      </c>
      <c r="Y7" s="92" t="s">
        <v>29</v>
      </c>
      <c r="Z7" s="93" t="s">
        <v>556</v>
      </c>
      <c r="AA7" s="93" t="s">
        <v>557</v>
      </c>
      <c r="AB7" s="93" t="s">
        <v>474</v>
      </c>
      <c r="AC7" s="93" t="s">
        <v>558</v>
      </c>
      <c r="AD7" s="93" t="s">
        <v>559</v>
      </c>
      <c r="AE7" s="93" t="s">
        <v>477</v>
      </c>
      <c r="AF7" s="93" t="s">
        <v>560</v>
      </c>
      <c r="AG7" s="93" t="s">
        <v>561</v>
      </c>
      <c r="AH7" s="93" t="s">
        <v>562</v>
      </c>
      <c r="AI7" s="93" t="s">
        <v>563</v>
      </c>
      <c r="AJ7" s="92" t="s">
        <v>29</v>
      </c>
      <c r="AK7" s="93" t="s">
        <v>556</v>
      </c>
      <c r="AL7" s="93" t="s">
        <v>557</v>
      </c>
      <c r="AM7" s="93" t="s">
        <v>474</v>
      </c>
      <c r="AN7" s="93" t="s">
        <v>558</v>
      </c>
      <c r="AO7" s="93" t="s">
        <v>559</v>
      </c>
      <c r="AP7" s="93" t="s">
        <v>564</v>
      </c>
      <c r="AQ7" s="93" t="s">
        <v>560</v>
      </c>
      <c r="AR7" s="93" t="s">
        <v>561</v>
      </c>
      <c r="AS7" s="93" t="s">
        <v>565</v>
      </c>
      <c r="AT7" s="93" t="s">
        <v>563</v>
      </c>
    </row>
    <row r="8" spans="1:46" ht="21.6" x14ac:dyDescent="0.3">
      <c r="A8" s="78" t="s">
        <v>9</v>
      </c>
      <c r="B8" s="41" t="s">
        <v>59</v>
      </c>
      <c r="C8" s="28">
        <v>811595</v>
      </c>
      <c r="D8" s="28">
        <v>860245</v>
      </c>
      <c r="E8" s="229">
        <v>860245</v>
      </c>
      <c r="F8" s="14">
        <v>0</v>
      </c>
      <c r="G8" s="14">
        <v>0</v>
      </c>
      <c r="H8" s="14">
        <v>0</v>
      </c>
      <c r="I8" s="14">
        <v>0</v>
      </c>
      <c r="J8" s="47">
        <f>C8+F8+I8</f>
        <v>811595</v>
      </c>
      <c r="K8" s="47">
        <f>D8+G8</f>
        <v>860245</v>
      </c>
      <c r="L8" s="47">
        <f>E8+H8</f>
        <v>860245</v>
      </c>
      <c r="M8" s="18" t="s">
        <v>4</v>
      </c>
      <c r="N8" s="28">
        <v>708126</v>
      </c>
      <c r="O8" s="28">
        <v>777135</v>
      </c>
      <c r="P8" s="28">
        <v>747825</v>
      </c>
      <c r="Q8" s="28">
        <v>0</v>
      </c>
      <c r="R8" s="28">
        <v>0</v>
      </c>
      <c r="S8" s="28">
        <v>0</v>
      </c>
      <c r="T8" s="28">
        <v>0</v>
      </c>
      <c r="U8" s="69">
        <f t="shared" ref="U8:U13" si="0">N8+Q8+T8</f>
        <v>708126</v>
      </c>
      <c r="V8" s="69">
        <f>O8+R8</f>
        <v>777135</v>
      </c>
      <c r="W8" s="69">
        <f>P8+S8</f>
        <v>747825</v>
      </c>
      <c r="X8" s="78" t="s">
        <v>9</v>
      </c>
      <c r="Y8" s="41" t="s">
        <v>138</v>
      </c>
      <c r="Z8" s="28">
        <v>944992</v>
      </c>
      <c r="AA8" s="28">
        <v>1002388</v>
      </c>
      <c r="AB8" s="28">
        <v>171772</v>
      </c>
      <c r="AC8" s="48">
        <v>0</v>
      </c>
      <c r="AD8" s="48">
        <v>0</v>
      </c>
      <c r="AE8" s="48">
        <v>0</v>
      </c>
      <c r="AF8" s="48">
        <v>0</v>
      </c>
      <c r="AG8" s="47">
        <f>Z8+AC8+AF8</f>
        <v>944992</v>
      </c>
      <c r="AH8" s="47">
        <f>AA8+AD8</f>
        <v>1002388</v>
      </c>
      <c r="AI8" s="47">
        <f>AB8+AE8</f>
        <v>171772</v>
      </c>
      <c r="AJ8" s="18" t="s">
        <v>7</v>
      </c>
      <c r="AK8" s="28">
        <v>1866689</v>
      </c>
      <c r="AL8" s="28">
        <v>1585915</v>
      </c>
      <c r="AM8" s="28">
        <v>685521</v>
      </c>
      <c r="AN8" s="51">
        <v>0</v>
      </c>
      <c r="AO8" s="51">
        <v>0</v>
      </c>
      <c r="AP8" s="51">
        <v>0</v>
      </c>
      <c r="AQ8" s="51">
        <v>0</v>
      </c>
      <c r="AR8" s="69">
        <f>AK8+AN8+AQ8</f>
        <v>1866689</v>
      </c>
      <c r="AS8" s="104">
        <f>AL8</f>
        <v>1585915</v>
      </c>
      <c r="AT8" s="104">
        <f>AM8+AP8</f>
        <v>685521</v>
      </c>
    </row>
    <row r="9" spans="1:46" ht="22.5" customHeight="1" x14ac:dyDescent="0.3">
      <c r="A9" s="78" t="s">
        <v>10</v>
      </c>
      <c r="B9" s="41" t="s">
        <v>106</v>
      </c>
      <c r="C9" s="28">
        <v>116496</v>
      </c>
      <c r="D9" s="28">
        <v>148320</v>
      </c>
      <c r="E9" s="28">
        <v>101251</v>
      </c>
      <c r="F9" s="28">
        <v>0</v>
      </c>
      <c r="G9" s="28">
        <v>0</v>
      </c>
      <c r="H9" s="28">
        <v>0</v>
      </c>
      <c r="I9" s="28">
        <v>0</v>
      </c>
      <c r="J9" s="47">
        <f t="shared" ref="J9:J19" si="1">C9+F9+I9</f>
        <v>116496</v>
      </c>
      <c r="K9" s="47">
        <f t="shared" ref="K9:L33" si="2">D9+G9</f>
        <v>148320</v>
      </c>
      <c r="L9" s="47">
        <f t="shared" si="2"/>
        <v>101251</v>
      </c>
      <c r="M9" s="19" t="s">
        <v>5</v>
      </c>
      <c r="N9" s="28">
        <v>145068</v>
      </c>
      <c r="O9" s="28">
        <v>154306</v>
      </c>
      <c r="P9" s="28">
        <v>143456</v>
      </c>
      <c r="Q9" s="28">
        <v>0</v>
      </c>
      <c r="R9" s="28">
        <v>0</v>
      </c>
      <c r="S9" s="28">
        <v>0</v>
      </c>
      <c r="T9" s="28">
        <v>0</v>
      </c>
      <c r="U9" s="69">
        <f t="shared" si="0"/>
        <v>145068</v>
      </c>
      <c r="V9" s="69">
        <f t="shared" ref="V9:W33" si="3">O9+R9</f>
        <v>154306</v>
      </c>
      <c r="W9" s="69">
        <v>143456</v>
      </c>
      <c r="X9" s="78" t="s">
        <v>10</v>
      </c>
      <c r="Y9" s="41" t="s">
        <v>70</v>
      </c>
      <c r="Z9" s="28">
        <v>187000</v>
      </c>
      <c r="AA9" s="28">
        <v>187000</v>
      </c>
      <c r="AB9" s="28">
        <v>73079</v>
      </c>
      <c r="AC9" s="48">
        <v>0</v>
      </c>
      <c r="AD9" s="48">
        <v>0</v>
      </c>
      <c r="AE9" s="48">
        <v>0</v>
      </c>
      <c r="AF9" s="48">
        <v>0</v>
      </c>
      <c r="AG9" s="47">
        <f>Z9+AC9+AF9</f>
        <v>187000</v>
      </c>
      <c r="AH9" s="47">
        <v>52000</v>
      </c>
      <c r="AI9" s="47">
        <f t="shared" ref="AI9:AI34" si="4">AB9+AE9</f>
        <v>73079</v>
      </c>
      <c r="AJ9" s="19" t="s">
        <v>8</v>
      </c>
      <c r="AK9" s="28">
        <v>147000</v>
      </c>
      <c r="AL9" s="28">
        <v>228554</v>
      </c>
      <c r="AM9" s="28">
        <v>193369</v>
      </c>
      <c r="AN9" s="51">
        <v>0</v>
      </c>
      <c r="AO9" s="51">
        <v>0</v>
      </c>
      <c r="AP9" s="51">
        <v>0</v>
      </c>
      <c r="AQ9" s="51">
        <v>0</v>
      </c>
      <c r="AR9" s="69">
        <f>AK9+AN9+AQ9</f>
        <v>147000</v>
      </c>
      <c r="AS9" s="104">
        <f>AL9</f>
        <v>228554</v>
      </c>
      <c r="AT9" s="104">
        <f>AM9+AP9</f>
        <v>193369</v>
      </c>
    </row>
    <row r="10" spans="1:46" x14ac:dyDescent="0.3">
      <c r="A10" s="78" t="s">
        <v>11</v>
      </c>
      <c r="B10" s="41" t="s">
        <v>68</v>
      </c>
      <c r="C10" s="28">
        <v>923400</v>
      </c>
      <c r="D10" s="28">
        <v>898081</v>
      </c>
      <c r="E10" s="28">
        <v>1046617</v>
      </c>
      <c r="F10" s="28">
        <v>28300</v>
      </c>
      <c r="G10" s="28">
        <v>53619</v>
      </c>
      <c r="H10" s="28">
        <v>0</v>
      </c>
      <c r="I10" s="28">
        <v>0</v>
      </c>
      <c r="J10" s="47">
        <f t="shared" si="1"/>
        <v>951700</v>
      </c>
      <c r="K10" s="47">
        <f t="shared" si="2"/>
        <v>951700</v>
      </c>
      <c r="L10" s="47">
        <f t="shared" si="2"/>
        <v>1046617</v>
      </c>
      <c r="M10" s="18" t="s">
        <v>107</v>
      </c>
      <c r="N10" s="28">
        <v>637287</v>
      </c>
      <c r="O10" s="28">
        <v>887496</v>
      </c>
      <c r="P10" s="28">
        <v>805062</v>
      </c>
      <c r="Q10" s="28">
        <v>0</v>
      </c>
      <c r="R10" s="28">
        <v>0</v>
      </c>
      <c r="S10" s="28">
        <v>0</v>
      </c>
      <c r="T10" s="28">
        <v>0</v>
      </c>
      <c r="U10" s="69">
        <f t="shared" si="0"/>
        <v>637287</v>
      </c>
      <c r="V10" s="69">
        <v>887496</v>
      </c>
      <c r="W10" s="69">
        <v>805062</v>
      </c>
      <c r="X10" s="78" t="s">
        <v>11</v>
      </c>
      <c r="Y10" s="41" t="s">
        <v>72</v>
      </c>
      <c r="Z10" s="48">
        <v>0</v>
      </c>
      <c r="AA10" s="48">
        <v>0</v>
      </c>
      <c r="AB10" s="48">
        <v>837</v>
      </c>
      <c r="AC10" s="48">
        <v>0</v>
      </c>
      <c r="AD10" s="48">
        <v>0</v>
      </c>
      <c r="AE10" s="48">
        <v>0</v>
      </c>
      <c r="AF10" s="48">
        <v>0</v>
      </c>
      <c r="AG10" s="47">
        <f>Z10+AC10+AF10</f>
        <v>0</v>
      </c>
      <c r="AH10" s="47">
        <v>0</v>
      </c>
      <c r="AI10" s="47">
        <f>AB10+AE10</f>
        <v>837</v>
      </c>
      <c r="AJ10" s="18" t="s">
        <v>145</v>
      </c>
      <c r="AK10" s="28">
        <v>0</v>
      </c>
      <c r="AL10" s="28">
        <v>0</v>
      </c>
      <c r="AM10" s="28">
        <v>0</v>
      </c>
      <c r="AN10" s="51">
        <v>0</v>
      </c>
      <c r="AO10" s="51">
        <v>0</v>
      </c>
      <c r="AP10" s="51">
        <v>0</v>
      </c>
      <c r="AQ10" s="51">
        <v>0</v>
      </c>
      <c r="AR10" s="69">
        <f>AK10+AN10+AQ10</f>
        <v>0</v>
      </c>
      <c r="AS10" s="104">
        <f>AL10</f>
        <v>0</v>
      </c>
      <c r="AT10" s="104">
        <f>AM10+AP10</f>
        <v>0</v>
      </c>
    </row>
    <row r="11" spans="1:46" x14ac:dyDescent="0.3">
      <c r="A11" s="78" t="s">
        <v>12</v>
      </c>
      <c r="B11" s="41" t="s">
        <v>71</v>
      </c>
      <c r="C11" s="48">
        <v>0</v>
      </c>
      <c r="D11" s="48">
        <v>1850</v>
      </c>
      <c r="E11" s="48">
        <v>38253</v>
      </c>
      <c r="F11" s="48">
        <v>0</v>
      </c>
      <c r="G11" s="48">
        <v>0</v>
      </c>
      <c r="H11" s="48">
        <v>0</v>
      </c>
      <c r="I11" s="48">
        <v>0</v>
      </c>
      <c r="J11" s="47">
        <f t="shared" si="1"/>
        <v>0</v>
      </c>
      <c r="K11" s="47">
        <f t="shared" si="2"/>
        <v>1850</v>
      </c>
      <c r="L11" s="47">
        <f t="shared" si="2"/>
        <v>38253</v>
      </c>
      <c r="M11" s="19" t="s">
        <v>39</v>
      </c>
      <c r="N11" s="28">
        <v>0</v>
      </c>
      <c r="O11" s="28">
        <v>0</v>
      </c>
      <c r="P11" s="28">
        <v>0</v>
      </c>
      <c r="Q11" s="28">
        <v>17000</v>
      </c>
      <c r="R11" s="28">
        <v>16914</v>
      </c>
      <c r="S11" s="28">
        <v>16510</v>
      </c>
      <c r="T11" s="28">
        <v>0</v>
      </c>
      <c r="U11" s="69">
        <f t="shared" si="0"/>
        <v>17000</v>
      </c>
      <c r="V11" s="69">
        <f t="shared" si="3"/>
        <v>16914</v>
      </c>
      <c r="W11" s="69">
        <f t="shared" si="3"/>
        <v>16510</v>
      </c>
      <c r="X11" s="78" t="s">
        <v>12</v>
      </c>
      <c r="Y11" s="41" t="s">
        <v>139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  <c r="AG11" s="47">
        <f>Z11+AC11+AF11</f>
        <v>0</v>
      </c>
      <c r="AH11" s="47">
        <v>0</v>
      </c>
      <c r="AI11" s="47">
        <f t="shared" si="4"/>
        <v>0</v>
      </c>
      <c r="AJ11" s="19"/>
      <c r="AK11" s="51"/>
      <c r="AL11" s="51"/>
      <c r="AM11" s="51"/>
      <c r="AN11" s="51"/>
      <c r="AO11" s="51"/>
      <c r="AP11" s="51"/>
      <c r="AQ11" s="51"/>
      <c r="AR11" s="69"/>
      <c r="AS11" s="84"/>
      <c r="AT11" s="104"/>
    </row>
    <row r="12" spans="1:46" ht="21.6" x14ac:dyDescent="0.3">
      <c r="A12" s="78" t="s">
        <v>13</v>
      </c>
      <c r="B12" s="41" t="s">
        <v>69</v>
      </c>
      <c r="C12" s="28">
        <v>297139</v>
      </c>
      <c r="D12" s="28">
        <v>306454</v>
      </c>
      <c r="E12" s="28">
        <v>246846</v>
      </c>
      <c r="F12" s="28">
        <v>0</v>
      </c>
      <c r="G12" s="28">
        <v>0</v>
      </c>
      <c r="H12" s="28">
        <v>0</v>
      </c>
      <c r="I12" s="28">
        <v>0</v>
      </c>
      <c r="J12" s="47">
        <f t="shared" si="1"/>
        <v>297139</v>
      </c>
      <c r="K12" s="47">
        <f t="shared" si="2"/>
        <v>306454</v>
      </c>
      <c r="L12" s="47">
        <f t="shared" si="2"/>
        <v>246846</v>
      </c>
      <c r="M12" s="19" t="s">
        <v>470</v>
      </c>
      <c r="N12" s="28">
        <f>469881+156419</f>
        <v>626300</v>
      </c>
      <c r="O12" s="28">
        <f>552569+75492</f>
        <v>628061</v>
      </c>
      <c r="P12" s="28">
        <v>536322</v>
      </c>
      <c r="Q12" s="28">
        <v>11300</v>
      </c>
      <c r="R12" s="28">
        <v>36705</v>
      </c>
      <c r="S12" s="28">
        <v>30138</v>
      </c>
      <c r="T12" s="28">
        <f>T13+T14</f>
        <v>0</v>
      </c>
      <c r="U12" s="69">
        <f t="shared" si="0"/>
        <v>637600</v>
      </c>
      <c r="V12" s="69">
        <f t="shared" si="3"/>
        <v>664766</v>
      </c>
      <c r="W12" s="69">
        <f t="shared" si="3"/>
        <v>566460</v>
      </c>
      <c r="X12" s="78" t="s">
        <v>13</v>
      </c>
      <c r="Y12" s="41"/>
      <c r="Z12" s="48"/>
      <c r="AA12" s="48"/>
      <c r="AB12" s="48"/>
      <c r="AC12" s="46"/>
      <c r="AD12" s="46"/>
      <c r="AE12" s="46"/>
      <c r="AF12" s="46"/>
      <c r="AG12" s="49"/>
      <c r="AH12" s="49"/>
      <c r="AI12" s="47"/>
      <c r="AJ12" s="19"/>
      <c r="AK12" s="51"/>
      <c r="AL12" s="51"/>
      <c r="AM12" s="51"/>
      <c r="AN12" s="51"/>
      <c r="AO12" s="51"/>
      <c r="AP12" s="51"/>
      <c r="AQ12" s="51"/>
      <c r="AR12" s="69"/>
      <c r="AS12" s="84"/>
      <c r="AT12" s="104"/>
    </row>
    <row r="13" spans="1:46" hidden="1" x14ac:dyDescent="0.3">
      <c r="A13" s="78" t="s">
        <v>14</v>
      </c>
      <c r="B13" s="17"/>
      <c r="C13" s="48"/>
      <c r="D13" s="48"/>
      <c r="E13" s="48"/>
      <c r="F13" s="46"/>
      <c r="G13" s="46"/>
      <c r="H13" s="46"/>
      <c r="I13" s="48"/>
      <c r="J13" s="47"/>
      <c r="K13" s="47"/>
      <c r="L13" s="47"/>
      <c r="M13" s="19" t="s">
        <v>6</v>
      </c>
      <c r="N13" s="28"/>
      <c r="O13" s="28"/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69">
        <f t="shared" si="0"/>
        <v>0</v>
      </c>
      <c r="V13" s="69">
        <f t="shared" si="3"/>
        <v>0</v>
      </c>
      <c r="W13" s="69">
        <f t="shared" si="3"/>
        <v>0</v>
      </c>
      <c r="X13" s="78" t="s">
        <v>14</v>
      </c>
      <c r="Y13" s="17"/>
      <c r="Z13" s="48"/>
      <c r="AA13" s="48"/>
      <c r="AB13" s="48"/>
      <c r="AC13" s="46"/>
      <c r="AD13" s="46"/>
      <c r="AE13" s="46"/>
      <c r="AF13" s="46"/>
      <c r="AG13" s="49"/>
      <c r="AH13" s="49"/>
      <c r="AI13" s="47"/>
      <c r="AJ13" s="19"/>
      <c r="AK13" s="51"/>
      <c r="AL13" s="51"/>
      <c r="AM13" s="51"/>
      <c r="AN13" s="51"/>
      <c r="AO13" s="51"/>
      <c r="AP13" s="51"/>
      <c r="AQ13" s="51"/>
      <c r="AR13" s="69"/>
      <c r="AS13" s="84"/>
      <c r="AT13" s="104"/>
    </row>
    <row r="14" spans="1:46" hidden="1" x14ac:dyDescent="0.3">
      <c r="A14" s="78" t="s">
        <v>15</v>
      </c>
      <c r="B14" s="17"/>
      <c r="C14" s="48"/>
      <c r="D14" s="48"/>
      <c r="E14" s="48"/>
      <c r="F14" s="46"/>
      <c r="G14" s="46"/>
      <c r="H14" s="46"/>
      <c r="I14" s="48"/>
      <c r="J14" s="47"/>
      <c r="K14" s="47"/>
      <c r="L14" s="47"/>
      <c r="M14" s="19"/>
      <c r="N14" s="51"/>
      <c r="O14" s="51"/>
      <c r="P14" s="51"/>
      <c r="Q14" s="51"/>
      <c r="R14" s="51"/>
      <c r="S14" s="51"/>
      <c r="T14" s="51"/>
      <c r="U14" s="69"/>
      <c r="V14" s="69"/>
      <c r="W14" s="69"/>
      <c r="X14" s="78" t="s">
        <v>15</v>
      </c>
      <c r="Y14" s="17"/>
      <c r="Z14" s="48"/>
      <c r="AA14" s="48"/>
      <c r="AB14" s="48"/>
      <c r="AC14" s="46"/>
      <c r="AD14" s="46"/>
      <c r="AE14" s="46"/>
      <c r="AF14" s="46"/>
      <c r="AG14" s="49"/>
      <c r="AH14" s="49"/>
      <c r="AI14" s="47"/>
      <c r="AJ14" s="19"/>
      <c r="AK14" s="51"/>
      <c r="AL14" s="51"/>
      <c r="AM14" s="51"/>
      <c r="AN14" s="51"/>
      <c r="AO14" s="51"/>
      <c r="AP14" s="51"/>
      <c r="AQ14" s="51"/>
      <c r="AR14" s="69"/>
      <c r="AS14" s="84"/>
      <c r="AT14" s="104"/>
    </row>
    <row r="15" spans="1:46" hidden="1" x14ac:dyDescent="0.3">
      <c r="A15" s="78" t="s">
        <v>16</v>
      </c>
      <c r="B15" s="17"/>
      <c r="C15" s="46"/>
      <c r="D15" s="46"/>
      <c r="E15" s="46"/>
      <c r="F15" s="46"/>
      <c r="G15" s="46"/>
      <c r="H15" s="46"/>
      <c r="I15" s="48"/>
      <c r="J15" s="47"/>
      <c r="K15" s="47"/>
      <c r="L15" s="47"/>
      <c r="M15" s="19"/>
      <c r="N15" s="51"/>
      <c r="O15" s="51"/>
      <c r="P15" s="51"/>
      <c r="Q15" s="51"/>
      <c r="R15" s="51"/>
      <c r="S15" s="51"/>
      <c r="T15" s="51"/>
      <c r="U15" s="69"/>
      <c r="V15" s="69"/>
      <c r="W15" s="69"/>
      <c r="X15" s="78" t="s">
        <v>16</v>
      </c>
      <c r="Y15" s="17"/>
      <c r="Z15" s="46"/>
      <c r="AA15" s="46"/>
      <c r="AB15" s="46"/>
      <c r="AC15" s="46"/>
      <c r="AD15" s="46"/>
      <c r="AE15" s="46"/>
      <c r="AF15" s="46"/>
      <c r="AG15" s="47"/>
      <c r="AH15" s="47"/>
      <c r="AI15" s="47"/>
      <c r="AJ15" s="19"/>
      <c r="AK15" s="51"/>
      <c r="AL15" s="51"/>
      <c r="AM15" s="51"/>
      <c r="AN15" s="51"/>
      <c r="AO15" s="51"/>
      <c r="AP15" s="51"/>
      <c r="AQ15" s="51"/>
      <c r="AR15" s="69"/>
      <c r="AS15" s="84"/>
      <c r="AT15" s="104"/>
    </row>
    <row r="16" spans="1:46" hidden="1" x14ac:dyDescent="0.3">
      <c r="A16" s="78" t="s">
        <v>17</v>
      </c>
      <c r="B16" s="17"/>
      <c r="C16" s="48"/>
      <c r="D16" s="48"/>
      <c r="E16" s="48"/>
      <c r="F16" s="46"/>
      <c r="G16" s="46"/>
      <c r="H16" s="46"/>
      <c r="I16" s="48"/>
      <c r="J16" s="47"/>
      <c r="K16" s="47"/>
      <c r="L16" s="47"/>
      <c r="M16" s="19"/>
      <c r="N16" s="51"/>
      <c r="O16" s="51"/>
      <c r="P16" s="51"/>
      <c r="Q16" s="51"/>
      <c r="R16" s="51"/>
      <c r="S16" s="51"/>
      <c r="T16" s="51"/>
      <c r="U16" s="69"/>
      <c r="V16" s="69"/>
      <c r="W16" s="69"/>
      <c r="X16" s="78" t="s">
        <v>17</v>
      </c>
      <c r="Y16" s="17"/>
      <c r="Z16" s="48"/>
      <c r="AA16" s="48"/>
      <c r="AB16" s="48"/>
      <c r="AC16" s="46"/>
      <c r="AD16" s="46"/>
      <c r="AE16" s="46"/>
      <c r="AF16" s="46"/>
      <c r="AG16" s="49"/>
      <c r="AH16" s="49"/>
      <c r="AI16" s="47"/>
      <c r="AJ16" s="19"/>
      <c r="AK16" s="51"/>
      <c r="AL16" s="51"/>
      <c r="AM16" s="51"/>
      <c r="AN16" s="51"/>
      <c r="AO16" s="51"/>
      <c r="AP16" s="51"/>
      <c r="AQ16" s="51"/>
      <c r="AR16" s="69"/>
      <c r="AS16" s="84"/>
      <c r="AT16" s="104"/>
    </row>
    <row r="17" spans="1:46" hidden="1" x14ac:dyDescent="0.3">
      <c r="A17" s="78" t="s">
        <v>18</v>
      </c>
      <c r="B17" s="17"/>
      <c r="C17" s="46"/>
      <c r="D17" s="46"/>
      <c r="E17" s="46"/>
      <c r="F17" s="46"/>
      <c r="G17" s="46"/>
      <c r="H17" s="46"/>
      <c r="I17" s="48"/>
      <c r="J17" s="47"/>
      <c r="K17" s="47"/>
      <c r="L17" s="47"/>
      <c r="M17" s="19"/>
      <c r="N17" s="51"/>
      <c r="O17" s="51"/>
      <c r="P17" s="51"/>
      <c r="Q17" s="51"/>
      <c r="R17" s="51"/>
      <c r="S17" s="51"/>
      <c r="T17" s="51"/>
      <c r="U17" s="69"/>
      <c r="V17" s="69"/>
      <c r="W17" s="69"/>
      <c r="X17" s="78" t="s">
        <v>18</v>
      </c>
      <c r="Y17" s="17"/>
      <c r="Z17" s="46"/>
      <c r="AA17" s="46"/>
      <c r="AB17" s="46"/>
      <c r="AC17" s="46"/>
      <c r="AD17" s="46"/>
      <c r="AE17" s="46"/>
      <c r="AF17" s="46"/>
      <c r="AG17" s="47"/>
      <c r="AH17" s="47"/>
      <c r="AI17" s="47"/>
      <c r="AJ17" s="19"/>
      <c r="AK17" s="51"/>
      <c r="AL17" s="51"/>
      <c r="AM17" s="51"/>
      <c r="AN17" s="51"/>
      <c r="AO17" s="51"/>
      <c r="AP17" s="51"/>
      <c r="AQ17" s="51"/>
      <c r="AR17" s="69"/>
      <c r="AS17" s="84"/>
      <c r="AT17" s="104"/>
    </row>
    <row r="18" spans="1:46" hidden="1" x14ac:dyDescent="0.3">
      <c r="A18" s="78" t="s">
        <v>19</v>
      </c>
      <c r="B18" s="38"/>
      <c r="C18" s="50"/>
      <c r="D18" s="50"/>
      <c r="E18" s="50"/>
      <c r="F18" s="50"/>
      <c r="G18" s="50"/>
      <c r="H18" s="50"/>
      <c r="I18" s="66"/>
      <c r="J18" s="47"/>
      <c r="K18" s="47"/>
      <c r="L18" s="47"/>
      <c r="M18" s="39"/>
      <c r="N18" s="70"/>
      <c r="O18" s="70"/>
      <c r="P18" s="70"/>
      <c r="Q18" s="70"/>
      <c r="R18" s="70"/>
      <c r="S18" s="70"/>
      <c r="T18" s="70"/>
      <c r="U18" s="69"/>
      <c r="V18" s="69"/>
      <c r="W18" s="69"/>
      <c r="X18" s="78" t="s">
        <v>19</v>
      </c>
      <c r="Y18" s="38"/>
      <c r="Z18" s="50"/>
      <c r="AA18" s="50"/>
      <c r="AB18" s="50"/>
      <c r="AC18" s="50"/>
      <c r="AD18" s="50"/>
      <c r="AE18" s="50"/>
      <c r="AF18" s="50"/>
      <c r="AG18" s="49"/>
      <c r="AH18" s="49"/>
      <c r="AI18" s="47"/>
      <c r="AJ18" s="39"/>
      <c r="AK18" s="70"/>
      <c r="AL18" s="70"/>
      <c r="AM18" s="70"/>
      <c r="AN18" s="70"/>
      <c r="AO18" s="70"/>
      <c r="AP18" s="70"/>
      <c r="AQ18" s="70"/>
      <c r="AR18" s="69"/>
      <c r="AS18" s="84"/>
      <c r="AT18" s="104"/>
    </row>
    <row r="19" spans="1:46" s="176" customFormat="1" ht="24" customHeight="1" x14ac:dyDescent="0.3">
      <c r="A19" s="83" t="s">
        <v>14</v>
      </c>
      <c r="B19" s="17" t="s">
        <v>136</v>
      </c>
      <c r="C19" s="46">
        <f t="shared" ref="C19:I19" si="5">C8+C9+C10+C11+C12+C13+C14+C15+C16+C17+C18</f>
        <v>2148630</v>
      </c>
      <c r="D19" s="46">
        <f t="shared" si="5"/>
        <v>2214950</v>
      </c>
      <c r="E19" s="46">
        <f t="shared" si="5"/>
        <v>2293212</v>
      </c>
      <c r="F19" s="46">
        <f t="shared" si="5"/>
        <v>28300</v>
      </c>
      <c r="G19" s="46">
        <f t="shared" si="5"/>
        <v>53619</v>
      </c>
      <c r="H19" s="46">
        <f t="shared" si="5"/>
        <v>0</v>
      </c>
      <c r="I19" s="46">
        <f t="shared" si="5"/>
        <v>0</v>
      </c>
      <c r="J19" s="49">
        <f t="shared" si="1"/>
        <v>2176930</v>
      </c>
      <c r="K19" s="49">
        <f t="shared" si="2"/>
        <v>2268569</v>
      </c>
      <c r="L19" s="49">
        <f t="shared" si="2"/>
        <v>2293212</v>
      </c>
      <c r="M19" s="17" t="s">
        <v>135</v>
      </c>
      <c r="N19" s="52">
        <f>N8+N9+N10+N11+N12+N13</f>
        <v>2116781</v>
      </c>
      <c r="O19" s="52">
        <f t="shared" ref="O19:U19" si="6">O8+O9+O10+O11+O12+O13</f>
        <v>2446998</v>
      </c>
      <c r="P19" s="52">
        <f t="shared" si="6"/>
        <v>2232665</v>
      </c>
      <c r="Q19" s="52">
        <f t="shared" si="6"/>
        <v>28300</v>
      </c>
      <c r="R19" s="52">
        <f t="shared" si="6"/>
        <v>53619</v>
      </c>
      <c r="S19" s="52">
        <f t="shared" si="6"/>
        <v>46648</v>
      </c>
      <c r="T19" s="52">
        <f t="shared" si="6"/>
        <v>0</v>
      </c>
      <c r="U19" s="52">
        <f t="shared" si="6"/>
        <v>2145081</v>
      </c>
      <c r="V19" s="52">
        <f t="shared" si="3"/>
        <v>2500617</v>
      </c>
      <c r="W19" s="52">
        <f t="shared" si="3"/>
        <v>2279313</v>
      </c>
      <c r="X19" s="83" t="s">
        <v>20</v>
      </c>
      <c r="Y19" s="17" t="s">
        <v>140</v>
      </c>
      <c r="Z19" s="46">
        <f>Z8+Z9+Z10+Z11</f>
        <v>1131992</v>
      </c>
      <c r="AA19" s="46">
        <f>AA8+AA9+AA10+AA11</f>
        <v>1189388</v>
      </c>
      <c r="AB19" s="46">
        <f>AB8+AB9+AB10+AB11</f>
        <v>245688</v>
      </c>
      <c r="AC19" s="46">
        <f>AC8+AC9+AC10+AC11</f>
        <v>0</v>
      </c>
      <c r="AD19" s="46">
        <f>AD8+AD9+AD10+AD11</f>
        <v>0</v>
      </c>
      <c r="AE19" s="46">
        <v>0</v>
      </c>
      <c r="AF19" s="46">
        <f>AF8+AF9+AF10+AF11</f>
        <v>0</v>
      </c>
      <c r="AG19" s="49">
        <f>Z19+AC19+AF19</f>
        <v>1131992</v>
      </c>
      <c r="AH19" s="49">
        <f>AA19+AD19</f>
        <v>1189388</v>
      </c>
      <c r="AI19" s="49">
        <f t="shared" si="4"/>
        <v>245688</v>
      </c>
      <c r="AJ19" s="17" t="s">
        <v>468</v>
      </c>
      <c r="AK19" s="52">
        <f t="shared" ref="AK19:AT19" si="7">AK8+AK9+AK10</f>
        <v>2013689</v>
      </c>
      <c r="AL19" s="52">
        <f t="shared" si="7"/>
        <v>1814469</v>
      </c>
      <c r="AM19" s="52">
        <f t="shared" si="7"/>
        <v>878890</v>
      </c>
      <c r="AN19" s="52">
        <f t="shared" si="7"/>
        <v>0</v>
      </c>
      <c r="AO19" s="52">
        <f t="shared" si="7"/>
        <v>0</v>
      </c>
      <c r="AP19" s="52">
        <f t="shared" si="7"/>
        <v>0</v>
      </c>
      <c r="AQ19" s="52">
        <f t="shared" si="7"/>
        <v>0</v>
      </c>
      <c r="AR19" s="52">
        <f t="shared" si="7"/>
        <v>2013689</v>
      </c>
      <c r="AS19" s="52">
        <f t="shared" si="7"/>
        <v>1814469</v>
      </c>
      <c r="AT19" s="52">
        <f t="shared" si="7"/>
        <v>878890</v>
      </c>
    </row>
    <row r="20" spans="1:46" ht="24" customHeight="1" x14ac:dyDescent="0.3">
      <c r="A20" s="23" t="s">
        <v>15</v>
      </c>
      <c r="B20" s="17" t="s">
        <v>115</v>
      </c>
      <c r="C20" s="48">
        <f>C21+C22+C23+C24</f>
        <v>1642318</v>
      </c>
      <c r="D20" s="48">
        <f>D21+D22+D23+D24+D25</f>
        <v>1723268</v>
      </c>
      <c r="E20" s="48">
        <f>E21+E22+E23+E24+E25</f>
        <v>1714902</v>
      </c>
      <c r="F20" s="48">
        <f>F21+F22+F23+F24</f>
        <v>0</v>
      </c>
      <c r="G20" s="48">
        <f>G21+G22+G23+G24</f>
        <v>0</v>
      </c>
      <c r="H20" s="48">
        <f>H21+H22+H23+H24</f>
        <v>0</v>
      </c>
      <c r="I20" s="48">
        <f>I21+I22+I23+I24</f>
        <v>0</v>
      </c>
      <c r="J20" s="48">
        <f>J21+J22+J23+J24</f>
        <v>1642318</v>
      </c>
      <c r="K20" s="47">
        <f t="shared" si="2"/>
        <v>1723268</v>
      </c>
      <c r="L20" s="47">
        <f t="shared" si="2"/>
        <v>1714902</v>
      </c>
      <c r="M20" s="41" t="s">
        <v>128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69">
        <f t="shared" ref="U20:U28" si="8">N20+Q20+T20</f>
        <v>0</v>
      </c>
      <c r="V20" s="69">
        <f t="shared" si="3"/>
        <v>0</v>
      </c>
      <c r="W20" s="69">
        <f t="shared" si="3"/>
        <v>0</v>
      </c>
      <c r="X20" s="23" t="s">
        <v>21</v>
      </c>
      <c r="Y20" s="17" t="s">
        <v>115</v>
      </c>
      <c r="Z20" s="48">
        <f>SUM(Z21:Z24)</f>
        <v>0</v>
      </c>
      <c r="AA20" s="48">
        <v>0</v>
      </c>
      <c r="AB20" s="48">
        <v>0</v>
      </c>
      <c r="AC20" s="48">
        <f>AC21+AC22+AC23+AC24</f>
        <v>0</v>
      </c>
      <c r="AD20" s="48">
        <v>0</v>
      </c>
      <c r="AE20" s="48">
        <v>0</v>
      </c>
      <c r="AF20" s="48">
        <f>AF21+AF22+AF23+AF24</f>
        <v>0</v>
      </c>
      <c r="AG20" s="47">
        <f t="shared" ref="AG20:AG34" si="9">Z20+AC20+AF20</f>
        <v>0</v>
      </c>
      <c r="AH20" s="47">
        <f t="shared" ref="AH20:AH34" si="10">AA20+AD20</f>
        <v>0</v>
      </c>
      <c r="AI20" s="47">
        <f t="shared" si="4"/>
        <v>0</v>
      </c>
      <c r="AJ20" s="41" t="s">
        <v>128</v>
      </c>
      <c r="AK20" s="51">
        <v>0</v>
      </c>
      <c r="AL20" s="51">
        <v>0</v>
      </c>
      <c r="AM20" s="51">
        <v>0</v>
      </c>
      <c r="AN20" s="51">
        <v>0</v>
      </c>
      <c r="AO20" s="51">
        <v>0</v>
      </c>
      <c r="AP20" s="51">
        <v>0</v>
      </c>
      <c r="AQ20" s="51">
        <v>0</v>
      </c>
      <c r="AR20" s="69">
        <f>AK20+AN20+AQ20</f>
        <v>0</v>
      </c>
      <c r="AS20" s="91">
        <v>0</v>
      </c>
      <c r="AT20" s="104">
        <f>AM20+AP20</f>
        <v>0</v>
      </c>
    </row>
    <row r="21" spans="1:46" ht="24.75" customHeight="1" x14ac:dyDescent="0.3">
      <c r="A21" s="23" t="s">
        <v>460</v>
      </c>
      <c r="B21" s="41" t="s">
        <v>116</v>
      </c>
      <c r="C21" s="48">
        <v>690000</v>
      </c>
      <c r="D21" s="48">
        <v>726039</v>
      </c>
      <c r="E21" s="48">
        <v>726039</v>
      </c>
      <c r="F21" s="48">
        <v>0</v>
      </c>
      <c r="G21" s="48">
        <v>0</v>
      </c>
      <c r="H21" s="48">
        <v>0</v>
      </c>
      <c r="I21" s="48">
        <v>0</v>
      </c>
      <c r="J21" s="47">
        <f t="shared" ref="J21:J29" si="11">C21+F21+I21</f>
        <v>690000</v>
      </c>
      <c r="K21" s="47">
        <f t="shared" si="2"/>
        <v>726039</v>
      </c>
      <c r="L21" s="47">
        <f t="shared" si="2"/>
        <v>726039</v>
      </c>
      <c r="M21" s="41" t="s">
        <v>129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69">
        <f t="shared" si="8"/>
        <v>0</v>
      </c>
      <c r="V21" s="69">
        <f t="shared" si="3"/>
        <v>0</v>
      </c>
      <c r="W21" s="69">
        <f t="shared" si="3"/>
        <v>0</v>
      </c>
      <c r="X21" s="23" t="s">
        <v>108</v>
      </c>
      <c r="Y21" s="41" t="s">
        <v>116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  <c r="AG21" s="47">
        <f t="shared" si="9"/>
        <v>0</v>
      </c>
      <c r="AH21" s="47">
        <f t="shared" si="10"/>
        <v>0</v>
      </c>
      <c r="AI21" s="47">
        <f t="shared" si="4"/>
        <v>0</v>
      </c>
      <c r="AJ21" s="41" t="s">
        <v>691</v>
      </c>
      <c r="AK21" s="51">
        <v>46152</v>
      </c>
      <c r="AL21" s="51">
        <v>46152</v>
      </c>
      <c r="AM21" s="51">
        <v>46152</v>
      </c>
      <c r="AN21" s="51">
        <v>0</v>
      </c>
      <c r="AO21" s="51">
        <v>0</v>
      </c>
      <c r="AP21" s="51">
        <v>0</v>
      </c>
      <c r="AQ21" s="51">
        <v>0</v>
      </c>
      <c r="AR21" s="69">
        <f>AK21+AN21+AQ21</f>
        <v>46152</v>
      </c>
      <c r="AS21" s="231">
        <v>46152</v>
      </c>
      <c r="AT21" s="104">
        <f>AM21+AP21</f>
        <v>46152</v>
      </c>
    </row>
    <row r="22" spans="1:46" ht="22.5" customHeight="1" x14ac:dyDescent="0.3">
      <c r="A22" s="23" t="s">
        <v>461</v>
      </c>
      <c r="B22" s="41" t="s">
        <v>117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7">
        <f t="shared" si="11"/>
        <v>0</v>
      </c>
      <c r="K22" s="47">
        <f t="shared" si="2"/>
        <v>0</v>
      </c>
      <c r="L22" s="47">
        <f t="shared" si="2"/>
        <v>0</v>
      </c>
      <c r="M22" s="41" t="s">
        <v>130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69">
        <f t="shared" si="8"/>
        <v>0</v>
      </c>
      <c r="V22" s="69">
        <f t="shared" si="3"/>
        <v>0</v>
      </c>
      <c r="W22" s="69">
        <f t="shared" si="3"/>
        <v>0</v>
      </c>
      <c r="X22" s="23" t="s">
        <v>109</v>
      </c>
      <c r="Y22" s="41" t="s">
        <v>117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  <c r="AG22" s="47">
        <f t="shared" si="9"/>
        <v>0</v>
      </c>
      <c r="AH22" s="47">
        <f t="shared" si="10"/>
        <v>0</v>
      </c>
      <c r="AI22" s="47">
        <f t="shared" si="4"/>
        <v>0</v>
      </c>
      <c r="AJ22" s="41" t="s">
        <v>130</v>
      </c>
      <c r="AK22" s="51">
        <v>0</v>
      </c>
      <c r="AL22" s="51">
        <v>0</v>
      </c>
      <c r="AM22" s="51">
        <v>0</v>
      </c>
      <c r="AN22" s="51">
        <v>0</v>
      </c>
      <c r="AO22" s="51">
        <v>0</v>
      </c>
      <c r="AP22" s="51">
        <v>0</v>
      </c>
      <c r="AQ22" s="51">
        <v>0</v>
      </c>
      <c r="AR22" s="69">
        <f>AK22+AN22+AQ22</f>
        <v>0</v>
      </c>
      <c r="AS22" s="91">
        <v>0</v>
      </c>
      <c r="AT22" s="104">
        <f>AM22+AP22</f>
        <v>0</v>
      </c>
    </row>
    <row r="23" spans="1:46" ht="24.75" customHeight="1" x14ac:dyDescent="0.3">
      <c r="A23" s="23" t="s">
        <v>462</v>
      </c>
      <c r="B23" s="41" t="s">
        <v>118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7">
        <f t="shared" si="11"/>
        <v>0</v>
      </c>
      <c r="K23" s="47">
        <f t="shared" si="2"/>
        <v>0</v>
      </c>
      <c r="L23" s="47">
        <f t="shared" si="2"/>
        <v>0</v>
      </c>
      <c r="M23" s="41" t="s">
        <v>131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69">
        <f t="shared" si="8"/>
        <v>0</v>
      </c>
      <c r="V23" s="69">
        <f t="shared" si="3"/>
        <v>0</v>
      </c>
      <c r="W23" s="69">
        <f t="shared" si="3"/>
        <v>0</v>
      </c>
      <c r="X23" s="23" t="s">
        <v>110</v>
      </c>
      <c r="Y23" s="41" t="s">
        <v>118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  <c r="AG23" s="47">
        <f t="shared" si="9"/>
        <v>0</v>
      </c>
      <c r="AH23" s="47">
        <f t="shared" si="10"/>
        <v>0</v>
      </c>
      <c r="AI23" s="47">
        <f t="shared" si="4"/>
        <v>0</v>
      </c>
      <c r="AJ23" s="41" t="s">
        <v>131</v>
      </c>
      <c r="AK23" s="51">
        <v>0</v>
      </c>
      <c r="AL23" s="51">
        <v>0</v>
      </c>
      <c r="AM23" s="51">
        <v>0</v>
      </c>
      <c r="AN23" s="51">
        <v>0</v>
      </c>
      <c r="AO23" s="51">
        <v>0</v>
      </c>
      <c r="AP23" s="51">
        <v>0</v>
      </c>
      <c r="AQ23" s="51">
        <v>0</v>
      </c>
      <c r="AR23" s="69">
        <f>AK23+AN23+AQ23</f>
        <v>0</v>
      </c>
      <c r="AS23" s="51">
        <v>0</v>
      </c>
      <c r="AT23" s="104">
        <f>AM23+AP23</f>
        <v>0</v>
      </c>
    </row>
    <row r="24" spans="1:46" ht="20.25" customHeight="1" x14ac:dyDescent="0.3">
      <c r="A24" s="23" t="s">
        <v>463</v>
      </c>
      <c r="B24" s="41" t="s">
        <v>469</v>
      </c>
      <c r="C24" s="48">
        <v>952318</v>
      </c>
      <c r="D24" s="48">
        <v>997229</v>
      </c>
      <c r="E24" s="48">
        <v>956401</v>
      </c>
      <c r="F24" s="48">
        <v>0</v>
      </c>
      <c r="G24" s="48">
        <v>0</v>
      </c>
      <c r="H24" s="48">
        <v>0</v>
      </c>
      <c r="I24" s="46">
        <v>0</v>
      </c>
      <c r="J24" s="47">
        <f t="shared" si="11"/>
        <v>952318</v>
      </c>
      <c r="K24" s="47">
        <f t="shared" si="2"/>
        <v>997229</v>
      </c>
      <c r="L24" s="47">
        <f t="shared" si="2"/>
        <v>956401</v>
      </c>
      <c r="M24" s="41" t="s">
        <v>132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69">
        <f t="shared" si="8"/>
        <v>0</v>
      </c>
      <c r="V24" s="69">
        <f t="shared" si="3"/>
        <v>0</v>
      </c>
      <c r="W24" s="69">
        <f t="shared" si="3"/>
        <v>0</v>
      </c>
      <c r="X24" s="23" t="s">
        <v>111</v>
      </c>
      <c r="Y24" s="41" t="s">
        <v>119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  <c r="AG24" s="47">
        <f t="shared" si="9"/>
        <v>0</v>
      </c>
      <c r="AH24" s="47">
        <f t="shared" si="10"/>
        <v>0</v>
      </c>
      <c r="AI24" s="47">
        <f t="shared" si="4"/>
        <v>0</v>
      </c>
      <c r="AJ24" s="41" t="s">
        <v>132</v>
      </c>
      <c r="AK24" s="51">
        <v>0</v>
      </c>
      <c r="AL24" s="51">
        <v>0</v>
      </c>
      <c r="AM24" s="51">
        <v>0</v>
      </c>
      <c r="AN24" s="51">
        <v>0</v>
      </c>
      <c r="AO24" s="51">
        <v>0</v>
      </c>
      <c r="AP24" s="51">
        <v>0</v>
      </c>
      <c r="AQ24" s="51">
        <v>0</v>
      </c>
      <c r="AR24" s="69">
        <f>AK24+AN24+AQ24</f>
        <v>0</v>
      </c>
      <c r="AS24" s="91">
        <v>0</v>
      </c>
      <c r="AT24" s="104">
        <f>AM24+AP24</f>
        <v>0</v>
      </c>
    </row>
    <row r="25" spans="1:46" ht="23.25" customHeight="1" x14ac:dyDescent="0.3">
      <c r="A25" s="23" t="s">
        <v>464</v>
      </c>
      <c r="B25" s="41" t="s">
        <v>415</v>
      </c>
      <c r="C25" s="48">
        <v>0</v>
      </c>
      <c r="D25" s="28">
        <v>0</v>
      </c>
      <c r="E25" s="28">
        <v>32462</v>
      </c>
      <c r="F25" s="48">
        <v>0</v>
      </c>
      <c r="G25" s="48">
        <v>0</v>
      </c>
      <c r="H25" s="48">
        <v>0</v>
      </c>
      <c r="I25" s="46">
        <v>0</v>
      </c>
      <c r="J25" s="47">
        <v>0</v>
      </c>
      <c r="K25" s="47">
        <f t="shared" si="2"/>
        <v>0</v>
      </c>
      <c r="L25" s="47">
        <f t="shared" si="2"/>
        <v>32462</v>
      </c>
      <c r="M25" s="41" t="s">
        <v>133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69">
        <f t="shared" si="8"/>
        <v>0</v>
      </c>
      <c r="V25" s="69">
        <f t="shared" ref="V25:W28" si="12">O25+R25</f>
        <v>0</v>
      </c>
      <c r="W25" s="69">
        <f t="shared" si="12"/>
        <v>0</v>
      </c>
      <c r="X25" s="23"/>
      <c r="Y25" s="41"/>
      <c r="Z25" s="48"/>
      <c r="AA25" s="48"/>
      <c r="AB25" s="48"/>
      <c r="AC25" s="48"/>
      <c r="AD25" s="48"/>
      <c r="AE25" s="48"/>
      <c r="AF25" s="48"/>
      <c r="AG25" s="47"/>
      <c r="AH25" s="47"/>
      <c r="AI25" s="47"/>
      <c r="AJ25" s="41"/>
      <c r="AK25" s="51"/>
      <c r="AL25" s="51"/>
      <c r="AM25" s="51"/>
      <c r="AN25" s="51"/>
      <c r="AO25" s="51"/>
      <c r="AP25" s="51"/>
      <c r="AQ25" s="51"/>
      <c r="AR25" s="69"/>
      <c r="AS25" s="91"/>
      <c r="AT25" s="104"/>
    </row>
    <row r="26" spans="1:46" ht="23.25" customHeight="1" x14ac:dyDescent="0.3">
      <c r="A26" s="23" t="s">
        <v>16</v>
      </c>
      <c r="B26" s="17" t="s">
        <v>120</v>
      </c>
      <c r="C26" s="48">
        <f>C27+C28+C29</f>
        <v>0</v>
      </c>
      <c r="D26" s="48">
        <v>0</v>
      </c>
      <c r="E26" s="48">
        <v>0</v>
      </c>
      <c r="F26" s="48">
        <f>F27+F28+F29</f>
        <v>0</v>
      </c>
      <c r="G26" s="48">
        <v>0</v>
      </c>
      <c r="H26" s="48">
        <v>0</v>
      </c>
      <c r="I26" s="48">
        <v>0</v>
      </c>
      <c r="J26" s="47">
        <f t="shared" si="11"/>
        <v>0</v>
      </c>
      <c r="K26" s="47">
        <f t="shared" si="2"/>
        <v>0</v>
      </c>
      <c r="L26" s="47">
        <f t="shared" si="2"/>
        <v>0</v>
      </c>
      <c r="M26" s="41" t="s">
        <v>134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69">
        <f t="shared" si="8"/>
        <v>0</v>
      </c>
      <c r="V26" s="69">
        <f t="shared" si="12"/>
        <v>0</v>
      </c>
      <c r="W26" s="69">
        <f t="shared" si="12"/>
        <v>0</v>
      </c>
      <c r="X26" s="23" t="s">
        <v>22</v>
      </c>
      <c r="Y26" s="17" t="s">
        <v>120</v>
      </c>
      <c r="Z26" s="48">
        <f>Z27+Z28+Z29+Z30+Z31</f>
        <v>206000</v>
      </c>
      <c r="AA26" s="48">
        <f>AA27+AA28+AA29+AA30+AA31</f>
        <v>206000</v>
      </c>
      <c r="AB26" s="48">
        <f>AB27+AB28+AB29+AB30+AB31</f>
        <v>206547</v>
      </c>
      <c r="AC26" s="48">
        <f>AC27+AC28+AC29+AC30+AC31</f>
        <v>0</v>
      </c>
      <c r="AD26" s="48">
        <v>0</v>
      </c>
      <c r="AE26" s="48">
        <v>0</v>
      </c>
      <c r="AF26" s="48">
        <f>AF27+AF28+AF29+AF30+AF31</f>
        <v>0</v>
      </c>
      <c r="AG26" s="47">
        <f t="shared" si="9"/>
        <v>206000</v>
      </c>
      <c r="AH26" s="47">
        <f t="shared" si="10"/>
        <v>206000</v>
      </c>
      <c r="AI26" s="47">
        <f t="shared" si="4"/>
        <v>206547</v>
      </c>
      <c r="AJ26" s="41" t="s">
        <v>146</v>
      </c>
      <c r="AK26" s="51">
        <v>0</v>
      </c>
      <c r="AL26" s="51">
        <v>0</v>
      </c>
      <c r="AM26" s="51">
        <v>0</v>
      </c>
      <c r="AN26" s="51">
        <v>0</v>
      </c>
      <c r="AO26" s="51">
        <v>0</v>
      </c>
      <c r="AP26" s="51">
        <v>0</v>
      </c>
      <c r="AQ26" s="51">
        <v>0</v>
      </c>
      <c r="AR26" s="69">
        <f>AK26+AN26+AQ26</f>
        <v>0</v>
      </c>
      <c r="AS26" s="91">
        <v>0</v>
      </c>
      <c r="AT26" s="104">
        <f>AM26+AP26</f>
        <v>0</v>
      </c>
    </row>
    <row r="27" spans="1:46" ht="21.75" customHeight="1" x14ac:dyDescent="0.3">
      <c r="A27" s="23" t="s">
        <v>465</v>
      </c>
      <c r="B27" s="41" t="s">
        <v>121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7">
        <f t="shared" si="11"/>
        <v>0</v>
      </c>
      <c r="K27" s="47">
        <f t="shared" si="2"/>
        <v>0</v>
      </c>
      <c r="L27" s="47">
        <f t="shared" si="2"/>
        <v>0</v>
      </c>
      <c r="M27" s="42" t="s">
        <v>98</v>
      </c>
      <c r="N27" s="48">
        <v>952318</v>
      </c>
      <c r="O27" s="48">
        <v>997229</v>
      </c>
      <c r="P27" s="48">
        <v>956401</v>
      </c>
      <c r="Q27" s="72">
        <v>0</v>
      </c>
      <c r="R27" s="72">
        <v>0</v>
      </c>
      <c r="S27" s="72">
        <v>0</v>
      </c>
      <c r="T27" s="71">
        <v>0</v>
      </c>
      <c r="U27" s="69">
        <f t="shared" si="8"/>
        <v>952318</v>
      </c>
      <c r="V27" s="69">
        <f t="shared" si="12"/>
        <v>997229</v>
      </c>
      <c r="W27" s="69">
        <f t="shared" si="12"/>
        <v>956401</v>
      </c>
      <c r="X27" s="23" t="s">
        <v>112</v>
      </c>
      <c r="Y27" s="41" t="s">
        <v>141</v>
      </c>
      <c r="Z27" s="48">
        <v>206000</v>
      </c>
      <c r="AA27" s="48">
        <v>206000</v>
      </c>
      <c r="AB27" s="48">
        <v>206547</v>
      </c>
      <c r="AC27" s="48">
        <v>0</v>
      </c>
      <c r="AD27" s="48">
        <v>0</v>
      </c>
      <c r="AE27" s="48">
        <v>0</v>
      </c>
      <c r="AF27" s="48">
        <v>0</v>
      </c>
      <c r="AG27" s="47">
        <f t="shared" si="9"/>
        <v>206000</v>
      </c>
      <c r="AH27" s="47">
        <f t="shared" si="10"/>
        <v>206000</v>
      </c>
      <c r="AI27" s="47">
        <f t="shared" si="4"/>
        <v>206547</v>
      </c>
      <c r="AJ27" s="41" t="s">
        <v>134</v>
      </c>
      <c r="AK27" s="51">
        <v>0</v>
      </c>
      <c r="AL27" s="51">
        <v>0</v>
      </c>
      <c r="AM27" s="51">
        <v>0</v>
      </c>
      <c r="AN27" s="51">
        <v>0</v>
      </c>
      <c r="AO27" s="51">
        <v>0</v>
      </c>
      <c r="AP27" s="51">
        <v>0</v>
      </c>
      <c r="AQ27" s="51">
        <v>0</v>
      </c>
      <c r="AR27" s="69">
        <f>AK27+AN27+AQ27</f>
        <v>0</v>
      </c>
      <c r="AS27" s="91">
        <v>0</v>
      </c>
      <c r="AT27" s="104">
        <f>AM27+AP27</f>
        <v>0</v>
      </c>
    </row>
    <row r="28" spans="1:46" ht="21.75" customHeight="1" x14ac:dyDescent="0.3">
      <c r="A28" s="23" t="s">
        <v>466</v>
      </c>
      <c r="B28" s="42" t="s">
        <v>122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47">
        <f t="shared" si="11"/>
        <v>0</v>
      </c>
      <c r="K28" s="47">
        <f t="shared" si="2"/>
        <v>0</v>
      </c>
      <c r="L28" s="47">
        <f t="shared" si="2"/>
        <v>0</v>
      </c>
      <c r="M28" s="41" t="s">
        <v>413</v>
      </c>
      <c r="N28" s="51">
        <v>0</v>
      </c>
      <c r="O28" s="51">
        <v>28758</v>
      </c>
      <c r="P28" s="51">
        <v>28758</v>
      </c>
      <c r="Q28" s="51">
        <v>0</v>
      </c>
      <c r="R28" s="51">
        <v>0</v>
      </c>
      <c r="S28" s="51">
        <v>0</v>
      </c>
      <c r="T28" s="51">
        <v>0</v>
      </c>
      <c r="U28" s="69">
        <f t="shared" si="8"/>
        <v>0</v>
      </c>
      <c r="V28" s="69">
        <f t="shared" si="12"/>
        <v>28758</v>
      </c>
      <c r="W28" s="69">
        <f t="shared" si="12"/>
        <v>28758</v>
      </c>
      <c r="X28" s="23" t="s">
        <v>113</v>
      </c>
      <c r="Y28" s="42" t="s">
        <v>438</v>
      </c>
      <c r="Z28" s="66">
        <v>0</v>
      </c>
      <c r="AA28" s="66">
        <v>0</v>
      </c>
      <c r="AB28" s="66">
        <v>0</v>
      </c>
      <c r="AC28" s="66">
        <v>0</v>
      </c>
      <c r="AD28" s="66">
        <v>0</v>
      </c>
      <c r="AE28" s="66">
        <v>0</v>
      </c>
      <c r="AF28" s="66">
        <v>0</v>
      </c>
      <c r="AG28" s="47">
        <f t="shared" si="9"/>
        <v>0</v>
      </c>
      <c r="AH28" s="47">
        <f t="shared" si="10"/>
        <v>0</v>
      </c>
      <c r="AI28" s="47">
        <f t="shared" si="4"/>
        <v>0</v>
      </c>
      <c r="AJ28" s="42" t="s">
        <v>147</v>
      </c>
      <c r="AK28" s="72">
        <v>0</v>
      </c>
      <c r="AL28" s="72">
        <v>0</v>
      </c>
      <c r="AM28" s="72">
        <v>0</v>
      </c>
      <c r="AN28" s="72">
        <v>0</v>
      </c>
      <c r="AO28" s="72">
        <v>0</v>
      </c>
      <c r="AP28" s="72">
        <v>0</v>
      </c>
      <c r="AQ28" s="72">
        <v>0</v>
      </c>
      <c r="AR28" s="69">
        <f>AK28+AN28+AQ28</f>
        <v>0</v>
      </c>
      <c r="AS28" s="91">
        <v>0</v>
      </c>
      <c r="AT28" s="104">
        <f>AM28+AP28</f>
        <v>0</v>
      </c>
    </row>
    <row r="29" spans="1:46" ht="22.5" customHeight="1" x14ac:dyDescent="0.3">
      <c r="A29" s="23" t="s">
        <v>467</v>
      </c>
      <c r="B29" s="41" t="s">
        <v>123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7">
        <f t="shared" si="11"/>
        <v>0</v>
      </c>
      <c r="K29" s="47">
        <f t="shared" si="2"/>
        <v>0</v>
      </c>
      <c r="L29" s="47">
        <f t="shared" si="2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23" t="s">
        <v>114</v>
      </c>
      <c r="Y29" s="41" t="s">
        <v>142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  <c r="AG29" s="47">
        <f t="shared" si="9"/>
        <v>0</v>
      </c>
      <c r="AH29" s="47">
        <f t="shared" si="10"/>
        <v>0</v>
      </c>
      <c r="AI29" s="47">
        <f t="shared" si="4"/>
        <v>0</v>
      </c>
      <c r="AJ29" s="17"/>
      <c r="AK29" s="52"/>
      <c r="AL29" s="52"/>
      <c r="AM29" s="52"/>
      <c r="AN29" s="52"/>
      <c r="AO29" s="52"/>
      <c r="AP29" s="52"/>
      <c r="AQ29" s="52"/>
      <c r="AR29" s="69"/>
      <c r="AS29" s="152"/>
      <c r="AT29" s="104"/>
    </row>
    <row r="30" spans="1:46" x14ac:dyDescent="0.3">
      <c r="A30" s="23"/>
      <c r="B30" s="79"/>
      <c r="C30" s="51"/>
      <c r="D30" s="51"/>
      <c r="E30" s="51"/>
      <c r="F30" s="51"/>
      <c r="G30" s="51"/>
      <c r="H30" s="51"/>
      <c r="I30" s="51"/>
      <c r="J30" s="47"/>
      <c r="K30" s="47"/>
      <c r="L30" s="47"/>
      <c r="M30" s="79"/>
      <c r="N30" s="47"/>
      <c r="O30" s="47"/>
      <c r="P30" s="47"/>
      <c r="Q30" s="69"/>
      <c r="R30" s="69"/>
      <c r="S30" s="69"/>
      <c r="T30" s="69"/>
      <c r="U30" s="69"/>
      <c r="V30" s="69"/>
      <c r="W30" s="69"/>
      <c r="X30" s="23"/>
      <c r="Y30" s="79" t="s">
        <v>143</v>
      </c>
      <c r="Z30" s="51">
        <v>0</v>
      </c>
      <c r="AA30" s="51">
        <v>0</v>
      </c>
      <c r="AB30" s="51">
        <v>0</v>
      </c>
      <c r="AC30" s="51">
        <v>0</v>
      </c>
      <c r="AD30" s="51">
        <v>0</v>
      </c>
      <c r="AE30" s="51">
        <v>0</v>
      </c>
      <c r="AF30" s="51">
        <v>0</v>
      </c>
      <c r="AG30" s="47">
        <f t="shared" si="9"/>
        <v>0</v>
      </c>
      <c r="AH30" s="47">
        <f t="shared" si="10"/>
        <v>0</v>
      </c>
      <c r="AI30" s="47">
        <f t="shared" si="4"/>
        <v>0</v>
      </c>
      <c r="AJ30" s="79"/>
      <c r="AK30" s="47"/>
      <c r="AL30" s="47"/>
      <c r="AM30" s="47"/>
      <c r="AN30" s="74"/>
      <c r="AO30" s="74"/>
      <c r="AP30" s="74"/>
      <c r="AQ30" s="74"/>
      <c r="AR30" s="69"/>
      <c r="AS30" s="84"/>
      <c r="AT30" s="104"/>
    </row>
    <row r="31" spans="1:46" x14ac:dyDescent="0.3">
      <c r="A31" s="23"/>
      <c r="B31" s="37"/>
      <c r="C31" s="51"/>
      <c r="D31" s="51"/>
      <c r="E31" s="51"/>
      <c r="F31" s="51"/>
      <c r="G31" s="51"/>
      <c r="H31" s="51"/>
      <c r="I31" s="51"/>
      <c r="J31" s="47"/>
      <c r="K31" s="47"/>
      <c r="L31" s="47"/>
      <c r="M31" s="37"/>
      <c r="N31" s="52"/>
      <c r="O31" s="52"/>
      <c r="P31" s="52"/>
      <c r="Q31" s="52"/>
      <c r="R31" s="52"/>
      <c r="S31" s="52"/>
      <c r="T31" s="52"/>
      <c r="U31" s="69"/>
      <c r="V31" s="69"/>
      <c r="W31" s="69"/>
      <c r="X31" s="23"/>
      <c r="Y31" s="79" t="s">
        <v>123</v>
      </c>
      <c r="Z31" s="73">
        <v>0</v>
      </c>
      <c r="AA31" s="73">
        <v>0</v>
      </c>
      <c r="AB31" s="73">
        <v>0</v>
      </c>
      <c r="AC31" s="51">
        <v>0</v>
      </c>
      <c r="AD31" s="51">
        <v>0</v>
      </c>
      <c r="AE31" s="51">
        <v>0</v>
      </c>
      <c r="AF31" s="51">
        <v>0</v>
      </c>
      <c r="AG31" s="47">
        <f t="shared" si="9"/>
        <v>0</v>
      </c>
      <c r="AH31" s="47">
        <f t="shared" si="10"/>
        <v>0</v>
      </c>
      <c r="AI31" s="47">
        <f t="shared" si="4"/>
        <v>0</v>
      </c>
      <c r="AJ31" s="37"/>
      <c r="AK31" s="52"/>
      <c r="AL31" s="52"/>
      <c r="AM31" s="52"/>
      <c r="AN31" s="52"/>
      <c r="AO31" s="52"/>
      <c r="AP31" s="52"/>
      <c r="AQ31" s="52"/>
      <c r="AR31" s="69"/>
      <c r="AS31" s="84"/>
      <c r="AT31" s="104"/>
    </row>
    <row r="32" spans="1:46" ht="27.75" customHeight="1" x14ac:dyDescent="0.3">
      <c r="A32" s="78" t="s">
        <v>17</v>
      </c>
      <c r="B32" s="17" t="s">
        <v>124</v>
      </c>
      <c r="C32" s="51">
        <f>C20+C26</f>
        <v>1642318</v>
      </c>
      <c r="D32" s="51">
        <f t="shared" ref="D32:J32" si="13">D20+D26</f>
        <v>1723268</v>
      </c>
      <c r="E32" s="51">
        <f t="shared" si="13"/>
        <v>1714902</v>
      </c>
      <c r="F32" s="51">
        <f t="shared" si="13"/>
        <v>0</v>
      </c>
      <c r="G32" s="51">
        <f t="shared" si="13"/>
        <v>0</v>
      </c>
      <c r="H32" s="51">
        <f t="shared" si="13"/>
        <v>0</v>
      </c>
      <c r="I32" s="51">
        <f t="shared" si="13"/>
        <v>0</v>
      </c>
      <c r="J32" s="51">
        <f t="shared" si="13"/>
        <v>1642318</v>
      </c>
      <c r="K32" s="47">
        <f t="shared" si="2"/>
        <v>1723268</v>
      </c>
      <c r="L32" s="47">
        <f t="shared" si="2"/>
        <v>1714902</v>
      </c>
      <c r="M32" s="17" t="s">
        <v>125</v>
      </c>
      <c r="N32" s="51">
        <f>N20+N21+N22+N23+N24+N25+N26+N27</f>
        <v>952318</v>
      </c>
      <c r="O32" s="51">
        <f>O20+O21+O22+O23+O24+O25+O26+O27+O28</f>
        <v>1025987</v>
      </c>
      <c r="P32" s="51">
        <f>P20+P21+P22+P23+P24+P25+P26+P27+P28</f>
        <v>985159</v>
      </c>
      <c r="Q32" s="51">
        <f>Q20+Q21+Q22+Q23+Q24+Q25+Q26+Q27</f>
        <v>0</v>
      </c>
      <c r="R32" s="51">
        <f>R20+R21+R22+R23+R24+R25+R26+R27</f>
        <v>0</v>
      </c>
      <c r="S32" s="51">
        <f>S20+S21+S22+S23+S24+S25+S26+S27</f>
        <v>0</v>
      </c>
      <c r="T32" s="51">
        <f>T20+T21+T22+T23+T24+T25+T26+T27</f>
        <v>0</v>
      </c>
      <c r="U32" s="69">
        <f>N32+Q32+T32</f>
        <v>952318</v>
      </c>
      <c r="V32" s="69">
        <f t="shared" si="3"/>
        <v>1025987</v>
      </c>
      <c r="W32" s="104">
        <f t="shared" si="3"/>
        <v>985159</v>
      </c>
      <c r="X32" s="61" t="s">
        <v>23</v>
      </c>
      <c r="Y32" s="17" t="s">
        <v>144</v>
      </c>
      <c r="Z32" s="51">
        <f>Z20+Z26</f>
        <v>206000</v>
      </c>
      <c r="AA32" s="51">
        <f>AA20+AA26</f>
        <v>206000</v>
      </c>
      <c r="AB32" s="51">
        <f t="shared" ref="AB32:AI32" si="14">AB20+AB26</f>
        <v>206547</v>
      </c>
      <c r="AC32" s="51">
        <f t="shared" si="14"/>
        <v>0</v>
      </c>
      <c r="AD32" s="51">
        <f t="shared" si="14"/>
        <v>0</v>
      </c>
      <c r="AE32" s="51">
        <f t="shared" si="14"/>
        <v>0</v>
      </c>
      <c r="AF32" s="51">
        <f t="shared" si="14"/>
        <v>0</v>
      </c>
      <c r="AG32" s="51">
        <f t="shared" si="14"/>
        <v>206000</v>
      </c>
      <c r="AH32" s="51">
        <f t="shared" si="14"/>
        <v>206000</v>
      </c>
      <c r="AI32" s="51">
        <f t="shared" si="14"/>
        <v>206547</v>
      </c>
      <c r="AJ32" s="17" t="s">
        <v>148</v>
      </c>
      <c r="AK32" s="51">
        <f>SUM(AK20:AK28)</f>
        <v>46152</v>
      </c>
      <c r="AL32" s="51">
        <f>SUM(AL20:AL28)</f>
        <v>46152</v>
      </c>
      <c r="AM32" s="51">
        <f>SUM(AM20:AM28)</f>
        <v>46152</v>
      </c>
      <c r="AN32" s="51">
        <f>AN20+AN21+AN22+AN23+AN24+AN26+AN27+AN28+AN29+AN30+AN31</f>
        <v>0</v>
      </c>
      <c r="AO32" s="51">
        <v>0</v>
      </c>
      <c r="AP32" s="51">
        <v>0</v>
      </c>
      <c r="AQ32" s="51">
        <f>AQ20+AQ21+AQ22+AQ23+AQ24+AQ26+AQ27+AQ28+AQ29+AQ30+AQ31</f>
        <v>0</v>
      </c>
      <c r="AR32" s="52">
        <f>AR21+AR22+AR23</f>
        <v>46152</v>
      </c>
      <c r="AS32" s="52">
        <f>AS21+AS22+AS23</f>
        <v>46152</v>
      </c>
      <c r="AT32" s="52">
        <f>AT21+AT22+AT23</f>
        <v>46152</v>
      </c>
    </row>
    <row r="33" spans="1:46" x14ac:dyDescent="0.3">
      <c r="A33" s="78" t="s">
        <v>18</v>
      </c>
      <c r="B33" s="43" t="s">
        <v>126</v>
      </c>
      <c r="C33" s="69">
        <f>C19+C32</f>
        <v>3790948</v>
      </c>
      <c r="D33" s="69">
        <f t="shared" ref="D33:J33" si="15">D19+D32</f>
        <v>3938218</v>
      </c>
      <c r="E33" s="69">
        <f t="shared" si="15"/>
        <v>4008114</v>
      </c>
      <c r="F33" s="69">
        <f t="shared" si="15"/>
        <v>28300</v>
      </c>
      <c r="G33" s="69">
        <f t="shared" si="15"/>
        <v>53619</v>
      </c>
      <c r="H33" s="69">
        <f t="shared" si="15"/>
        <v>0</v>
      </c>
      <c r="I33" s="69">
        <f t="shared" si="15"/>
        <v>0</v>
      </c>
      <c r="J33" s="69">
        <f t="shared" si="15"/>
        <v>3819248</v>
      </c>
      <c r="K33" s="47">
        <f t="shared" si="2"/>
        <v>3991837</v>
      </c>
      <c r="L33" s="47">
        <f t="shared" si="2"/>
        <v>4008114</v>
      </c>
      <c r="M33" s="43" t="s">
        <v>137</v>
      </c>
      <c r="N33" s="51">
        <f>N19+N32</f>
        <v>3069099</v>
      </c>
      <c r="O33" s="51">
        <f t="shared" ref="O33:U33" si="16">O19+O32</f>
        <v>3472985</v>
      </c>
      <c r="P33" s="51">
        <f t="shared" si="16"/>
        <v>3217824</v>
      </c>
      <c r="Q33" s="51">
        <f t="shared" si="16"/>
        <v>28300</v>
      </c>
      <c r="R33" s="51">
        <f t="shared" si="16"/>
        <v>53619</v>
      </c>
      <c r="S33" s="51">
        <f t="shared" si="16"/>
        <v>46648</v>
      </c>
      <c r="T33" s="51">
        <f t="shared" si="16"/>
        <v>0</v>
      </c>
      <c r="U33" s="28">
        <f t="shared" si="16"/>
        <v>3097399</v>
      </c>
      <c r="V33" s="69">
        <f t="shared" si="3"/>
        <v>3526604</v>
      </c>
      <c r="W33" s="69">
        <f t="shared" si="3"/>
        <v>3264472</v>
      </c>
      <c r="X33" s="64" t="s">
        <v>24</v>
      </c>
      <c r="Y33" s="43" t="s">
        <v>126</v>
      </c>
      <c r="Z33" s="69">
        <f>Z19+Z32</f>
        <v>1337992</v>
      </c>
      <c r="AA33" s="69">
        <f>AA19+AA32</f>
        <v>1395388</v>
      </c>
      <c r="AB33" s="69">
        <f t="shared" ref="AB33:AI33" si="17">AB19+AB32</f>
        <v>452235</v>
      </c>
      <c r="AC33" s="69">
        <f t="shared" si="17"/>
        <v>0</v>
      </c>
      <c r="AD33" s="69">
        <f t="shared" si="17"/>
        <v>0</v>
      </c>
      <c r="AE33" s="69">
        <f t="shared" si="17"/>
        <v>0</v>
      </c>
      <c r="AF33" s="69">
        <f t="shared" si="17"/>
        <v>0</v>
      </c>
      <c r="AG33" s="69">
        <f t="shared" si="17"/>
        <v>1337992</v>
      </c>
      <c r="AH33" s="69">
        <f t="shared" si="17"/>
        <v>1395388</v>
      </c>
      <c r="AI33" s="69">
        <f t="shared" si="17"/>
        <v>452235</v>
      </c>
      <c r="AJ33" s="43" t="s">
        <v>137</v>
      </c>
      <c r="AK33" s="51">
        <f>AK19+AK32</f>
        <v>2059841</v>
      </c>
      <c r="AL33" s="51">
        <f t="shared" ref="AL33:AT33" si="18">AL19+AL32</f>
        <v>1860621</v>
      </c>
      <c r="AM33" s="51">
        <f t="shared" si="18"/>
        <v>925042</v>
      </c>
      <c r="AN33" s="51">
        <f t="shared" si="18"/>
        <v>0</v>
      </c>
      <c r="AO33" s="51">
        <f t="shared" si="18"/>
        <v>0</v>
      </c>
      <c r="AP33" s="51">
        <f t="shared" si="18"/>
        <v>0</v>
      </c>
      <c r="AQ33" s="51">
        <f t="shared" si="18"/>
        <v>0</v>
      </c>
      <c r="AR33" s="51">
        <f t="shared" si="18"/>
        <v>2059841</v>
      </c>
      <c r="AS33" s="51">
        <f t="shared" si="18"/>
        <v>1860621</v>
      </c>
      <c r="AT33" s="51">
        <f t="shared" si="18"/>
        <v>925042</v>
      </c>
    </row>
    <row r="34" spans="1:46" x14ac:dyDescent="0.3">
      <c r="A34" s="83" t="s">
        <v>19</v>
      </c>
      <c r="B34" s="65" t="s">
        <v>127</v>
      </c>
      <c r="C34" s="47">
        <f>+C23+C24</f>
        <v>952318</v>
      </c>
      <c r="D34" s="47">
        <f t="shared" ref="D34:L34" si="19">+D23+D24</f>
        <v>997229</v>
      </c>
      <c r="E34" s="47">
        <f>+E23+E24</f>
        <v>956401</v>
      </c>
      <c r="F34" s="47">
        <f t="shared" si="19"/>
        <v>0</v>
      </c>
      <c r="G34" s="47">
        <f t="shared" si="19"/>
        <v>0</v>
      </c>
      <c r="H34" s="47">
        <f t="shared" si="19"/>
        <v>0</v>
      </c>
      <c r="I34" s="47">
        <f t="shared" si="19"/>
        <v>0</v>
      </c>
      <c r="J34" s="47">
        <f t="shared" si="19"/>
        <v>952318</v>
      </c>
      <c r="K34" s="47">
        <f t="shared" si="19"/>
        <v>997229</v>
      </c>
      <c r="L34" s="47">
        <f t="shared" si="19"/>
        <v>956401</v>
      </c>
      <c r="M34" s="65" t="s">
        <v>127</v>
      </c>
      <c r="N34" s="47">
        <f t="shared" ref="N34:W34" si="20">+N27</f>
        <v>952318</v>
      </c>
      <c r="O34" s="47">
        <f t="shared" si="20"/>
        <v>997229</v>
      </c>
      <c r="P34" s="47">
        <f t="shared" si="20"/>
        <v>956401</v>
      </c>
      <c r="Q34" s="47">
        <f t="shared" si="20"/>
        <v>0</v>
      </c>
      <c r="R34" s="47">
        <f t="shared" si="20"/>
        <v>0</v>
      </c>
      <c r="S34" s="47">
        <f t="shared" si="20"/>
        <v>0</v>
      </c>
      <c r="T34" s="47">
        <f t="shared" si="20"/>
        <v>0</v>
      </c>
      <c r="U34" s="47">
        <f t="shared" si="20"/>
        <v>952318</v>
      </c>
      <c r="V34" s="47">
        <f t="shared" si="20"/>
        <v>997229</v>
      </c>
      <c r="W34" s="47">
        <f t="shared" si="20"/>
        <v>956401</v>
      </c>
      <c r="X34" s="62" t="s">
        <v>25</v>
      </c>
      <c r="Y34" s="65" t="s">
        <v>127</v>
      </c>
      <c r="Z34" s="153">
        <v>0</v>
      </c>
      <c r="AA34" s="153">
        <v>0</v>
      </c>
      <c r="AB34" s="153">
        <v>0</v>
      </c>
      <c r="AC34" s="153">
        <v>0</v>
      </c>
      <c r="AD34" s="153">
        <v>0</v>
      </c>
      <c r="AE34" s="153"/>
      <c r="AF34" s="153">
        <v>0</v>
      </c>
      <c r="AG34" s="51">
        <f t="shared" si="9"/>
        <v>0</v>
      </c>
      <c r="AH34" s="51">
        <f t="shared" si="10"/>
        <v>0</v>
      </c>
      <c r="AI34" s="47">
        <f t="shared" si="4"/>
        <v>0</v>
      </c>
      <c r="AJ34" s="65" t="s">
        <v>127</v>
      </c>
      <c r="AK34" s="153">
        <v>0</v>
      </c>
      <c r="AL34" s="153">
        <v>0</v>
      </c>
      <c r="AM34" s="153">
        <v>0</v>
      </c>
      <c r="AN34" s="103">
        <v>0</v>
      </c>
      <c r="AO34" s="103">
        <v>0</v>
      </c>
      <c r="AP34" s="103">
        <v>0</v>
      </c>
      <c r="AQ34" s="103">
        <v>0</v>
      </c>
      <c r="AR34" s="104">
        <f>AK34+AN34+AQ34</f>
        <v>0</v>
      </c>
      <c r="AS34" s="103">
        <v>0</v>
      </c>
      <c r="AT34" s="104">
        <f>AM34+AP34</f>
        <v>0</v>
      </c>
    </row>
    <row r="35" spans="1:46" x14ac:dyDescent="0.3">
      <c r="A35" s="83" t="s">
        <v>20</v>
      </c>
      <c r="B35" s="37" t="s">
        <v>440</v>
      </c>
      <c r="C35" s="89">
        <f>+C33-C34</f>
        <v>2838630</v>
      </c>
      <c r="D35" s="89">
        <f t="shared" ref="D35:L35" si="21">+D33-D34</f>
        <v>2940989</v>
      </c>
      <c r="E35" s="89">
        <f t="shared" si="21"/>
        <v>3051713</v>
      </c>
      <c r="F35" s="89">
        <f t="shared" si="21"/>
        <v>28300</v>
      </c>
      <c r="G35" s="89">
        <f t="shared" si="21"/>
        <v>53619</v>
      </c>
      <c r="H35" s="89">
        <f t="shared" si="21"/>
        <v>0</v>
      </c>
      <c r="I35" s="89">
        <f t="shared" si="21"/>
        <v>0</v>
      </c>
      <c r="J35" s="89">
        <f t="shared" si="21"/>
        <v>2866930</v>
      </c>
      <c r="K35" s="89">
        <f t="shared" si="21"/>
        <v>2994608</v>
      </c>
      <c r="L35" s="89">
        <f t="shared" si="21"/>
        <v>3051713</v>
      </c>
      <c r="M35" s="37" t="s">
        <v>441</v>
      </c>
      <c r="N35" s="89">
        <f>+N33-N34</f>
        <v>2116781</v>
      </c>
      <c r="O35" s="89">
        <f t="shared" ref="O35:W35" si="22">+O33-O34</f>
        <v>2475756</v>
      </c>
      <c r="P35" s="89">
        <f t="shared" si="22"/>
        <v>2261423</v>
      </c>
      <c r="Q35" s="89">
        <f t="shared" si="22"/>
        <v>28300</v>
      </c>
      <c r="R35" s="89">
        <f t="shared" si="22"/>
        <v>53619</v>
      </c>
      <c r="S35" s="89">
        <f t="shared" si="22"/>
        <v>46648</v>
      </c>
      <c r="T35" s="89">
        <f t="shared" si="22"/>
        <v>0</v>
      </c>
      <c r="U35" s="89">
        <f t="shared" si="22"/>
        <v>2145081</v>
      </c>
      <c r="V35" s="89">
        <f t="shared" si="22"/>
        <v>2529375</v>
      </c>
      <c r="W35" s="89">
        <f t="shared" si="22"/>
        <v>2308071</v>
      </c>
      <c r="X35" s="88" t="s">
        <v>26</v>
      </c>
      <c r="Y35" s="37" t="s">
        <v>442</v>
      </c>
      <c r="Z35" s="89">
        <f>Z33-Z34</f>
        <v>1337992</v>
      </c>
      <c r="AA35" s="89">
        <f>AA33-AA34</f>
        <v>1395388</v>
      </c>
      <c r="AB35" s="89">
        <f t="shared" ref="AB35:AI35" si="23">AB33-AB34</f>
        <v>452235</v>
      </c>
      <c r="AC35" s="89">
        <f t="shared" si="23"/>
        <v>0</v>
      </c>
      <c r="AD35" s="89">
        <f t="shared" si="23"/>
        <v>0</v>
      </c>
      <c r="AE35" s="89">
        <f t="shared" si="23"/>
        <v>0</v>
      </c>
      <c r="AF35" s="89">
        <f t="shared" si="23"/>
        <v>0</v>
      </c>
      <c r="AG35" s="89">
        <f t="shared" si="23"/>
        <v>1337992</v>
      </c>
      <c r="AH35" s="89">
        <f t="shared" si="23"/>
        <v>1395388</v>
      </c>
      <c r="AI35" s="89">
        <f t="shared" si="23"/>
        <v>452235</v>
      </c>
      <c r="AJ35" s="170" t="s">
        <v>443</v>
      </c>
      <c r="AK35" s="89">
        <f>AK33</f>
        <v>2059841</v>
      </c>
      <c r="AL35" s="89">
        <f t="shared" ref="AL35:AT35" si="24">AL33</f>
        <v>1860621</v>
      </c>
      <c r="AM35" s="89">
        <f t="shared" si="24"/>
        <v>925042</v>
      </c>
      <c r="AN35" s="89">
        <f t="shared" si="24"/>
        <v>0</v>
      </c>
      <c r="AO35" s="89">
        <f t="shared" si="24"/>
        <v>0</v>
      </c>
      <c r="AP35" s="89">
        <f t="shared" si="24"/>
        <v>0</v>
      </c>
      <c r="AQ35" s="89">
        <f t="shared" si="24"/>
        <v>0</v>
      </c>
      <c r="AR35" s="89">
        <f t="shared" si="24"/>
        <v>2059841</v>
      </c>
      <c r="AS35" s="89">
        <f t="shared" si="24"/>
        <v>1860621</v>
      </c>
      <c r="AT35" s="89">
        <f t="shared" si="24"/>
        <v>925042</v>
      </c>
    </row>
    <row r="36" spans="1:46" x14ac:dyDescent="0.3">
      <c r="A36" s="63"/>
      <c r="B36" s="82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82"/>
      <c r="N36" s="67"/>
      <c r="O36" s="67"/>
      <c r="P36" s="67"/>
      <c r="Q36" s="67"/>
      <c r="R36" s="67"/>
      <c r="S36" s="67"/>
      <c r="T36" s="67"/>
      <c r="U36" s="233"/>
      <c r="V36" s="233"/>
      <c r="W36" s="68"/>
      <c r="X36" s="63"/>
      <c r="Y36" s="8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82"/>
      <c r="AK36" s="22"/>
      <c r="AL36" s="22"/>
      <c r="AM36" s="22"/>
      <c r="AN36" s="22"/>
      <c r="AO36" s="22"/>
      <c r="AP36" s="22"/>
      <c r="AQ36" s="22"/>
      <c r="AR36" s="24"/>
      <c r="AS36" s="84"/>
      <c r="AT36" s="84"/>
    </row>
    <row r="37" spans="1:46" x14ac:dyDescent="0.3">
      <c r="A37" s="78"/>
      <c r="B37" s="17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19"/>
      <c r="N37" s="28"/>
      <c r="O37" s="28"/>
      <c r="P37" s="28"/>
      <c r="Q37" s="28"/>
      <c r="R37" s="28"/>
      <c r="S37" s="28"/>
      <c r="T37" s="28"/>
      <c r="U37" s="28"/>
      <c r="V37" s="229"/>
      <c r="W37" s="229"/>
      <c r="X37" s="78"/>
      <c r="Y37" s="17"/>
      <c r="Z37" s="20"/>
      <c r="AA37" s="20"/>
      <c r="AB37" s="20"/>
      <c r="AC37" s="21"/>
      <c r="AD37" s="21"/>
      <c r="AE37" s="21"/>
      <c r="AF37" s="21"/>
      <c r="AG37" s="90"/>
      <c r="AH37" s="90"/>
      <c r="AI37" s="90"/>
      <c r="AJ37" s="18"/>
      <c r="AK37" s="28"/>
      <c r="AL37" s="28"/>
      <c r="AM37" s="28"/>
      <c r="AN37" s="28"/>
      <c r="AO37" s="28"/>
      <c r="AP37" s="28"/>
      <c r="AQ37" s="28"/>
      <c r="AR37" s="60"/>
      <c r="AS37" s="84"/>
      <c r="AT37" s="84"/>
    </row>
    <row r="38" spans="1:46" x14ac:dyDescent="0.3">
      <c r="A38" s="16"/>
      <c r="B38" s="31"/>
      <c r="C38" s="32"/>
      <c r="D38" s="32"/>
      <c r="E38" s="32"/>
      <c r="F38" s="34"/>
      <c r="G38" s="34"/>
      <c r="H38" s="34"/>
      <c r="I38" s="34"/>
      <c r="J38" s="106"/>
      <c r="K38" s="106"/>
      <c r="L38" s="106"/>
      <c r="M38" s="35"/>
      <c r="N38" s="28"/>
      <c r="O38" s="28"/>
      <c r="P38" s="28"/>
      <c r="Q38" s="28"/>
      <c r="R38" s="28"/>
      <c r="S38" s="28"/>
      <c r="T38" s="28"/>
      <c r="U38" s="14"/>
      <c r="V38" s="14"/>
      <c r="W38" s="14"/>
      <c r="X38" s="16"/>
      <c r="Y38" s="31"/>
      <c r="Z38" s="32"/>
      <c r="AA38" s="32"/>
      <c r="AB38" s="32"/>
      <c r="AC38" s="34"/>
      <c r="AD38" s="34"/>
      <c r="AE38" s="34"/>
      <c r="AF38" s="34"/>
      <c r="AG38" s="106"/>
      <c r="AH38" s="106"/>
      <c r="AI38" s="106"/>
      <c r="AJ38" s="35"/>
      <c r="AK38" s="27"/>
      <c r="AL38" s="27"/>
      <c r="AM38" s="27"/>
      <c r="AN38" s="27"/>
      <c r="AO38" s="27"/>
      <c r="AP38" s="27"/>
      <c r="AQ38" s="27"/>
      <c r="AR38" s="33"/>
      <c r="AS38" s="10"/>
      <c r="AT38" s="10"/>
    </row>
    <row r="39" spans="1:46" x14ac:dyDescent="0.3"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46" x14ac:dyDescent="0.3">
      <c r="J40" s="227"/>
      <c r="K40" s="227"/>
      <c r="L40" s="227"/>
      <c r="U40" s="227"/>
      <c r="V40" s="227"/>
      <c r="W40" s="227"/>
    </row>
    <row r="41" spans="1:46" x14ac:dyDescent="0.3">
      <c r="J41" s="227"/>
      <c r="K41" s="227"/>
      <c r="L41" s="227"/>
      <c r="U41" s="227"/>
      <c r="V41" s="474"/>
      <c r="W41" s="227"/>
    </row>
  </sheetData>
  <mergeCells count="8">
    <mergeCell ref="T6:U6"/>
    <mergeCell ref="AQ6:AR6"/>
    <mergeCell ref="A3:C4"/>
    <mergeCell ref="I3:M4"/>
    <mergeCell ref="T3:V4"/>
    <mergeCell ref="Y3:Z4"/>
    <mergeCell ref="AF3:AJ4"/>
    <mergeCell ref="AQ3:AS4"/>
  </mergeCells>
  <phoneticPr fontId="22" type="noConversion"/>
  <pageMargins left="0.7" right="0.7" top="0.75" bottom="0.75" header="0.3" footer="0.3"/>
  <pageSetup paperSize="9" scale="51" orientation="landscape" r:id="rId1"/>
  <colBreaks count="1" manualBreakCount="1">
    <brk id="2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249977111117893"/>
  </sheetPr>
  <dimension ref="A1:K59"/>
  <sheetViews>
    <sheetView tabSelected="1" view="pageBreakPreview" zoomScaleNormal="85" zoomScaleSheetLayoutView="100" workbookViewId="0">
      <selection activeCell="F35" sqref="F35"/>
    </sheetView>
  </sheetViews>
  <sheetFormatPr defaultRowHeight="14.4" x14ac:dyDescent="0.3"/>
  <cols>
    <col min="1" max="1" width="4.33203125" customWidth="1"/>
    <col min="2" max="2" width="52.88671875" customWidth="1"/>
    <col min="3" max="8" width="12.6640625" customWidth="1"/>
    <col min="9" max="9" width="15.5546875" customWidth="1"/>
  </cols>
  <sheetData>
    <row r="1" spans="1:11" x14ac:dyDescent="0.3">
      <c r="A1" s="705" t="s">
        <v>627</v>
      </c>
      <c r="B1" s="706"/>
      <c r="D1" s="107"/>
      <c r="E1" s="107"/>
      <c r="F1" s="107"/>
      <c r="G1" s="125"/>
      <c r="H1" s="110"/>
      <c r="I1" s="112"/>
      <c r="J1" s="112"/>
      <c r="K1" s="112"/>
    </row>
    <row r="2" spans="1:11" x14ac:dyDescent="0.3">
      <c r="A2" s="649"/>
      <c r="B2" s="649"/>
      <c r="D2" s="107"/>
      <c r="E2" s="569" t="s">
        <v>626</v>
      </c>
      <c r="F2" s="570"/>
      <c r="G2" s="110"/>
      <c r="H2" s="110"/>
      <c r="I2" s="112"/>
      <c r="J2" s="112"/>
      <c r="K2" s="112"/>
    </row>
    <row r="3" spans="1:11" x14ac:dyDescent="0.3">
      <c r="B3" s="630" t="s">
        <v>504</v>
      </c>
      <c r="C3" s="630"/>
      <c r="D3" s="630"/>
      <c r="E3" s="570"/>
      <c r="F3" s="570"/>
      <c r="G3" s="110"/>
      <c r="H3" s="110"/>
      <c r="I3" s="112"/>
      <c r="J3" s="112"/>
      <c r="K3" s="112"/>
    </row>
    <row r="4" spans="1:11" x14ac:dyDescent="0.3">
      <c r="C4" s="111"/>
      <c r="D4" s="111"/>
      <c r="E4" s="111"/>
      <c r="F4" s="111"/>
      <c r="G4" s="110"/>
      <c r="H4" s="110"/>
      <c r="I4" s="112"/>
      <c r="J4" s="112"/>
      <c r="K4" s="112"/>
    </row>
    <row r="5" spans="1:11" x14ac:dyDescent="0.3">
      <c r="B5" s="707" t="s">
        <v>357</v>
      </c>
      <c r="C5" s="137" t="s">
        <v>358</v>
      </c>
      <c r="D5" s="163" t="s">
        <v>579</v>
      </c>
      <c r="E5" s="137" t="s">
        <v>359</v>
      </c>
      <c r="F5" s="77" t="s">
        <v>360</v>
      </c>
      <c r="G5" s="125"/>
      <c r="H5" s="125"/>
      <c r="I5" s="112"/>
      <c r="J5" s="112"/>
      <c r="K5" s="112"/>
    </row>
    <row r="6" spans="1:11" x14ac:dyDescent="0.3">
      <c r="B6" s="708"/>
      <c r="C6" s="138">
        <v>43465</v>
      </c>
      <c r="D6" s="138">
        <v>43830</v>
      </c>
      <c r="E6" s="138">
        <v>43830</v>
      </c>
      <c r="F6" s="138">
        <v>43830</v>
      </c>
      <c r="G6" s="135"/>
      <c r="H6" s="135"/>
      <c r="I6" s="112"/>
      <c r="J6" s="112"/>
      <c r="K6" s="112"/>
    </row>
    <row r="7" spans="1:11" x14ac:dyDescent="0.3">
      <c r="B7" s="139" t="s">
        <v>361</v>
      </c>
      <c r="C7" s="140">
        <f>SUM(C8:C11)</f>
        <v>16677455</v>
      </c>
      <c r="D7" s="140">
        <f>SUM(D8:D11)</f>
        <v>16810466</v>
      </c>
      <c r="E7" s="140"/>
      <c r="F7" s="140">
        <f t="shared" ref="F7:F34" si="0">+D7+E7</f>
        <v>16810466</v>
      </c>
      <c r="G7" s="134"/>
      <c r="H7" s="135"/>
      <c r="I7" s="112"/>
      <c r="J7" s="112"/>
      <c r="K7" s="112"/>
    </row>
    <row r="8" spans="1:11" x14ac:dyDescent="0.3">
      <c r="B8" s="141" t="s">
        <v>362</v>
      </c>
      <c r="C8" s="142">
        <v>1782</v>
      </c>
      <c r="D8" s="142">
        <v>4557</v>
      </c>
      <c r="E8" s="142"/>
      <c r="F8" s="142">
        <f t="shared" si="0"/>
        <v>4557</v>
      </c>
      <c r="G8" s="134"/>
      <c r="H8" s="135"/>
      <c r="I8" s="112"/>
      <c r="J8" s="112"/>
      <c r="K8" s="112"/>
    </row>
    <row r="9" spans="1:11" x14ac:dyDescent="0.3">
      <c r="B9" s="141" t="s">
        <v>363</v>
      </c>
      <c r="C9" s="142">
        <v>16650768</v>
      </c>
      <c r="D9" s="142">
        <v>13401859</v>
      </c>
      <c r="E9" s="142"/>
      <c r="F9" s="142">
        <f t="shared" si="0"/>
        <v>13401859</v>
      </c>
      <c r="G9" s="134"/>
      <c r="H9" s="135"/>
      <c r="I9" s="112"/>
      <c r="J9" s="112"/>
      <c r="K9" s="112"/>
    </row>
    <row r="10" spans="1:11" x14ac:dyDescent="0.3">
      <c r="B10" s="141" t="s">
        <v>364</v>
      </c>
      <c r="C10" s="142">
        <v>23944</v>
      </c>
      <c r="D10" s="142">
        <v>23944</v>
      </c>
      <c r="E10" s="142"/>
      <c r="F10" s="142">
        <f t="shared" si="0"/>
        <v>23944</v>
      </c>
      <c r="G10" s="134"/>
      <c r="H10" s="135"/>
      <c r="I10" s="112"/>
      <c r="J10" s="112"/>
      <c r="K10" s="112"/>
    </row>
    <row r="11" spans="1:11" x14ac:dyDescent="0.3">
      <c r="B11" s="141" t="s">
        <v>437</v>
      </c>
      <c r="C11" s="142">
        <v>961</v>
      </c>
      <c r="D11" s="142">
        <v>3380106</v>
      </c>
      <c r="E11" s="142"/>
      <c r="F11" s="142">
        <f t="shared" si="0"/>
        <v>3380106</v>
      </c>
      <c r="G11" s="134"/>
      <c r="H11" s="135"/>
      <c r="I11" s="160"/>
      <c r="J11" s="160"/>
      <c r="K11" s="160"/>
    </row>
    <row r="12" spans="1:11" x14ac:dyDescent="0.3">
      <c r="B12" s="139" t="s">
        <v>365</v>
      </c>
      <c r="C12" s="140">
        <f>+C13</f>
        <v>561</v>
      </c>
      <c r="D12" s="140">
        <f>+D13</f>
        <v>0</v>
      </c>
      <c r="E12" s="140">
        <f>+E13</f>
        <v>0</v>
      </c>
      <c r="F12" s="140">
        <f t="shared" si="0"/>
        <v>0</v>
      </c>
      <c r="G12" s="135"/>
      <c r="H12" s="135"/>
      <c r="I12" s="112"/>
      <c r="J12" s="112"/>
      <c r="K12" s="112"/>
    </row>
    <row r="13" spans="1:11" x14ac:dyDescent="0.3">
      <c r="B13" s="141" t="s">
        <v>305</v>
      </c>
      <c r="C13" s="142">
        <v>561</v>
      </c>
      <c r="D13" s="142">
        <v>0</v>
      </c>
      <c r="E13" s="142"/>
      <c r="F13" s="142">
        <f t="shared" si="0"/>
        <v>0</v>
      </c>
      <c r="G13" s="134"/>
      <c r="H13" s="135"/>
      <c r="I13" s="112"/>
      <c r="J13" s="112"/>
      <c r="K13" s="112"/>
    </row>
    <row r="14" spans="1:11" x14ac:dyDescent="0.3">
      <c r="B14" s="139" t="s">
        <v>366</v>
      </c>
      <c r="C14" s="140">
        <f>+C15+C16</f>
        <v>754927</v>
      </c>
      <c r="D14" s="140">
        <f>+D15+D16</f>
        <v>362385</v>
      </c>
      <c r="E14" s="140">
        <f>+E15+E16</f>
        <v>0</v>
      </c>
      <c r="F14" s="140">
        <f t="shared" si="0"/>
        <v>362385</v>
      </c>
      <c r="G14" s="134"/>
      <c r="H14" s="135"/>
      <c r="I14" s="112"/>
      <c r="J14" s="112"/>
      <c r="K14" s="112"/>
    </row>
    <row r="15" spans="1:11" x14ac:dyDescent="0.3">
      <c r="B15" s="141" t="s">
        <v>315</v>
      </c>
      <c r="C15" s="142">
        <v>754927</v>
      </c>
      <c r="D15" s="142">
        <v>362385</v>
      </c>
      <c r="E15" s="142"/>
      <c r="F15" s="142">
        <f t="shared" si="0"/>
        <v>362385</v>
      </c>
      <c r="G15" s="134"/>
      <c r="H15" s="135"/>
      <c r="I15" s="112"/>
      <c r="J15" s="112"/>
      <c r="K15" s="112"/>
    </row>
    <row r="16" spans="1:11" x14ac:dyDescent="0.3">
      <c r="B16" s="141" t="s">
        <v>367</v>
      </c>
      <c r="C16" s="142"/>
      <c r="D16" s="142"/>
      <c r="E16" s="142"/>
      <c r="F16" s="142">
        <f t="shared" si="0"/>
        <v>0</v>
      </c>
      <c r="G16" s="134"/>
      <c r="H16" s="135"/>
      <c r="I16" s="112"/>
      <c r="J16" s="112"/>
      <c r="K16" s="112"/>
    </row>
    <row r="17" spans="2:11" ht="15.9" customHeight="1" x14ac:dyDescent="0.3">
      <c r="B17" s="139" t="s">
        <v>368</v>
      </c>
      <c r="C17" s="140">
        <f>+C18+C19+C20</f>
        <v>236484</v>
      </c>
      <c r="D17" s="140">
        <f>+D18+D19+D20</f>
        <v>265176</v>
      </c>
      <c r="E17" s="140">
        <f>+E18+E19+E20</f>
        <v>46</v>
      </c>
      <c r="F17" s="140">
        <f t="shared" si="0"/>
        <v>265222</v>
      </c>
      <c r="G17" s="134"/>
      <c r="H17" s="135"/>
      <c r="I17" s="112"/>
      <c r="J17" s="112"/>
      <c r="K17" s="112"/>
    </row>
    <row r="18" spans="2:11" ht="15.9" customHeight="1" x14ac:dyDescent="0.3">
      <c r="B18" s="141" t="s">
        <v>321</v>
      </c>
      <c r="C18" s="142">
        <v>233694</v>
      </c>
      <c r="D18" s="142">
        <v>229578</v>
      </c>
      <c r="E18" s="142">
        <v>0</v>
      </c>
      <c r="F18" s="142">
        <f t="shared" si="0"/>
        <v>229578</v>
      </c>
      <c r="G18" s="135"/>
      <c r="H18" s="135"/>
      <c r="I18" s="112"/>
      <c r="J18" s="112"/>
      <c r="K18" s="112"/>
    </row>
    <row r="19" spans="2:11" x14ac:dyDescent="0.3">
      <c r="B19" s="141" t="s">
        <v>323</v>
      </c>
      <c r="C19" s="142"/>
      <c r="D19" s="142">
        <v>64</v>
      </c>
      <c r="E19" s="142"/>
      <c r="F19" s="142">
        <f t="shared" si="0"/>
        <v>64</v>
      </c>
      <c r="G19" s="133"/>
      <c r="H19" s="133"/>
      <c r="I19" s="112"/>
      <c r="J19" s="112"/>
      <c r="K19" s="112"/>
    </row>
    <row r="20" spans="2:11" ht="21" customHeight="1" x14ac:dyDescent="0.3">
      <c r="B20" s="179" t="s">
        <v>471</v>
      </c>
      <c r="C20" s="142">
        <v>2790</v>
      </c>
      <c r="D20" s="142">
        <v>35534</v>
      </c>
      <c r="E20" s="142">
        <v>46</v>
      </c>
      <c r="F20" s="142">
        <f t="shared" si="0"/>
        <v>35580</v>
      </c>
      <c r="G20" s="125"/>
      <c r="H20" s="125"/>
      <c r="I20" s="112"/>
      <c r="J20" s="112"/>
      <c r="K20" s="112"/>
    </row>
    <row r="21" spans="2:11" ht="15.9" customHeight="1" x14ac:dyDescent="0.3">
      <c r="B21" s="139" t="s">
        <v>369</v>
      </c>
      <c r="C21" s="140">
        <v>32129</v>
      </c>
      <c r="D21" s="140">
        <v>41156</v>
      </c>
      <c r="E21" s="140">
        <v>-15414</v>
      </c>
      <c r="F21" s="140">
        <f t="shared" si="0"/>
        <v>25742</v>
      </c>
      <c r="G21" s="135"/>
      <c r="H21" s="135"/>
      <c r="I21" s="112"/>
      <c r="J21" s="112"/>
      <c r="K21" s="112"/>
    </row>
    <row r="22" spans="2:11" ht="15.9" customHeight="1" x14ac:dyDescent="0.3">
      <c r="B22" s="139" t="s">
        <v>370</v>
      </c>
      <c r="C22" s="140">
        <v>0</v>
      </c>
      <c r="D22" s="140">
        <v>0</v>
      </c>
      <c r="E22" s="140"/>
      <c r="F22" s="140">
        <f t="shared" si="0"/>
        <v>0</v>
      </c>
      <c r="G22" s="134"/>
      <c r="H22" s="134"/>
      <c r="I22" s="112"/>
      <c r="J22" s="112"/>
      <c r="K22" s="112"/>
    </row>
    <row r="23" spans="2:11" ht="15.9" customHeight="1" x14ac:dyDescent="0.3">
      <c r="B23" s="139" t="s">
        <v>371</v>
      </c>
      <c r="C23" s="140">
        <f>+C7+C12+C14+C17+C21+C22</f>
        <v>17701556</v>
      </c>
      <c r="D23" s="140">
        <f>+D7+D12+D14+D17+D21+D22</f>
        <v>17479183</v>
      </c>
      <c r="E23" s="140">
        <f>+E7+E12+E14+E17+E21+E22</f>
        <v>-15368</v>
      </c>
      <c r="F23" s="140">
        <f t="shared" si="0"/>
        <v>17463815</v>
      </c>
      <c r="G23" s="134"/>
      <c r="H23" s="134"/>
      <c r="I23" s="112"/>
      <c r="J23" s="112"/>
      <c r="K23" s="112"/>
    </row>
    <row r="24" spans="2:11" ht="15.9" customHeight="1" x14ac:dyDescent="0.3">
      <c r="B24" s="139" t="s">
        <v>372</v>
      </c>
      <c r="C24" s="140">
        <f>SUM(C27+C26+C25+C28)</f>
        <v>12750352</v>
      </c>
      <c r="D24" s="140">
        <f>SUM(D27+D26+D25+D28)</f>
        <v>12325801</v>
      </c>
      <c r="E24" s="140"/>
      <c r="F24" s="140">
        <f t="shared" si="0"/>
        <v>12325801</v>
      </c>
      <c r="G24" s="134"/>
      <c r="H24" s="134"/>
      <c r="I24" s="112"/>
      <c r="J24" s="112"/>
      <c r="K24" s="112"/>
    </row>
    <row r="25" spans="2:11" ht="15.9" customHeight="1" x14ac:dyDescent="0.3">
      <c r="B25" s="141" t="s">
        <v>373</v>
      </c>
      <c r="C25" s="142">
        <v>53327</v>
      </c>
      <c r="D25" s="142">
        <v>0</v>
      </c>
      <c r="E25" s="142"/>
      <c r="F25" s="142">
        <f t="shared" si="0"/>
        <v>0</v>
      </c>
      <c r="G25" s="135"/>
      <c r="H25" s="135"/>
      <c r="I25" s="112"/>
      <c r="J25" s="112"/>
      <c r="K25" s="112"/>
    </row>
    <row r="26" spans="2:11" ht="15.9" customHeight="1" x14ac:dyDescent="0.3">
      <c r="B26" s="141" t="s">
        <v>374</v>
      </c>
      <c r="C26" s="142">
        <v>442707</v>
      </c>
      <c r="D26" s="142">
        <v>243852</v>
      </c>
      <c r="E26" s="142"/>
      <c r="F26" s="142">
        <f t="shared" si="0"/>
        <v>243852</v>
      </c>
      <c r="G26" s="134"/>
      <c r="H26" s="134"/>
      <c r="I26" s="112"/>
      <c r="J26" s="112"/>
      <c r="K26" s="112"/>
    </row>
    <row r="27" spans="2:11" ht="15.9" customHeight="1" x14ac:dyDescent="0.3">
      <c r="B27" s="141" t="s">
        <v>339</v>
      </c>
      <c r="C27" s="142">
        <v>12039307</v>
      </c>
      <c r="D27" s="142">
        <v>12254319</v>
      </c>
      <c r="E27" s="142"/>
      <c r="F27" s="142">
        <f t="shared" si="0"/>
        <v>12254319</v>
      </c>
      <c r="G27" s="134"/>
      <c r="H27" s="134"/>
      <c r="I27" s="112"/>
      <c r="J27" s="112"/>
      <c r="K27" s="112"/>
    </row>
    <row r="28" spans="2:11" ht="15.9" customHeight="1" x14ac:dyDescent="0.3">
      <c r="B28" s="141" t="s">
        <v>341</v>
      </c>
      <c r="C28" s="142">
        <v>215011</v>
      </c>
      <c r="D28" s="142">
        <v>-172370</v>
      </c>
      <c r="E28" s="142">
        <v>-15368</v>
      </c>
      <c r="F28" s="142">
        <f t="shared" si="0"/>
        <v>-187738</v>
      </c>
      <c r="G28" s="135"/>
      <c r="H28" s="135"/>
      <c r="I28" s="112"/>
      <c r="J28" s="112"/>
      <c r="K28" s="112"/>
    </row>
    <row r="29" spans="2:11" ht="15.9" customHeight="1" x14ac:dyDescent="0.3">
      <c r="B29" s="139" t="s">
        <v>375</v>
      </c>
      <c r="C29" s="140">
        <f>+C30+C31+C32</f>
        <v>571966</v>
      </c>
      <c r="D29" s="140">
        <f>+D30+D31+D32</f>
        <v>801528</v>
      </c>
      <c r="E29" s="140">
        <f>+E30+E31+E32</f>
        <v>0</v>
      </c>
      <c r="F29" s="140">
        <f t="shared" si="0"/>
        <v>801528</v>
      </c>
      <c r="G29" s="134"/>
      <c r="H29" s="134"/>
      <c r="I29" s="112"/>
      <c r="J29" s="112"/>
      <c r="K29" s="112"/>
    </row>
    <row r="30" spans="2:11" ht="15.9" customHeight="1" x14ac:dyDescent="0.3">
      <c r="B30" s="141" t="s">
        <v>343</v>
      </c>
      <c r="C30" s="142">
        <v>41355</v>
      </c>
      <c r="D30" s="142">
        <v>11370</v>
      </c>
      <c r="E30" s="142"/>
      <c r="F30" s="142">
        <f t="shared" si="0"/>
        <v>11370</v>
      </c>
      <c r="G30" s="134"/>
      <c r="H30" s="134"/>
      <c r="I30" s="112"/>
      <c r="J30" s="112"/>
      <c r="K30" s="112"/>
    </row>
    <row r="31" spans="2:11" ht="15.9" customHeight="1" x14ac:dyDescent="0.3">
      <c r="B31" s="141" t="s">
        <v>376</v>
      </c>
      <c r="C31" s="142">
        <v>422210</v>
      </c>
      <c r="D31" s="142">
        <v>586310</v>
      </c>
      <c r="E31" s="142"/>
      <c r="F31" s="142">
        <f t="shared" si="0"/>
        <v>586310</v>
      </c>
      <c r="G31" s="134"/>
      <c r="H31" s="134"/>
      <c r="I31" s="112"/>
      <c r="J31" s="112"/>
      <c r="K31" s="112"/>
    </row>
    <row r="32" spans="2:11" ht="15.9" customHeight="1" x14ac:dyDescent="0.3">
      <c r="B32" s="141" t="s">
        <v>345</v>
      </c>
      <c r="C32" s="142">
        <v>108401</v>
      </c>
      <c r="D32" s="142">
        <v>203848</v>
      </c>
      <c r="E32" s="142"/>
      <c r="F32" s="142">
        <f t="shared" si="0"/>
        <v>203848</v>
      </c>
      <c r="G32" s="135"/>
      <c r="H32" s="136"/>
    </row>
    <row r="33" spans="1:8" x14ac:dyDescent="0.3">
      <c r="B33" s="139" t="s">
        <v>417</v>
      </c>
      <c r="C33" s="140"/>
      <c r="D33" s="140"/>
      <c r="E33" s="140"/>
      <c r="F33" s="140">
        <f t="shared" si="0"/>
        <v>0</v>
      </c>
      <c r="G33" s="6"/>
      <c r="H33" s="6"/>
    </row>
    <row r="34" spans="1:8" x14ac:dyDescent="0.3">
      <c r="B34" s="139" t="s">
        <v>377</v>
      </c>
      <c r="C34" s="140">
        <v>4379238</v>
      </c>
      <c r="D34" s="140">
        <v>4351854</v>
      </c>
      <c r="E34" s="140"/>
      <c r="F34" s="140">
        <f t="shared" si="0"/>
        <v>4351854</v>
      </c>
      <c r="G34" s="6"/>
      <c r="H34" s="6"/>
    </row>
    <row r="35" spans="1:8" x14ac:dyDescent="0.3">
      <c r="B35" s="139" t="s">
        <v>378</v>
      </c>
      <c r="C35" s="140">
        <f>C24+C29+C34+C33</f>
        <v>17701556</v>
      </c>
      <c r="D35" s="140">
        <f>D24+D29+D34+D33</f>
        <v>17479183</v>
      </c>
      <c r="E35" s="140">
        <v>-15368</v>
      </c>
      <c r="F35" s="140">
        <f t="shared" ref="F35" si="1">+D35+E35</f>
        <v>17463815</v>
      </c>
      <c r="G35" s="169"/>
      <c r="H35" s="6"/>
    </row>
    <row r="36" spans="1:8" x14ac:dyDescent="0.3">
      <c r="C36" s="111"/>
      <c r="D36" s="178"/>
      <c r="E36" s="111"/>
      <c r="F36" s="111"/>
      <c r="G36" s="6"/>
      <c r="H36" s="6"/>
    </row>
    <row r="37" spans="1:8" x14ac:dyDescent="0.3">
      <c r="C37" s="628"/>
      <c r="D37" s="628"/>
      <c r="E37" s="628"/>
      <c r="F37" s="111"/>
      <c r="G37" s="6"/>
      <c r="H37" s="6"/>
    </row>
    <row r="38" spans="1:8" x14ac:dyDescent="0.3">
      <c r="C38" s="628"/>
      <c r="D38" s="628"/>
      <c r="E38" s="628"/>
      <c r="F38" s="111"/>
      <c r="G38" s="169"/>
      <c r="H38" s="6"/>
    </row>
    <row r="39" spans="1:8" x14ac:dyDescent="0.3">
      <c r="A39" s="659" t="s">
        <v>498</v>
      </c>
      <c r="B39" s="649"/>
      <c r="G39" s="6"/>
      <c r="H39" s="6"/>
    </row>
    <row r="40" spans="1:8" x14ac:dyDescent="0.3">
      <c r="B40" s="630"/>
      <c r="C40" s="630"/>
      <c r="D40" s="630"/>
      <c r="E40" s="569" t="s">
        <v>628</v>
      </c>
      <c r="F40" s="570"/>
      <c r="G40" s="6"/>
      <c r="H40" s="6"/>
    </row>
    <row r="41" spans="1:8" ht="15" customHeight="1" x14ac:dyDescent="0.3">
      <c r="B41" s="629" t="s">
        <v>580</v>
      </c>
      <c r="C41" s="630"/>
      <c r="D41" s="630"/>
      <c r="E41" s="570"/>
      <c r="F41" s="570"/>
      <c r="G41" s="6"/>
      <c r="H41" s="6"/>
    </row>
    <row r="42" spans="1:8" x14ac:dyDescent="0.3">
      <c r="B42" s="3"/>
      <c r="C42" s="112"/>
      <c r="D42" s="112"/>
      <c r="E42" s="112"/>
      <c r="G42" s="6"/>
      <c r="H42" s="6"/>
    </row>
    <row r="43" spans="1:8" ht="20.100000000000001" customHeight="1" x14ac:dyDescent="0.3">
      <c r="A43" s="130" t="s">
        <v>379</v>
      </c>
      <c r="B43" s="130" t="s">
        <v>29</v>
      </c>
      <c r="C43" s="137" t="s">
        <v>358</v>
      </c>
      <c r="D43" s="163" t="s">
        <v>581</v>
      </c>
      <c r="E43" s="137" t="s">
        <v>359</v>
      </c>
      <c r="F43" s="77" t="s">
        <v>360</v>
      </c>
      <c r="G43" s="6"/>
      <c r="H43" s="6"/>
    </row>
    <row r="44" spans="1:8" ht="29.25" customHeight="1" x14ac:dyDescent="0.3">
      <c r="A44" s="143" t="s">
        <v>176</v>
      </c>
      <c r="B44" s="144" t="s">
        <v>380</v>
      </c>
      <c r="C44" s="257">
        <v>1273740</v>
      </c>
      <c r="D44" s="257">
        <v>1207808</v>
      </c>
      <c r="E44" s="258">
        <v>0</v>
      </c>
      <c r="F44" s="259">
        <f>+D44+E44</f>
        <v>1207808</v>
      </c>
      <c r="G44" s="6"/>
      <c r="H44" s="6"/>
    </row>
    <row r="45" spans="1:8" ht="20.100000000000001" customHeight="1" x14ac:dyDescent="0.3">
      <c r="A45" s="143" t="s">
        <v>177</v>
      </c>
      <c r="B45" s="144" t="s">
        <v>381</v>
      </c>
      <c r="C45" s="260">
        <v>0</v>
      </c>
      <c r="D45" s="260">
        <v>0</v>
      </c>
      <c r="E45" s="234">
        <v>0</v>
      </c>
      <c r="F45" s="259">
        <f t="shared" ref="F45:F50" si="2">+D45+E45</f>
        <v>0</v>
      </c>
      <c r="G45" s="6"/>
      <c r="H45" s="6"/>
    </row>
    <row r="46" spans="1:8" ht="28.5" customHeight="1" x14ac:dyDescent="0.3">
      <c r="A46" s="143" t="s">
        <v>178</v>
      </c>
      <c r="B46" s="144" t="s">
        <v>382</v>
      </c>
      <c r="C46" s="260">
        <v>1382415</v>
      </c>
      <c r="D46" s="260">
        <v>1482894</v>
      </c>
      <c r="E46" s="234">
        <v>46</v>
      </c>
      <c r="F46" s="259">
        <f t="shared" si="2"/>
        <v>1482940</v>
      </c>
      <c r="G46" s="6"/>
      <c r="H46" s="6"/>
    </row>
    <row r="47" spans="1:8" ht="20.100000000000001" customHeight="1" x14ac:dyDescent="0.3">
      <c r="A47" s="143" t="s">
        <v>179</v>
      </c>
      <c r="B47" s="144" t="s">
        <v>383</v>
      </c>
      <c r="C47" s="260">
        <v>486016</v>
      </c>
      <c r="D47" s="260">
        <v>573750</v>
      </c>
      <c r="E47" s="234">
        <v>0</v>
      </c>
      <c r="F47" s="259">
        <f t="shared" si="2"/>
        <v>573750</v>
      </c>
      <c r="G47" s="6"/>
      <c r="H47" s="6"/>
    </row>
    <row r="48" spans="1:8" ht="20.100000000000001" customHeight="1" x14ac:dyDescent="0.3">
      <c r="A48" s="143" t="s">
        <v>180</v>
      </c>
      <c r="B48" s="144" t="s">
        <v>384</v>
      </c>
      <c r="C48" s="260">
        <v>798633</v>
      </c>
      <c r="D48" s="260">
        <v>916377</v>
      </c>
      <c r="E48" s="234">
        <v>0</v>
      </c>
      <c r="F48" s="259">
        <f t="shared" si="2"/>
        <v>916377</v>
      </c>
      <c r="G48" s="6"/>
      <c r="H48" s="6"/>
    </row>
    <row r="49" spans="1:8" ht="20.100000000000001" customHeight="1" x14ac:dyDescent="0.3">
      <c r="A49" s="143" t="s">
        <v>181</v>
      </c>
      <c r="B49" s="144" t="s">
        <v>385</v>
      </c>
      <c r="C49" s="260">
        <v>219112</v>
      </c>
      <c r="D49" s="260">
        <v>269451</v>
      </c>
      <c r="E49" s="234">
        <v>0</v>
      </c>
      <c r="F49" s="259">
        <f t="shared" si="2"/>
        <v>269451</v>
      </c>
      <c r="G49" s="6"/>
      <c r="H49" s="6"/>
    </row>
    <row r="50" spans="1:8" ht="20.100000000000001" customHeight="1" x14ac:dyDescent="0.3">
      <c r="A50" s="143" t="s">
        <v>182</v>
      </c>
      <c r="B50" s="144" t="s">
        <v>386</v>
      </c>
      <c r="C50" s="260">
        <v>935796</v>
      </c>
      <c r="D50" s="260">
        <v>1096508</v>
      </c>
      <c r="E50" s="234">
        <f>15414</f>
        <v>15414</v>
      </c>
      <c r="F50" s="259">
        <f t="shared" si="2"/>
        <v>1111922</v>
      </c>
      <c r="G50" s="6"/>
      <c r="H50" s="6"/>
    </row>
    <row r="51" spans="1:8" ht="29.25" customHeight="1" x14ac:dyDescent="0.3">
      <c r="A51" s="143" t="s">
        <v>183</v>
      </c>
      <c r="B51" s="164" t="s">
        <v>387</v>
      </c>
      <c r="C51" s="260">
        <f>C44+C45+C46-C47-C48-C49-C50</f>
        <v>216598</v>
      </c>
      <c r="D51" s="260">
        <f>D44+D45+D46-D47-D48-D49-D50</f>
        <v>-165384</v>
      </c>
      <c r="E51" s="234">
        <f>E44+E45+E46-E47-E48-E49-E50</f>
        <v>-15368</v>
      </c>
      <c r="F51" s="234">
        <f>F44+F45+F46-F47-F48-F49-F50</f>
        <v>-180752</v>
      </c>
      <c r="G51" s="6"/>
      <c r="H51" s="6"/>
    </row>
    <row r="52" spans="1:8" ht="27.75" customHeight="1" x14ac:dyDescent="0.3">
      <c r="A52" s="143" t="s">
        <v>184</v>
      </c>
      <c r="B52" s="164" t="s">
        <v>388</v>
      </c>
      <c r="C52" s="260">
        <v>0</v>
      </c>
      <c r="D52" s="260">
        <v>0</v>
      </c>
      <c r="E52" s="234">
        <v>0</v>
      </c>
      <c r="F52" s="234">
        <v>0</v>
      </c>
      <c r="G52" s="6"/>
      <c r="H52" s="6"/>
    </row>
    <row r="53" spans="1:8" ht="20.100000000000001" customHeight="1" x14ac:dyDescent="0.3">
      <c r="A53" s="143" t="s">
        <v>185</v>
      </c>
      <c r="B53" s="164" t="s">
        <v>389</v>
      </c>
      <c r="C53" s="260">
        <v>1587</v>
      </c>
      <c r="D53" s="260">
        <v>6986</v>
      </c>
      <c r="E53" s="234">
        <v>0</v>
      </c>
      <c r="F53" s="234">
        <v>6986</v>
      </c>
      <c r="G53" s="6"/>
      <c r="H53" s="6"/>
    </row>
    <row r="54" spans="1:8" ht="20.100000000000001" customHeight="1" x14ac:dyDescent="0.3">
      <c r="A54" s="143" t="s">
        <v>186</v>
      </c>
      <c r="B54" s="164" t="s">
        <v>390</v>
      </c>
      <c r="C54" s="260">
        <f>+C52-C53</f>
        <v>-1587</v>
      </c>
      <c r="D54" s="260">
        <f>+D52-D53</f>
        <v>-6986</v>
      </c>
      <c r="E54" s="234">
        <f>E52-E53</f>
        <v>0</v>
      </c>
      <c r="F54" s="234">
        <f>+F52-F53</f>
        <v>-6986</v>
      </c>
    </row>
    <row r="55" spans="1:8" ht="20.100000000000001" customHeight="1" x14ac:dyDescent="0.3">
      <c r="A55" s="143" t="s">
        <v>187</v>
      </c>
      <c r="B55" s="164" t="s">
        <v>391</v>
      </c>
      <c r="C55" s="260">
        <f>C51+C54</f>
        <v>215011</v>
      </c>
      <c r="D55" s="260">
        <f>D51+D54</f>
        <v>-172370</v>
      </c>
      <c r="E55" s="234">
        <f>E51+E54</f>
        <v>-15368</v>
      </c>
      <c r="F55" s="234">
        <f>F51+F54</f>
        <v>-187738</v>
      </c>
    </row>
    <row r="56" spans="1:8" ht="20.100000000000001" customHeight="1" x14ac:dyDescent="0.3">
      <c r="A56" s="143" t="s">
        <v>392</v>
      </c>
      <c r="B56" s="164" t="s">
        <v>393</v>
      </c>
      <c r="C56" s="260"/>
      <c r="D56" s="260"/>
      <c r="E56" s="234">
        <v>0</v>
      </c>
      <c r="F56" s="234"/>
    </row>
    <row r="57" spans="1:8" ht="20.100000000000001" customHeight="1" x14ac:dyDescent="0.3">
      <c r="A57" s="143" t="s">
        <v>394</v>
      </c>
      <c r="B57" s="164" t="s">
        <v>395</v>
      </c>
      <c r="C57" s="260">
        <v>0</v>
      </c>
      <c r="D57" s="260">
        <v>0</v>
      </c>
      <c r="E57" s="234">
        <v>0</v>
      </c>
      <c r="F57" s="234">
        <v>0</v>
      </c>
    </row>
    <row r="58" spans="1:8" ht="20.100000000000001" customHeight="1" x14ac:dyDescent="0.3">
      <c r="A58" s="143" t="s">
        <v>396</v>
      </c>
      <c r="B58" s="164" t="s">
        <v>397</v>
      </c>
      <c r="C58" s="260">
        <f>C56-C57</f>
        <v>0</v>
      </c>
      <c r="D58" s="260">
        <f>D56-D57</f>
        <v>0</v>
      </c>
      <c r="E58" s="234">
        <f>E56-E57</f>
        <v>0</v>
      </c>
      <c r="F58" s="234">
        <f>F56-F57</f>
        <v>0</v>
      </c>
    </row>
    <row r="59" spans="1:8" ht="20.100000000000001" customHeight="1" x14ac:dyDescent="0.3">
      <c r="A59" s="143" t="s">
        <v>398</v>
      </c>
      <c r="B59" s="164" t="s">
        <v>399</v>
      </c>
      <c r="C59" s="260">
        <f>C55+C58</f>
        <v>215011</v>
      </c>
      <c r="D59" s="260">
        <f>D55+D58</f>
        <v>-172370</v>
      </c>
      <c r="E59" s="234">
        <f>E55+E58</f>
        <v>-15368</v>
      </c>
      <c r="F59" s="234">
        <f>F55+F58</f>
        <v>-187738</v>
      </c>
      <c r="H59" s="12"/>
    </row>
  </sheetData>
  <mergeCells count="9">
    <mergeCell ref="A1:B2"/>
    <mergeCell ref="E2:F3"/>
    <mergeCell ref="B3:D3"/>
    <mergeCell ref="B5:B6"/>
    <mergeCell ref="B40:D40"/>
    <mergeCell ref="E40:F41"/>
    <mergeCell ref="A39:B39"/>
    <mergeCell ref="B41:D41"/>
    <mergeCell ref="C37:E38"/>
  </mergeCells>
  <phoneticPr fontId="22" type="noConversion"/>
  <pageMargins left="0.7" right="0.7" top="0.75" bottom="0.75" header="0.3" footer="0.3"/>
  <pageSetup paperSize="9" scale="7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249977111117893"/>
    <pageSetUpPr fitToPage="1"/>
  </sheetPr>
  <dimension ref="A2:L17"/>
  <sheetViews>
    <sheetView view="pageBreakPreview" topLeftCell="A7" zoomScaleSheetLayoutView="100" workbookViewId="0">
      <selection activeCell="C15" sqref="C15"/>
    </sheetView>
  </sheetViews>
  <sheetFormatPr defaultColWidth="8.88671875" defaultRowHeight="12" x14ac:dyDescent="0.25"/>
  <cols>
    <col min="1" max="1" width="9.6640625" style="275" customWidth="1"/>
    <col min="2" max="2" width="35.5546875" style="275" customWidth="1"/>
    <col min="3" max="3" width="11.6640625" style="275" bestFit="1" customWidth="1"/>
    <col min="4" max="4" width="11.88671875" style="275" bestFit="1" customWidth="1"/>
    <col min="5" max="5" width="11.6640625" style="275" bestFit="1" customWidth="1"/>
    <col min="6" max="6" width="11" style="275" customWidth="1"/>
    <col min="7" max="7" width="10.6640625" style="275" bestFit="1" customWidth="1"/>
    <col min="8" max="8" width="14.109375" style="275" customWidth="1"/>
    <col min="9" max="9" width="11.33203125" style="275" bestFit="1" customWidth="1"/>
    <col min="10" max="10" width="9.109375" style="275" bestFit="1" customWidth="1"/>
    <col min="11" max="11" width="15.88671875" style="275" customWidth="1"/>
    <col min="12" max="12" width="11.5546875" style="275" customWidth="1"/>
    <col min="13" max="16384" width="8.88671875" style="275"/>
  </cols>
  <sheetData>
    <row r="2" spans="1:12" x14ac:dyDescent="0.25">
      <c r="A2" s="710" t="s">
        <v>414</v>
      </c>
      <c r="B2" s="629" t="s">
        <v>505</v>
      </c>
      <c r="C2" s="629"/>
      <c r="D2" s="629"/>
      <c r="E2" s="629"/>
      <c r="F2" s="629"/>
      <c r="G2" s="629"/>
      <c r="J2" s="569" t="s">
        <v>629</v>
      </c>
      <c r="K2" s="569"/>
    </row>
    <row r="3" spans="1:12" x14ac:dyDescent="0.25">
      <c r="A3" s="710"/>
      <c r="B3" s="629"/>
      <c r="C3" s="629"/>
      <c r="D3" s="629"/>
      <c r="E3" s="629"/>
      <c r="F3" s="629"/>
      <c r="G3" s="629"/>
      <c r="J3" s="569"/>
      <c r="K3" s="569"/>
    </row>
    <row r="4" spans="1:12" x14ac:dyDescent="0.25">
      <c r="A4" s="710"/>
      <c r="B4" s="711"/>
      <c r="C4" s="711"/>
      <c r="D4" s="711"/>
      <c r="E4" s="711"/>
      <c r="F4" s="711"/>
      <c r="G4" s="711"/>
      <c r="J4" s="569"/>
      <c r="K4" s="569"/>
    </row>
    <row r="5" spans="1:12" x14ac:dyDescent="0.25">
      <c r="B5" s="253"/>
      <c r="C5" s="253"/>
      <c r="D5" s="253"/>
      <c r="E5" s="253"/>
      <c r="F5" s="253"/>
      <c r="G5" s="253"/>
    </row>
    <row r="6" spans="1:12" x14ac:dyDescent="0.25">
      <c r="G6" s="709" t="s">
        <v>450</v>
      </c>
      <c r="H6" s="709"/>
    </row>
    <row r="7" spans="1:12" ht="36" x14ac:dyDescent="0.25">
      <c r="A7" s="264"/>
      <c r="B7" s="264"/>
      <c r="C7" s="265" t="s">
        <v>436</v>
      </c>
      <c r="D7" s="265" t="s">
        <v>1</v>
      </c>
      <c r="E7" s="265" t="s">
        <v>432</v>
      </c>
      <c r="F7" s="265" t="s">
        <v>433</v>
      </c>
      <c r="G7" s="265" t="s">
        <v>449</v>
      </c>
      <c r="H7" s="265" t="s">
        <v>434</v>
      </c>
      <c r="I7" s="265" t="s">
        <v>435</v>
      </c>
      <c r="J7" s="265" t="s">
        <v>154</v>
      </c>
      <c r="K7" s="265" t="s">
        <v>582</v>
      </c>
      <c r="L7" s="266" t="s">
        <v>423</v>
      </c>
    </row>
    <row r="8" spans="1:12" x14ac:dyDescent="0.25">
      <c r="A8" s="267" t="s">
        <v>176</v>
      </c>
      <c r="B8" s="268" t="s">
        <v>424</v>
      </c>
      <c r="C8" s="269">
        <v>2484936519</v>
      </c>
      <c r="D8" s="269">
        <v>16909375</v>
      </c>
      <c r="E8" s="269">
        <v>3131889</v>
      </c>
      <c r="F8" s="269">
        <v>10927442</v>
      </c>
      <c r="G8" s="269">
        <v>1983288</v>
      </c>
      <c r="H8" s="269">
        <v>1584074</v>
      </c>
      <c r="I8" s="269">
        <v>17901115</v>
      </c>
      <c r="J8" s="269">
        <v>1526420</v>
      </c>
      <c r="K8" s="269">
        <v>0</v>
      </c>
      <c r="L8" s="269">
        <f>SUM(C8:K8)</f>
        <v>2538900122</v>
      </c>
    </row>
    <row r="9" spans="1:12" x14ac:dyDescent="0.25">
      <c r="A9" s="267" t="s">
        <v>177</v>
      </c>
      <c r="B9" s="268" t="s">
        <v>425</v>
      </c>
      <c r="C9" s="269">
        <v>2156266642</v>
      </c>
      <c r="D9" s="269">
        <v>410594507</v>
      </c>
      <c r="E9" s="269">
        <v>158717819</v>
      </c>
      <c r="F9" s="269">
        <v>236740284</v>
      </c>
      <c r="G9" s="269">
        <v>55236516</v>
      </c>
      <c r="H9" s="269">
        <v>20716974</v>
      </c>
      <c r="I9" s="269">
        <v>44797130</v>
      </c>
      <c r="J9" s="269">
        <v>70983656</v>
      </c>
      <c r="K9" s="269">
        <v>4150573</v>
      </c>
      <c r="L9" s="269">
        <f t="shared" ref="L9:L17" si="0">SUM(C9:K9)</f>
        <v>3158204101</v>
      </c>
    </row>
    <row r="10" spans="1:12" ht="24" x14ac:dyDescent="0.25">
      <c r="A10" s="270" t="s">
        <v>178</v>
      </c>
      <c r="B10" s="271" t="s">
        <v>426</v>
      </c>
      <c r="C10" s="272">
        <v>328669877</v>
      </c>
      <c r="D10" s="272">
        <v>-393685132</v>
      </c>
      <c r="E10" s="272">
        <v>-155585930</v>
      </c>
      <c r="F10" s="272">
        <v>-225812842</v>
      </c>
      <c r="G10" s="272">
        <v>-53253228</v>
      </c>
      <c r="H10" s="272">
        <v>-19132900</v>
      </c>
      <c r="I10" s="272">
        <v>-26896015</v>
      </c>
      <c r="J10" s="272">
        <v>-69457236</v>
      </c>
      <c r="K10" s="272">
        <v>-4150573</v>
      </c>
      <c r="L10" s="272">
        <f t="shared" si="0"/>
        <v>-619303979</v>
      </c>
    </row>
    <row r="11" spans="1:12" x14ac:dyDescent="0.25">
      <c r="A11" s="267" t="s">
        <v>179</v>
      </c>
      <c r="B11" s="268" t="s">
        <v>427</v>
      </c>
      <c r="C11" s="269">
        <v>946212299</v>
      </c>
      <c r="D11" s="269">
        <v>409288910</v>
      </c>
      <c r="E11" s="269">
        <v>157648567</v>
      </c>
      <c r="F11" s="269">
        <v>229311403</v>
      </c>
      <c r="G11" s="269">
        <v>55389097</v>
      </c>
      <c r="H11" s="269">
        <v>19578589</v>
      </c>
      <c r="I11" s="269">
        <v>28063251</v>
      </c>
      <c r="J11" s="269">
        <v>71088913</v>
      </c>
      <c r="K11" s="269">
        <v>4867492</v>
      </c>
      <c r="L11" s="269">
        <f t="shared" si="0"/>
        <v>1921448521</v>
      </c>
    </row>
    <row r="12" spans="1:12" x14ac:dyDescent="0.25">
      <c r="A12" s="267" t="s">
        <v>180</v>
      </c>
      <c r="B12" s="268" t="s">
        <v>428</v>
      </c>
      <c r="C12" s="269">
        <v>1031309603</v>
      </c>
      <c r="D12" s="269">
        <v>0</v>
      </c>
      <c r="E12" s="269">
        <v>0</v>
      </c>
      <c r="F12" s="269">
        <v>0</v>
      </c>
      <c r="G12" s="269">
        <v>0</v>
      </c>
      <c r="H12" s="269">
        <v>0</v>
      </c>
      <c r="I12" s="269">
        <v>0</v>
      </c>
      <c r="J12" s="269">
        <v>0</v>
      </c>
      <c r="K12" s="269">
        <v>0</v>
      </c>
      <c r="L12" s="269">
        <f t="shared" si="0"/>
        <v>1031309603</v>
      </c>
    </row>
    <row r="13" spans="1:12" ht="24" x14ac:dyDescent="0.25">
      <c r="A13" s="270" t="s">
        <v>181</v>
      </c>
      <c r="B13" s="271" t="s">
        <v>429</v>
      </c>
      <c r="C13" s="272">
        <v>-85097304</v>
      </c>
      <c r="D13" s="272">
        <v>409288910</v>
      </c>
      <c r="E13" s="272">
        <v>157648567</v>
      </c>
      <c r="F13" s="272">
        <v>229311403</v>
      </c>
      <c r="G13" s="272">
        <v>55389097</v>
      </c>
      <c r="H13" s="272">
        <v>19578589</v>
      </c>
      <c r="I13" s="272">
        <v>28063251</v>
      </c>
      <c r="J13" s="272">
        <v>71088913</v>
      </c>
      <c r="K13" s="272">
        <v>4867492</v>
      </c>
      <c r="L13" s="272">
        <f t="shared" si="0"/>
        <v>890138918</v>
      </c>
    </row>
    <row r="14" spans="1:12" x14ac:dyDescent="0.25">
      <c r="A14" s="270" t="s">
        <v>182</v>
      </c>
      <c r="B14" s="271" t="s">
        <v>430</v>
      </c>
      <c r="C14" s="272">
        <v>243572573</v>
      </c>
      <c r="D14" s="272">
        <v>15603778</v>
      </c>
      <c r="E14" s="272">
        <v>2062637</v>
      </c>
      <c r="F14" s="272">
        <v>3498561</v>
      </c>
      <c r="G14" s="272">
        <v>2135869</v>
      </c>
      <c r="H14" s="272">
        <v>445689</v>
      </c>
      <c r="I14" s="272">
        <v>1167236</v>
      </c>
      <c r="J14" s="272">
        <v>1631677</v>
      </c>
      <c r="K14" s="272">
        <v>716919</v>
      </c>
      <c r="L14" s="272">
        <f t="shared" si="0"/>
        <v>270834939</v>
      </c>
    </row>
    <row r="15" spans="1:12" x14ac:dyDescent="0.25">
      <c r="A15" s="270" t="s">
        <v>396</v>
      </c>
      <c r="B15" s="271" t="s">
        <v>431</v>
      </c>
      <c r="C15" s="272">
        <v>243572573</v>
      </c>
      <c r="D15" s="272">
        <v>15603778</v>
      </c>
      <c r="E15" s="272">
        <v>2062637</v>
      </c>
      <c r="F15" s="272">
        <v>3498561</v>
      </c>
      <c r="G15" s="272">
        <v>2135869</v>
      </c>
      <c r="H15" s="272">
        <v>445689</v>
      </c>
      <c r="I15" s="272">
        <v>1167236</v>
      </c>
      <c r="J15" s="272">
        <v>1631677</v>
      </c>
      <c r="K15" s="272">
        <v>716919</v>
      </c>
      <c r="L15" s="272">
        <f t="shared" si="0"/>
        <v>270834939</v>
      </c>
    </row>
    <row r="16" spans="1:12" ht="24" x14ac:dyDescent="0.25">
      <c r="A16" s="273" t="s">
        <v>398</v>
      </c>
      <c r="B16" s="271" t="s">
        <v>576</v>
      </c>
      <c r="C16" s="272">
        <v>4719415</v>
      </c>
      <c r="D16" s="272">
        <v>2040453</v>
      </c>
      <c r="E16" s="272">
        <v>1994030</v>
      </c>
      <c r="F16" s="272">
        <v>1674172</v>
      </c>
      <c r="G16" s="272">
        <v>30000</v>
      </c>
      <c r="H16" s="272">
        <v>50000</v>
      </c>
      <c r="I16" s="272">
        <v>680894</v>
      </c>
      <c r="J16" s="272">
        <v>85000</v>
      </c>
      <c r="K16" s="272">
        <v>96000</v>
      </c>
      <c r="L16" s="272">
        <f>SUM(C16:K16)</f>
        <v>11369964</v>
      </c>
    </row>
    <row r="17" spans="1:12" ht="24" x14ac:dyDescent="0.25">
      <c r="A17" s="270" t="s">
        <v>447</v>
      </c>
      <c r="B17" s="271" t="s">
        <v>448</v>
      </c>
      <c r="C17" s="272">
        <f>+C15-C16</f>
        <v>238853158</v>
      </c>
      <c r="D17" s="272">
        <f t="shared" ref="D17:K17" si="1">+D15-D16</f>
        <v>13563325</v>
      </c>
      <c r="E17" s="272">
        <f t="shared" si="1"/>
        <v>68607</v>
      </c>
      <c r="F17" s="272">
        <f t="shared" si="1"/>
        <v>1824389</v>
      </c>
      <c r="G17" s="272">
        <f t="shared" si="1"/>
        <v>2105869</v>
      </c>
      <c r="H17" s="272">
        <f t="shared" si="1"/>
        <v>395689</v>
      </c>
      <c r="I17" s="272">
        <f t="shared" si="1"/>
        <v>486342</v>
      </c>
      <c r="J17" s="272">
        <f t="shared" si="1"/>
        <v>1546677</v>
      </c>
      <c r="K17" s="272">
        <f t="shared" si="1"/>
        <v>620919</v>
      </c>
      <c r="L17" s="272">
        <f t="shared" si="0"/>
        <v>259464975</v>
      </c>
    </row>
  </sheetData>
  <mergeCells count="4">
    <mergeCell ref="G6:H6"/>
    <mergeCell ref="A2:A4"/>
    <mergeCell ref="B2:G4"/>
    <mergeCell ref="J2:K4"/>
  </mergeCells>
  <phoneticPr fontId="22" type="noConversion"/>
  <pageMargins left="0.7" right="0.7" top="0.75" bottom="0.75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2"/>
  <sheetViews>
    <sheetView view="pageBreakPreview" zoomScale="60" zoomScaleNormal="100" workbookViewId="0">
      <selection activeCell="G5" sqref="G5:H5"/>
    </sheetView>
  </sheetViews>
  <sheetFormatPr defaultRowHeight="14.4" x14ac:dyDescent="0.3"/>
  <cols>
    <col min="2" max="2" width="29.44140625" customWidth="1"/>
    <col min="3" max="3" width="13.109375" customWidth="1"/>
    <col min="5" max="5" width="13.5546875" customWidth="1"/>
    <col min="6" max="6" width="11.6640625" customWidth="1"/>
    <col min="8" max="8" width="12.33203125" customWidth="1"/>
  </cols>
  <sheetData>
    <row r="1" spans="1:10" x14ac:dyDescent="0.3">
      <c r="A1" s="712" t="s">
        <v>414</v>
      </c>
      <c r="B1" s="713"/>
      <c r="F1" s="569" t="s">
        <v>630</v>
      </c>
      <c r="G1" s="628"/>
      <c r="H1" s="628"/>
    </row>
    <row r="2" spans="1:10" ht="22.2" customHeight="1" x14ac:dyDescent="0.3">
      <c r="F2" s="628"/>
      <c r="G2" s="628"/>
      <c r="H2" s="628"/>
    </row>
    <row r="3" spans="1:10" x14ac:dyDescent="0.3">
      <c r="B3" s="629" t="s">
        <v>832</v>
      </c>
      <c r="C3" s="630"/>
      <c r="D3" s="630"/>
      <c r="E3" s="630"/>
      <c r="F3" s="630"/>
      <c r="G3" s="630"/>
    </row>
    <row r="4" spans="1:10" x14ac:dyDescent="0.3">
      <c r="B4" s="630"/>
      <c r="C4" s="630"/>
      <c r="D4" s="630"/>
      <c r="E4" s="630"/>
      <c r="F4" s="630"/>
      <c r="G4" s="630"/>
      <c r="J4" s="151"/>
    </row>
    <row r="5" spans="1:10" x14ac:dyDescent="0.3">
      <c r="G5" s="714" t="s">
        <v>199</v>
      </c>
      <c r="H5" s="714"/>
    </row>
    <row r="7" spans="1:10" ht="40.799999999999997" x14ac:dyDescent="0.3">
      <c r="A7" s="75" t="s">
        <v>103</v>
      </c>
      <c r="B7" s="75" t="s">
        <v>37</v>
      </c>
      <c r="C7" s="235" t="s">
        <v>189</v>
      </c>
      <c r="D7" s="235" t="s">
        <v>190</v>
      </c>
      <c r="E7" s="235" t="s">
        <v>191</v>
      </c>
      <c r="F7" s="235" t="s">
        <v>192</v>
      </c>
      <c r="G7" s="235" t="s">
        <v>190</v>
      </c>
      <c r="H7" s="235" t="s">
        <v>193</v>
      </c>
    </row>
    <row r="8" spans="1:10" ht="20.399999999999999" x14ac:dyDescent="0.3">
      <c r="A8" s="124" t="s">
        <v>9</v>
      </c>
      <c r="B8" s="131" t="s">
        <v>200</v>
      </c>
      <c r="C8" s="132">
        <v>0</v>
      </c>
      <c r="D8" s="132">
        <v>0</v>
      </c>
      <c r="E8" s="132">
        <v>0</v>
      </c>
      <c r="F8" s="132">
        <v>0</v>
      </c>
      <c r="G8" s="132">
        <v>0</v>
      </c>
      <c r="H8" s="132">
        <v>0</v>
      </c>
    </row>
    <row r="9" spans="1:10" ht="20.399999999999999" x14ac:dyDescent="0.3">
      <c r="A9" s="124" t="s">
        <v>10</v>
      </c>
      <c r="B9" s="131" t="s">
        <v>201</v>
      </c>
      <c r="C9" s="132">
        <v>0</v>
      </c>
      <c r="D9" s="132">
        <v>0</v>
      </c>
      <c r="E9" s="132">
        <v>0</v>
      </c>
      <c r="F9" s="132">
        <v>0</v>
      </c>
      <c r="G9" s="132">
        <v>0</v>
      </c>
      <c r="H9" s="132">
        <v>0</v>
      </c>
    </row>
    <row r="10" spans="1:10" ht="20.399999999999999" x14ac:dyDescent="0.3">
      <c r="A10" s="124" t="s">
        <v>11</v>
      </c>
      <c r="B10" s="131" t="s">
        <v>202</v>
      </c>
      <c r="C10" s="132">
        <v>0</v>
      </c>
      <c r="D10" s="132">
        <v>0</v>
      </c>
      <c r="E10" s="132">
        <v>0</v>
      </c>
      <c r="F10" s="132">
        <v>0</v>
      </c>
      <c r="G10" s="132">
        <v>0</v>
      </c>
      <c r="H10" s="132">
        <v>0</v>
      </c>
    </row>
    <row r="11" spans="1:10" ht="20.399999999999999" x14ac:dyDescent="0.3">
      <c r="A11" s="124" t="s">
        <v>194</v>
      </c>
      <c r="B11" s="131" t="s">
        <v>203</v>
      </c>
      <c r="C11" s="132">
        <v>0</v>
      </c>
      <c r="D11" s="132">
        <v>0</v>
      </c>
      <c r="E11" s="132">
        <v>0</v>
      </c>
      <c r="F11" s="132">
        <v>0</v>
      </c>
      <c r="G11" s="132">
        <v>0</v>
      </c>
      <c r="H11" s="132">
        <v>0</v>
      </c>
    </row>
    <row r="12" spans="1:10" ht="20.399999999999999" x14ac:dyDescent="0.3">
      <c r="A12" s="124" t="s">
        <v>12</v>
      </c>
      <c r="B12" s="131" t="s">
        <v>204</v>
      </c>
      <c r="C12" s="132">
        <v>0</v>
      </c>
      <c r="D12" s="132">
        <v>0</v>
      </c>
      <c r="E12" s="132">
        <v>0</v>
      </c>
      <c r="F12" s="132">
        <v>0</v>
      </c>
      <c r="G12" s="132">
        <v>0</v>
      </c>
      <c r="H12" s="132">
        <v>0</v>
      </c>
    </row>
    <row r="13" spans="1:10" ht="20.399999999999999" x14ac:dyDescent="0.3">
      <c r="A13" s="124" t="s">
        <v>13</v>
      </c>
      <c r="B13" s="131" t="s">
        <v>205</v>
      </c>
      <c r="C13" s="132">
        <v>0</v>
      </c>
      <c r="D13" s="132">
        <v>0</v>
      </c>
      <c r="E13" s="132">
        <v>0</v>
      </c>
      <c r="F13" s="132">
        <v>0</v>
      </c>
      <c r="G13" s="132">
        <v>0</v>
      </c>
      <c r="H13" s="132">
        <v>0</v>
      </c>
    </row>
    <row r="14" spans="1:10" ht="20.399999999999999" x14ac:dyDescent="0.3">
      <c r="A14" s="124" t="s">
        <v>14</v>
      </c>
      <c r="B14" s="131" t="s">
        <v>206</v>
      </c>
      <c r="C14" s="132">
        <v>0</v>
      </c>
      <c r="D14" s="132">
        <v>0</v>
      </c>
      <c r="E14" s="132">
        <v>0</v>
      </c>
      <c r="F14" s="132">
        <v>0</v>
      </c>
      <c r="G14" s="132">
        <v>0</v>
      </c>
      <c r="H14" s="132">
        <v>0</v>
      </c>
    </row>
    <row r="15" spans="1:10" ht="20.399999999999999" x14ac:dyDescent="0.3">
      <c r="A15" s="124" t="s">
        <v>207</v>
      </c>
      <c r="B15" s="131" t="s">
        <v>208</v>
      </c>
      <c r="C15" s="132">
        <v>0</v>
      </c>
      <c r="D15" s="132">
        <v>0</v>
      </c>
      <c r="E15" s="132">
        <v>0</v>
      </c>
      <c r="F15" s="132">
        <v>0</v>
      </c>
      <c r="G15" s="132">
        <v>0</v>
      </c>
      <c r="H15" s="132">
        <v>0</v>
      </c>
    </row>
    <row r="16" spans="1:10" ht="20.399999999999999" x14ac:dyDescent="0.3">
      <c r="A16" s="124" t="s">
        <v>209</v>
      </c>
      <c r="B16" s="131" t="s">
        <v>210</v>
      </c>
      <c r="C16" s="132">
        <v>0</v>
      </c>
      <c r="D16" s="132">
        <v>0</v>
      </c>
      <c r="E16" s="132">
        <v>0</v>
      </c>
      <c r="F16" s="132">
        <v>0</v>
      </c>
      <c r="G16" s="132">
        <v>0</v>
      </c>
      <c r="H16" s="132">
        <v>0</v>
      </c>
    </row>
    <row r="17" spans="1:8" ht="20.399999999999999" x14ac:dyDescent="0.3">
      <c r="A17" s="124" t="s">
        <v>15</v>
      </c>
      <c r="B17" s="131" t="s">
        <v>211</v>
      </c>
      <c r="C17" s="132">
        <v>0</v>
      </c>
      <c r="D17" s="132">
        <v>0</v>
      </c>
      <c r="E17" s="132">
        <v>0</v>
      </c>
      <c r="F17" s="132">
        <v>0</v>
      </c>
      <c r="G17" s="132">
        <v>0</v>
      </c>
      <c r="H17" s="132">
        <v>0</v>
      </c>
    </row>
    <row r="18" spans="1:8" ht="30.6" x14ac:dyDescent="0.3">
      <c r="A18" s="124" t="s">
        <v>16</v>
      </c>
      <c r="B18" s="131" t="s">
        <v>212</v>
      </c>
      <c r="C18" s="132">
        <v>0</v>
      </c>
      <c r="D18" s="132">
        <v>0</v>
      </c>
      <c r="E18" s="132">
        <v>0</v>
      </c>
      <c r="F18" s="132">
        <v>0</v>
      </c>
      <c r="G18" s="132">
        <v>0</v>
      </c>
      <c r="H18" s="132">
        <v>0</v>
      </c>
    </row>
    <row r="19" spans="1:8" ht="20.399999999999999" x14ac:dyDescent="0.3">
      <c r="A19" s="124" t="s">
        <v>17</v>
      </c>
      <c r="B19" s="131" t="s">
        <v>213</v>
      </c>
      <c r="C19" s="132">
        <v>0</v>
      </c>
      <c r="D19" s="132">
        <v>0</v>
      </c>
      <c r="E19" s="132">
        <v>0</v>
      </c>
      <c r="F19" s="132">
        <v>0</v>
      </c>
      <c r="G19" s="132">
        <v>0</v>
      </c>
      <c r="H19" s="132">
        <v>0</v>
      </c>
    </row>
    <row r="20" spans="1:8" ht="30.6" x14ac:dyDescent="0.3">
      <c r="A20" s="124" t="s">
        <v>214</v>
      </c>
      <c r="B20" s="131" t="s">
        <v>215</v>
      </c>
      <c r="C20" s="132">
        <v>0</v>
      </c>
      <c r="D20" s="132">
        <v>0</v>
      </c>
      <c r="E20" s="132">
        <v>0</v>
      </c>
      <c r="F20" s="132">
        <v>0</v>
      </c>
      <c r="G20" s="132">
        <v>0</v>
      </c>
      <c r="H20" s="132">
        <v>0</v>
      </c>
    </row>
    <row r="21" spans="1:8" ht="20.399999999999999" x14ac:dyDescent="0.3">
      <c r="A21" s="124" t="s">
        <v>216</v>
      </c>
      <c r="B21" s="131" t="s">
        <v>217</v>
      </c>
      <c r="C21" s="132">
        <v>0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</row>
    <row r="22" spans="1:8" ht="20.399999999999999" x14ac:dyDescent="0.3">
      <c r="A22" s="124" t="s">
        <v>218</v>
      </c>
      <c r="B22" s="131" t="s">
        <v>219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</row>
  </sheetData>
  <mergeCells count="4">
    <mergeCell ref="A1:B1"/>
    <mergeCell ref="F1:H2"/>
    <mergeCell ref="B3:G4"/>
    <mergeCell ref="G5:H5"/>
  </mergeCells>
  <phoneticPr fontId="22" type="noConversion"/>
  <pageMargins left="0.7" right="0.7" top="0.75" bottom="0.75" header="0.3" footer="0.3"/>
  <pageSetup paperSize="9" scale="8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1:G93"/>
  <sheetViews>
    <sheetView view="pageBreakPreview" topLeftCell="A55" zoomScaleSheetLayoutView="100" workbookViewId="0">
      <selection activeCell="A73" sqref="A73"/>
    </sheetView>
  </sheetViews>
  <sheetFormatPr defaultColWidth="8.88671875" defaultRowHeight="12" x14ac:dyDescent="0.25"/>
  <cols>
    <col min="1" max="1" width="76.88671875" style="275" customWidth="1"/>
    <col min="2" max="2" width="12.44140625" style="275" customWidth="1"/>
    <col min="3" max="6" width="12.6640625" style="275" customWidth="1"/>
    <col min="7" max="16384" width="8.88671875" style="275"/>
  </cols>
  <sheetData>
    <row r="1" spans="1:6" x14ac:dyDescent="0.25">
      <c r="A1" s="274" t="s">
        <v>414</v>
      </c>
      <c r="C1" s="718" t="s">
        <v>631</v>
      </c>
      <c r="D1" s="718"/>
      <c r="E1" s="718"/>
      <c r="F1" s="718"/>
    </row>
    <row r="2" spans="1:6" ht="13.8" x14ac:dyDescent="0.3">
      <c r="A2" s="438" t="s">
        <v>506</v>
      </c>
      <c r="C2" s="718"/>
      <c r="D2" s="718"/>
      <c r="E2" s="718"/>
      <c r="F2" s="718"/>
    </row>
    <row r="3" spans="1:6" x14ac:dyDescent="0.25">
      <c r="C3" s="718"/>
      <c r="D3" s="718"/>
      <c r="E3" s="718"/>
      <c r="F3" s="718"/>
    </row>
    <row r="4" spans="1:6" x14ac:dyDescent="0.25">
      <c r="C4" s="276"/>
      <c r="D4" s="276"/>
      <c r="E4" s="276"/>
      <c r="F4" s="277" t="s">
        <v>161</v>
      </c>
    </row>
    <row r="5" spans="1:6" ht="12.6" thickBot="1" x14ac:dyDescent="0.3">
      <c r="A5" s="278"/>
      <c r="B5" s="279"/>
      <c r="C5" s="719" t="s">
        <v>220</v>
      </c>
      <c r="D5" s="719"/>
      <c r="E5" s="719"/>
      <c r="F5" s="719"/>
    </row>
    <row r="6" spans="1:6" ht="24" customHeight="1" x14ac:dyDescent="0.25">
      <c r="A6" s="734" t="s">
        <v>188</v>
      </c>
      <c r="B6" s="737" t="s">
        <v>28</v>
      </c>
      <c r="C6" s="740" t="s">
        <v>221</v>
      </c>
      <c r="D6" s="740" t="s">
        <v>222</v>
      </c>
      <c r="E6" s="730" t="s">
        <v>419</v>
      </c>
      <c r="F6" s="720" t="s">
        <v>223</v>
      </c>
    </row>
    <row r="7" spans="1:6" x14ac:dyDescent="0.25">
      <c r="A7" s="735"/>
      <c r="B7" s="738"/>
      <c r="C7" s="741"/>
      <c r="D7" s="741"/>
      <c r="E7" s="731"/>
      <c r="F7" s="721"/>
    </row>
    <row r="8" spans="1:6" x14ac:dyDescent="0.25">
      <c r="A8" s="736"/>
      <c r="B8" s="739"/>
      <c r="C8" s="742" t="s">
        <v>224</v>
      </c>
      <c r="D8" s="742"/>
      <c r="E8" s="743"/>
      <c r="F8" s="744"/>
    </row>
    <row r="9" spans="1:6" ht="12.6" thickBot="1" x14ac:dyDescent="0.3">
      <c r="A9" s="280" t="s">
        <v>225</v>
      </c>
      <c r="B9" s="281" t="s">
        <v>195</v>
      </c>
      <c r="C9" s="282" t="s">
        <v>226</v>
      </c>
      <c r="D9" s="282" t="s">
        <v>197</v>
      </c>
      <c r="E9" s="283"/>
      <c r="F9" s="284" t="s">
        <v>198</v>
      </c>
    </row>
    <row r="10" spans="1:6" ht="17.100000000000001" customHeight="1" x14ac:dyDescent="0.25">
      <c r="A10" s="285" t="s">
        <v>227</v>
      </c>
      <c r="B10" s="286" t="s">
        <v>228</v>
      </c>
      <c r="C10" s="287">
        <v>27870</v>
      </c>
      <c r="D10" s="287">
        <v>4556</v>
      </c>
      <c r="E10" s="288">
        <v>4556</v>
      </c>
      <c r="F10" s="289"/>
    </row>
    <row r="11" spans="1:6" ht="17.100000000000001" customHeight="1" x14ac:dyDescent="0.25">
      <c r="A11" s="290" t="s">
        <v>229</v>
      </c>
      <c r="B11" s="291" t="s">
        <v>230</v>
      </c>
      <c r="C11" s="292">
        <f>C12+C17+C22+C27</f>
        <v>14955003</v>
      </c>
      <c r="D11" s="292">
        <f>D12+D17+D22+D27</f>
        <v>13401860</v>
      </c>
      <c r="E11" s="293">
        <f>E12+E17+E22+E27</f>
        <v>13401860</v>
      </c>
      <c r="F11" s="294">
        <f>+F12+F17+F22+F27+F32</f>
        <v>0</v>
      </c>
    </row>
    <row r="12" spans="1:6" ht="17.100000000000001" customHeight="1" x14ac:dyDescent="0.25">
      <c r="A12" s="290" t="s">
        <v>231</v>
      </c>
      <c r="B12" s="291" t="s">
        <v>232</v>
      </c>
      <c r="C12" s="292">
        <f>C13+C14+C15+C16</f>
        <v>13746519</v>
      </c>
      <c r="D12" s="292">
        <f>D13+D14+D15+D16</f>
        <v>12471795</v>
      </c>
      <c r="E12" s="293">
        <f>E13+E14+E15+E16</f>
        <v>12471795</v>
      </c>
      <c r="F12" s="294">
        <f>+F13+F14+F15+F16</f>
        <v>0</v>
      </c>
    </row>
    <row r="13" spans="1:6" ht="17.100000000000001" customHeight="1" x14ac:dyDescent="0.25">
      <c r="A13" s="295" t="s">
        <v>233</v>
      </c>
      <c r="B13" s="291" t="s">
        <v>234</v>
      </c>
      <c r="C13" s="296"/>
      <c r="D13" s="296"/>
      <c r="E13" s="297"/>
      <c r="F13" s="298"/>
    </row>
    <row r="14" spans="1:6" ht="30.9" customHeight="1" x14ac:dyDescent="0.25">
      <c r="A14" s="295" t="s">
        <v>350</v>
      </c>
      <c r="B14" s="291" t="s">
        <v>235</v>
      </c>
      <c r="C14" s="299"/>
      <c r="D14" s="299"/>
      <c r="E14" s="300"/>
      <c r="F14" s="301"/>
    </row>
    <row r="15" spans="1:6" ht="17.100000000000001" customHeight="1" x14ac:dyDescent="0.25">
      <c r="A15" s="295" t="s">
        <v>236</v>
      </c>
      <c r="B15" s="291" t="s">
        <v>237</v>
      </c>
      <c r="C15" s="299">
        <v>13746519</v>
      </c>
      <c r="D15" s="299">
        <v>12471795</v>
      </c>
      <c r="E15" s="300">
        <v>12471795</v>
      </c>
      <c r="F15" s="301"/>
    </row>
    <row r="16" spans="1:6" ht="17.100000000000001" customHeight="1" x14ac:dyDescent="0.25">
      <c r="A16" s="295" t="s">
        <v>238</v>
      </c>
      <c r="B16" s="291" t="s">
        <v>239</v>
      </c>
      <c r="C16" s="299"/>
      <c r="D16" s="299"/>
      <c r="E16" s="300"/>
      <c r="F16" s="301"/>
    </row>
    <row r="17" spans="1:7" ht="17.100000000000001" customHeight="1" x14ac:dyDescent="0.25">
      <c r="A17" s="290" t="s">
        <v>240</v>
      </c>
      <c r="B17" s="291" t="s">
        <v>241</v>
      </c>
      <c r="C17" s="292">
        <f>+C18+C19+C20+C21</f>
        <v>392534</v>
      </c>
      <c r="D17" s="292">
        <f>+D18+D19+D20+D21</f>
        <v>114114</v>
      </c>
      <c r="E17" s="293">
        <f>+E18+E19+E20+E21</f>
        <v>114114</v>
      </c>
      <c r="F17" s="302">
        <f>+F18+F19+F20+F21</f>
        <v>0</v>
      </c>
    </row>
    <row r="18" spans="1:7" ht="17.100000000000001" customHeight="1" x14ac:dyDescent="0.25">
      <c r="A18" s="295" t="s">
        <v>242</v>
      </c>
      <c r="B18" s="291" t="s">
        <v>243</v>
      </c>
      <c r="C18" s="299"/>
      <c r="D18" s="299"/>
      <c r="E18" s="300"/>
      <c r="F18" s="301"/>
    </row>
    <row r="19" spans="1:7" ht="30" customHeight="1" x14ac:dyDescent="0.25">
      <c r="A19" s="295" t="s">
        <v>244</v>
      </c>
      <c r="B19" s="291" t="s">
        <v>18</v>
      </c>
      <c r="C19" s="299"/>
      <c r="D19" s="299"/>
      <c r="E19" s="300"/>
      <c r="F19" s="301"/>
    </row>
    <row r="20" spans="1:7" ht="17.100000000000001" customHeight="1" x14ac:dyDescent="0.25">
      <c r="A20" s="295" t="s">
        <v>245</v>
      </c>
      <c r="B20" s="291" t="s">
        <v>19</v>
      </c>
      <c r="C20" s="299">
        <v>392534</v>
      </c>
      <c r="D20" s="299">
        <v>114114</v>
      </c>
      <c r="E20" s="300">
        <v>114114</v>
      </c>
      <c r="F20" s="301"/>
      <c r="G20" s="303"/>
    </row>
    <row r="21" spans="1:7" ht="17.100000000000001" customHeight="1" x14ac:dyDescent="0.25">
      <c r="A21" s="295" t="s">
        <v>246</v>
      </c>
      <c r="B21" s="291" t="s">
        <v>20</v>
      </c>
      <c r="C21" s="299"/>
      <c r="D21" s="299"/>
      <c r="E21" s="300"/>
      <c r="F21" s="301"/>
    </row>
    <row r="22" spans="1:7" ht="17.100000000000001" customHeight="1" x14ac:dyDescent="0.25">
      <c r="A22" s="290" t="s">
        <v>247</v>
      </c>
      <c r="B22" s="291" t="s">
        <v>21</v>
      </c>
      <c r="C22" s="304">
        <f>+C23+C24+C25+C26</f>
        <v>0</v>
      </c>
      <c r="D22" s="304">
        <f>+D23+D24+D25+D26</f>
        <v>0</v>
      </c>
      <c r="E22" s="305">
        <f>+E23+E24+E25+E26</f>
        <v>0</v>
      </c>
      <c r="F22" s="302">
        <f>+F23+F24+F25+F26</f>
        <v>0</v>
      </c>
    </row>
    <row r="23" spans="1:7" ht="17.100000000000001" customHeight="1" x14ac:dyDescent="0.25">
      <c r="A23" s="295" t="s">
        <v>248</v>
      </c>
      <c r="B23" s="291" t="s">
        <v>22</v>
      </c>
      <c r="C23" s="299"/>
      <c r="D23" s="299"/>
      <c r="E23" s="300"/>
      <c r="F23" s="301"/>
    </row>
    <row r="24" spans="1:7" ht="17.100000000000001" customHeight="1" x14ac:dyDescent="0.25">
      <c r="A24" s="295" t="s">
        <v>249</v>
      </c>
      <c r="B24" s="291" t="s">
        <v>23</v>
      </c>
      <c r="C24" s="299"/>
      <c r="D24" s="299"/>
      <c r="E24" s="300"/>
      <c r="F24" s="301"/>
    </row>
    <row r="25" spans="1:7" ht="17.100000000000001" customHeight="1" x14ac:dyDescent="0.25">
      <c r="A25" s="295" t="s">
        <v>250</v>
      </c>
      <c r="B25" s="291" t="s">
        <v>24</v>
      </c>
      <c r="C25" s="299"/>
      <c r="D25" s="299"/>
      <c r="E25" s="300"/>
      <c r="F25" s="301"/>
    </row>
    <row r="26" spans="1:7" ht="17.100000000000001" customHeight="1" x14ac:dyDescent="0.25">
      <c r="A26" s="295" t="s">
        <v>251</v>
      </c>
      <c r="B26" s="291" t="s">
        <v>25</v>
      </c>
      <c r="C26" s="299"/>
      <c r="D26" s="299"/>
      <c r="E26" s="300"/>
      <c r="F26" s="301"/>
    </row>
    <row r="27" spans="1:7" ht="17.100000000000001" customHeight="1" x14ac:dyDescent="0.25">
      <c r="A27" s="290" t="s">
        <v>252</v>
      </c>
      <c r="B27" s="291" t="s">
        <v>26</v>
      </c>
      <c r="C27" s="292">
        <f>+C28+C29+C30+C31</f>
        <v>815950</v>
      </c>
      <c r="D27" s="292">
        <f>+D28+D29+D30+D31</f>
        <v>815951</v>
      </c>
      <c r="E27" s="293">
        <f>+E28+E29+E30+E31</f>
        <v>815951</v>
      </c>
      <c r="F27" s="302">
        <f>+F28+F29+F30+F31</f>
        <v>0</v>
      </c>
    </row>
    <row r="28" spans="1:7" ht="17.100000000000001" customHeight="1" x14ac:dyDescent="0.25">
      <c r="A28" s="295" t="s">
        <v>253</v>
      </c>
      <c r="B28" s="291" t="s">
        <v>27</v>
      </c>
      <c r="C28" s="299"/>
      <c r="D28" s="299"/>
      <c r="E28" s="300"/>
      <c r="F28" s="301"/>
    </row>
    <row r="29" spans="1:7" ht="17.100000000000001" customHeight="1" x14ac:dyDescent="0.25">
      <c r="A29" s="295" t="s">
        <v>254</v>
      </c>
      <c r="B29" s="291" t="s">
        <v>255</v>
      </c>
      <c r="C29" s="299"/>
      <c r="D29" s="299"/>
      <c r="E29" s="300"/>
      <c r="F29" s="301"/>
    </row>
    <row r="30" spans="1:7" ht="17.100000000000001" customHeight="1" x14ac:dyDescent="0.25">
      <c r="A30" s="295" t="s">
        <v>256</v>
      </c>
      <c r="B30" s="291" t="s">
        <v>257</v>
      </c>
      <c r="C30" s="299">
        <v>815950</v>
      </c>
      <c r="D30" s="299">
        <v>815951</v>
      </c>
      <c r="E30" s="300">
        <v>815951</v>
      </c>
      <c r="F30" s="301"/>
    </row>
    <row r="31" spans="1:7" ht="17.100000000000001" customHeight="1" x14ac:dyDescent="0.25">
      <c r="A31" s="295" t="s">
        <v>258</v>
      </c>
      <c r="B31" s="291" t="s">
        <v>259</v>
      </c>
      <c r="C31" s="299"/>
      <c r="D31" s="299"/>
      <c r="E31" s="300"/>
      <c r="F31" s="301"/>
    </row>
    <row r="32" spans="1:7" ht="17.100000000000001" customHeight="1" x14ac:dyDescent="0.25">
      <c r="A32" s="290" t="s">
        <v>260</v>
      </c>
      <c r="B32" s="291" t="s">
        <v>261</v>
      </c>
      <c r="C32" s="304">
        <f>+C33+C34+C35+C36</f>
        <v>0</v>
      </c>
      <c r="D32" s="304">
        <f>+D33+D34+D35+D36</f>
        <v>0</v>
      </c>
      <c r="E32" s="305">
        <f>+E33+E34+E35+E36</f>
        <v>0</v>
      </c>
      <c r="F32" s="302">
        <f>+F33+F34+F35+F36</f>
        <v>0</v>
      </c>
    </row>
    <row r="33" spans="1:6" ht="17.100000000000001" customHeight="1" x14ac:dyDescent="0.25">
      <c r="A33" s="295" t="s">
        <v>262</v>
      </c>
      <c r="B33" s="291" t="s">
        <v>263</v>
      </c>
      <c r="C33" s="299"/>
      <c r="D33" s="299"/>
      <c r="E33" s="300"/>
      <c r="F33" s="301"/>
    </row>
    <row r="34" spans="1:6" ht="17.100000000000001" customHeight="1" x14ac:dyDescent="0.25">
      <c r="A34" s="295" t="s">
        <v>351</v>
      </c>
      <c r="B34" s="291" t="s">
        <v>264</v>
      </c>
      <c r="C34" s="299"/>
      <c r="D34" s="299"/>
      <c r="E34" s="300"/>
      <c r="F34" s="301"/>
    </row>
    <row r="35" spans="1:6" ht="17.100000000000001" customHeight="1" x14ac:dyDescent="0.25">
      <c r="A35" s="295" t="s">
        <v>265</v>
      </c>
      <c r="B35" s="291" t="s">
        <v>266</v>
      </c>
      <c r="C35" s="299"/>
      <c r="D35" s="299"/>
      <c r="E35" s="300"/>
      <c r="F35" s="301"/>
    </row>
    <row r="36" spans="1:6" ht="17.100000000000001" customHeight="1" x14ac:dyDescent="0.25">
      <c r="A36" s="295" t="s">
        <v>267</v>
      </c>
      <c r="B36" s="291" t="s">
        <v>268</v>
      </c>
      <c r="C36" s="299"/>
      <c r="D36" s="299"/>
      <c r="E36" s="300"/>
      <c r="F36" s="301"/>
    </row>
    <row r="37" spans="1:6" ht="17.100000000000001" customHeight="1" x14ac:dyDescent="0.25">
      <c r="A37" s="290" t="s">
        <v>269</v>
      </c>
      <c r="B37" s="291" t="s">
        <v>270</v>
      </c>
      <c r="C37" s="292">
        <f>+C38+C43+C48</f>
        <v>23944</v>
      </c>
      <c r="D37" s="292">
        <f>+D38+D43+D48</f>
        <v>23944</v>
      </c>
      <c r="E37" s="293">
        <f>+E38+E43+E48</f>
        <v>23944</v>
      </c>
      <c r="F37" s="302">
        <f>+F38+F43+F48</f>
        <v>0</v>
      </c>
    </row>
    <row r="38" spans="1:6" ht="17.100000000000001" customHeight="1" x14ac:dyDescent="0.25">
      <c r="A38" s="290" t="s">
        <v>271</v>
      </c>
      <c r="B38" s="291" t="s">
        <v>272</v>
      </c>
      <c r="C38" s="304">
        <f>+C39+C40+C41+C42</f>
        <v>23944</v>
      </c>
      <c r="D38" s="304">
        <f>+D39+D40+D41+D42</f>
        <v>23944</v>
      </c>
      <c r="E38" s="305">
        <f>+E39+E40+E41+E42</f>
        <v>23944</v>
      </c>
      <c r="F38" s="302">
        <f>+F39+F40+F41+F42</f>
        <v>0</v>
      </c>
    </row>
    <row r="39" spans="1:6" ht="17.100000000000001" customHeight="1" x14ac:dyDescent="0.25">
      <c r="A39" s="295" t="s">
        <v>273</v>
      </c>
      <c r="B39" s="291" t="s">
        <v>274</v>
      </c>
      <c r="C39" s="299"/>
      <c r="D39" s="299"/>
      <c r="E39" s="300"/>
      <c r="F39" s="301"/>
    </row>
    <row r="40" spans="1:6" ht="17.100000000000001" customHeight="1" x14ac:dyDescent="0.25">
      <c r="A40" s="295" t="s">
        <v>275</v>
      </c>
      <c r="B40" s="291" t="s">
        <v>276</v>
      </c>
      <c r="C40" s="299"/>
      <c r="D40" s="299"/>
      <c r="E40" s="300"/>
      <c r="F40" s="301"/>
    </row>
    <row r="41" spans="1:6" ht="17.100000000000001" customHeight="1" x14ac:dyDescent="0.25">
      <c r="A41" s="295" t="s">
        <v>277</v>
      </c>
      <c r="B41" s="291" t="s">
        <v>278</v>
      </c>
      <c r="C41" s="299">
        <v>23944</v>
      </c>
      <c r="D41" s="299">
        <v>23944</v>
      </c>
      <c r="E41" s="300">
        <v>23944</v>
      </c>
      <c r="F41" s="301"/>
    </row>
    <row r="42" spans="1:6" ht="17.100000000000001" customHeight="1" x14ac:dyDescent="0.25">
      <c r="A42" s="295" t="s">
        <v>279</v>
      </c>
      <c r="B42" s="291" t="s">
        <v>280</v>
      </c>
      <c r="C42" s="299"/>
      <c r="D42" s="299"/>
      <c r="E42" s="300"/>
      <c r="F42" s="301"/>
    </row>
    <row r="43" spans="1:6" ht="17.100000000000001" customHeight="1" x14ac:dyDescent="0.25">
      <c r="A43" s="290" t="s">
        <v>281</v>
      </c>
      <c r="B43" s="291" t="s">
        <v>282</v>
      </c>
      <c r="C43" s="304">
        <f>+C44+C45+C46+C47</f>
        <v>0</v>
      </c>
      <c r="D43" s="304">
        <f>+D44+D45+D46+D47</f>
        <v>0</v>
      </c>
      <c r="E43" s="305">
        <f>+E44+E45+E46+E47</f>
        <v>0</v>
      </c>
      <c r="F43" s="302">
        <f>+F44+F45+F46+F47</f>
        <v>0</v>
      </c>
    </row>
    <row r="44" spans="1:6" ht="17.100000000000001" customHeight="1" x14ac:dyDescent="0.25">
      <c r="A44" s="295" t="s">
        <v>283</v>
      </c>
      <c r="B44" s="291" t="s">
        <v>284</v>
      </c>
      <c r="C44" s="299"/>
      <c r="D44" s="299"/>
      <c r="E44" s="300"/>
      <c r="F44" s="301"/>
    </row>
    <row r="45" spans="1:6" ht="30" customHeight="1" x14ac:dyDescent="0.25">
      <c r="A45" s="295" t="s">
        <v>285</v>
      </c>
      <c r="B45" s="291" t="s">
        <v>286</v>
      </c>
      <c r="C45" s="299"/>
      <c r="D45" s="299"/>
      <c r="E45" s="300"/>
      <c r="F45" s="301"/>
    </row>
    <row r="46" spans="1:6" ht="17.100000000000001" customHeight="1" x14ac:dyDescent="0.25">
      <c r="A46" s="295" t="s">
        <v>287</v>
      </c>
      <c r="B46" s="291" t="s">
        <v>288</v>
      </c>
      <c r="C46" s="299"/>
      <c r="D46" s="299"/>
      <c r="E46" s="300"/>
      <c r="F46" s="301"/>
    </row>
    <row r="47" spans="1:6" ht="17.100000000000001" customHeight="1" x14ac:dyDescent="0.25">
      <c r="A47" s="295" t="s">
        <v>289</v>
      </c>
      <c r="B47" s="291" t="s">
        <v>290</v>
      </c>
      <c r="C47" s="299"/>
      <c r="D47" s="299"/>
      <c r="E47" s="300"/>
      <c r="F47" s="301"/>
    </row>
    <row r="48" spans="1:6" ht="17.100000000000001" customHeight="1" x14ac:dyDescent="0.25">
      <c r="A48" s="290" t="s">
        <v>291</v>
      </c>
      <c r="B48" s="291" t="s">
        <v>292</v>
      </c>
      <c r="C48" s="304">
        <f>+C49+C50+C51+C52</f>
        <v>0</v>
      </c>
      <c r="D48" s="304">
        <f>+D49+D50+D51+D52</f>
        <v>0</v>
      </c>
      <c r="E48" s="305">
        <f>+E49+E50+E51+E52</f>
        <v>0</v>
      </c>
      <c r="F48" s="302">
        <f>+F49+F50+F51+F52</f>
        <v>0</v>
      </c>
    </row>
    <row r="49" spans="1:6" ht="17.100000000000001" customHeight="1" x14ac:dyDescent="0.25">
      <c r="A49" s="295" t="s">
        <v>293</v>
      </c>
      <c r="B49" s="291" t="s">
        <v>294</v>
      </c>
      <c r="C49" s="299"/>
      <c r="D49" s="299"/>
      <c r="E49" s="300"/>
      <c r="F49" s="301"/>
    </row>
    <row r="50" spans="1:6" ht="30" customHeight="1" x14ac:dyDescent="0.25">
      <c r="A50" s="295" t="s">
        <v>295</v>
      </c>
      <c r="B50" s="291" t="s">
        <v>296</v>
      </c>
      <c r="C50" s="299"/>
      <c r="D50" s="299"/>
      <c r="E50" s="300"/>
      <c r="F50" s="301"/>
    </row>
    <row r="51" spans="1:6" ht="17.100000000000001" customHeight="1" x14ac:dyDescent="0.25">
      <c r="A51" s="295" t="s">
        <v>297</v>
      </c>
      <c r="B51" s="291" t="s">
        <v>298</v>
      </c>
      <c r="C51" s="299"/>
      <c r="D51" s="299"/>
      <c r="E51" s="300"/>
      <c r="F51" s="301"/>
    </row>
    <row r="52" spans="1:6" ht="17.100000000000001" customHeight="1" x14ac:dyDescent="0.25">
      <c r="A52" s="295" t="s">
        <v>299</v>
      </c>
      <c r="B52" s="291" t="s">
        <v>300</v>
      </c>
      <c r="C52" s="299"/>
      <c r="D52" s="299"/>
      <c r="E52" s="300"/>
      <c r="F52" s="301"/>
    </row>
    <row r="53" spans="1:6" ht="19.5" customHeight="1" x14ac:dyDescent="0.25">
      <c r="A53" s="290" t="s">
        <v>301</v>
      </c>
      <c r="B53" s="291" t="s">
        <v>302</v>
      </c>
      <c r="C53" s="299">
        <v>3919249</v>
      </c>
      <c r="D53" s="299">
        <v>3380106</v>
      </c>
      <c r="E53" s="300">
        <v>3380106</v>
      </c>
      <c r="F53" s="301"/>
    </row>
    <row r="54" spans="1:6" ht="30" customHeight="1" x14ac:dyDescent="0.25">
      <c r="A54" s="290" t="s">
        <v>303</v>
      </c>
      <c r="B54" s="291" t="s">
        <v>304</v>
      </c>
      <c r="C54" s="292">
        <f>+C10+C11+C37+C53</f>
        <v>18926066</v>
      </c>
      <c r="D54" s="292">
        <f>+D10+D11+D37+D53</f>
        <v>16810466</v>
      </c>
      <c r="E54" s="293">
        <f>+E10+E11+E37+E53</f>
        <v>16810466</v>
      </c>
      <c r="F54" s="302">
        <f>+F10+F11+F37+F53</f>
        <v>0</v>
      </c>
    </row>
    <row r="55" spans="1:6" ht="17.100000000000001" customHeight="1" x14ac:dyDescent="0.25">
      <c r="A55" s="290" t="s">
        <v>305</v>
      </c>
      <c r="B55" s="291" t="s">
        <v>306</v>
      </c>
      <c r="C55" s="299">
        <v>0</v>
      </c>
      <c r="D55" s="299">
        <v>0</v>
      </c>
      <c r="E55" s="300"/>
      <c r="F55" s="301"/>
    </row>
    <row r="56" spans="1:6" ht="17.100000000000001" customHeight="1" x14ac:dyDescent="0.25">
      <c r="A56" s="290" t="s">
        <v>307</v>
      </c>
      <c r="B56" s="291" t="s">
        <v>308</v>
      </c>
      <c r="C56" s="299"/>
      <c r="D56" s="299"/>
      <c r="E56" s="300"/>
      <c r="F56" s="301"/>
    </row>
    <row r="57" spans="1:6" ht="17.100000000000001" customHeight="1" x14ac:dyDescent="0.25">
      <c r="A57" s="290" t="s">
        <v>309</v>
      </c>
      <c r="B57" s="291" t="s">
        <v>310</v>
      </c>
      <c r="C57" s="292">
        <f>+C55+C56</f>
        <v>0</v>
      </c>
      <c r="D57" s="292">
        <f>+D55+D56</f>
        <v>0</v>
      </c>
      <c r="E57" s="293"/>
      <c r="F57" s="302">
        <f>+F55+F56</f>
        <v>0</v>
      </c>
    </row>
    <row r="58" spans="1:6" ht="17.100000000000001" customHeight="1" x14ac:dyDescent="0.25">
      <c r="A58" s="290" t="s">
        <v>311</v>
      </c>
      <c r="B58" s="291" t="s">
        <v>312</v>
      </c>
      <c r="C58" s="299"/>
      <c r="D58" s="299"/>
      <c r="E58" s="300"/>
      <c r="F58" s="301"/>
    </row>
    <row r="59" spans="1:6" ht="17.100000000000001" customHeight="1" x14ac:dyDescent="0.25">
      <c r="A59" s="290" t="s">
        <v>313</v>
      </c>
      <c r="B59" s="291" t="s">
        <v>314</v>
      </c>
      <c r="C59" s="299"/>
      <c r="D59" s="299"/>
      <c r="E59" s="300"/>
      <c r="F59" s="301"/>
    </row>
    <row r="60" spans="1:6" ht="17.100000000000001" customHeight="1" x14ac:dyDescent="0.25">
      <c r="A60" s="290" t="s">
        <v>315</v>
      </c>
      <c r="B60" s="291" t="s">
        <v>316</v>
      </c>
      <c r="C60" s="299">
        <v>362385</v>
      </c>
      <c r="D60" s="299">
        <v>362385</v>
      </c>
      <c r="E60" s="300">
        <v>362385</v>
      </c>
      <c r="F60" s="301"/>
    </row>
    <row r="61" spans="1:6" ht="17.100000000000001" customHeight="1" x14ac:dyDescent="0.25">
      <c r="A61" s="290" t="s">
        <v>317</v>
      </c>
      <c r="B61" s="291" t="s">
        <v>318</v>
      </c>
      <c r="C61" s="299"/>
      <c r="D61" s="299"/>
      <c r="E61" s="300"/>
      <c r="F61" s="301"/>
    </row>
    <row r="62" spans="1:6" ht="17.100000000000001" customHeight="1" x14ac:dyDescent="0.25">
      <c r="A62" s="290" t="s">
        <v>319</v>
      </c>
      <c r="B62" s="291" t="s">
        <v>320</v>
      </c>
      <c r="C62" s="292">
        <v>362385</v>
      </c>
      <c r="D62" s="292">
        <v>362385</v>
      </c>
      <c r="E62" s="293">
        <v>362385</v>
      </c>
      <c r="F62" s="302">
        <f>+F58+F59+F60+F61</f>
        <v>0</v>
      </c>
    </row>
    <row r="63" spans="1:6" ht="17.100000000000001" customHeight="1" x14ac:dyDescent="0.25">
      <c r="A63" s="290" t="s">
        <v>321</v>
      </c>
      <c r="B63" s="291" t="s">
        <v>322</v>
      </c>
      <c r="C63" s="299">
        <v>435971</v>
      </c>
      <c r="D63" s="299">
        <v>229578</v>
      </c>
      <c r="E63" s="300">
        <v>229578</v>
      </c>
      <c r="F63" s="301"/>
    </row>
    <row r="64" spans="1:6" ht="17.100000000000001" customHeight="1" x14ac:dyDescent="0.25">
      <c r="A64" s="290" t="s">
        <v>323</v>
      </c>
      <c r="B64" s="291" t="s">
        <v>324</v>
      </c>
      <c r="C64" s="299">
        <v>64</v>
      </c>
      <c r="D64" s="299">
        <v>64</v>
      </c>
      <c r="E64" s="300">
        <v>64</v>
      </c>
      <c r="F64" s="301"/>
    </row>
    <row r="65" spans="1:6" ht="17.100000000000001" customHeight="1" x14ac:dyDescent="0.25">
      <c r="A65" s="290" t="s">
        <v>325</v>
      </c>
      <c r="B65" s="291" t="s">
        <v>326</v>
      </c>
      <c r="C65" s="299">
        <v>35534</v>
      </c>
      <c r="D65" s="299">
        <v>35534</v>
      </c>
      <c r="E65" s="300">
        <v>35580</v>
      </c>
      <c r="F65" s="301"/>
    </row>
    <row r="66" spans="1:6" ht="17.100000000000001" customHeight="1" x14ac:dyDescent="0.25">
      <c r="A66" s="290" t="s">
        <v>327</v>
      </c>
      <c r="B66" s="291" t="s">
        <v>328</v>
      </c>
      <c r="C66" s="292">
        <f>+C63+C64+C65</f>
        <v>471569</v>
      </c>
      <c r="D66" s="292">
        <f>+D63+D64+D65</f>
        <v>265176</v>
      </c>
      <c r="E66" s="293">
        <f>+E63+E64+E65</f>
        <v>265222</v>
      </c>
      <c r="F66" s="302">
        <f>+F63+F64+F65</f>
        <v>0</v>
      </c>
    </row>
    <row r="67" spans="1:6" ht="17.100000000000001" customHeight="1" x14ac:dyDescent="0.25">
      <c r="A67" s="290" t="s">
        <v>331</v>
      </c>
      <c r="B67" s="291" t="s">
        <v>329</v>
      </c>
      <c r="C67" s="292">
        <v>41156</v>
      </c>
      <c r="D67" s="292">
        <v>41156</v>
      </c>
      <c r="E67" s="293">
        <v>25742</v>
      </c>
      <c r="F67" s="302"/>
    </row>
    <row r="68" spans="1:6" ht="17.100000000000001" customHeight="1" x14ac:dyDescent="0.25">
      <c r="A68" s="290" t="s">
        <v>333</v>
      </c>
      <c r="B68" s="291" t="s">
        <v>330</v>
      </c>
      <c r="C68" s="299"/>
      <c r="D68" s="299"/>
      <c r="E68" s="300"/>
      <c r="F68" s="301"/>
    </row>
    <row r="69" spans="1:6" ht="17.100000000000001" customHeight="1" thickBot="1" x14ac:dyDescent="0.3">
      <c r="A69" s="306" t="s">
        <v>334</v>
      </c>
      <c r="B69" s="291" t="s">
        <v>332</v>
      </c>
      <c r="C69" s="307">
        <f>+C54+C57+C62+C66+C67+C68</f>
        <v>19801176</v>
      </c>
      <c r="D69" s="307">
        <f>+D54+D57+D62+D66+D67+D68</f>
        <v>17479183</v>
      </c>
      <c r="E69" s="308">
        <f>+E54+E57+E62+E66+E67+E68</f>
        <v>17463815</v>
      </c>
      <c r="F69" s="309"/>
    </row>
    <row r="72" spans="1:6" ht="15" customHeight="1" x14ac:dyDescent="0.25">
      <c r="A72" s="274" t="s">
        <v>414</v>
      </c>
      <c r="C72" s="718" t="s">
        <v>631</v>
      </c>
      <c r="D72" s="718"/>
      <c r="E72" s="718"/>
      <c r="F72" s="718"/>
    </row>
    <row r="73" spans="1:6" ht="13.8" x14ac:dyDescent="0.25">
      <c r="A73" s="439" t="s">
        <v>506</v>
      </c>
      <c r="C73" s="718"/>
      <c r="D73" s="718"/>
      <c r="E73" s="718"/>
      <c r="F73" s="718"/>
    </row>
    <row r="74" spans="1:6" x14ac:dyDescent="0.25">
      <c r="C74" s="718"/>
      <c r="D74" s="718"/>
      <c r="E74" s="718"/>
      <c r="F74" s="718"/>
    </row>
    <row r="75" spans="1:6" x14ac:dyDescent="0.25">
      <c r="C75" s="276"/>
      <c r="D75" s="276"/>
      <c r="E75" s="276"/>
      <c r="F75" s="277" t="s">
        <v>162</v>
      </c>
    </row>
    <row r="76" spans="1:6" ht="12.6" thickBot="1" x14ac:dyDescent="0.3">
      <c r="A76" s="310"/>
      <c r="B76" s="722" t="s">
        <v>199</v>
      </c>
      <c r="C76" s="722"/>
      <c r="D76" s="722"/>
      <c r="E76" s="722"/>
      <c r="F76" s="722"/>
    </row>
    <row r="77" spans="1:6" ht="15" customHeight="1" x14ac:dyDescent="0.25">
      <c r="A77" s="732" t="s">
        <v>196</v>
      </c>
      <c r="B77" s="723" t="s">
        <v>28</v>
      </c>
      <c r="C77" s="725" t="s">
        <v>335</v>
      </c>
      <c r="D77" s="726"/>
      <c r="E77" s="726"/>
      <c r="F77" s="727"/>
    </row>
    <row r="78" spans="1:6" x14ac:dyDescent="0.25">
      <c r="A78" s="733"/>
      <c r="B78" s="724"/>
      <c r="C78" s="725"/>
      <c r="D78" s="726"/>
      <c r="E78" s="726"/>
      <c r="F78" s="727"/>
    </row>
    <row r="79" spans="1:6" ht="12.6" thickBot="1" x14ac:dyDescent="0.3">
      <c r="A79" s="311" t="s">
        <v>194</v>
      </c>
      <c r="B79" s="312" t="s">
        <v>195</v>
      </c>
      <c r="C79" s="728" t="s">
        <v>226</v>
      </c>
      <c r="D79" s="729"/>
      <c r="E79" s="729"/>
      <c r="F79" s="652"/>
    </row>
    <row r="80" spans="1:6" ht="24.9" customHeight="1" x14ac:dyDescent="0.25">
      <c r="A80" s="290" t="s">
        <v>336</v>
      </c>
      <c r="B80" s="313" t="s">
        <v>228</v>
      </c>
      <c r="C80" s="715">
        <v>0</v>
      </c>
      <c r="D80" s="716"/>
      <c r="E80" s="716"/>
      <c r="F80" s="717"/>
    </row>
    <row r="81" spans="1:6" ht="24.9" customHeight="1" x14ac:dyDescent="0.25">
      <c r="A81" s="290" t="s">
        <v>337</v>
      </c>
      <c r="B81" s="291" t="s">
        <v>230</v>
      </c>
      <c r="C81" s="715">
        <v>0</v>
      </c>
      <c r="D81" s="716"/>
      <c r="E81" s="716"/>
      <c r="F81" s="717"/>
    </row>
    <row r="82" spans="1:6" ht="24.9" customHeight="1" x14ac:dyDescent="0.25">
      <c r="A82" s="290" t="s">
        <v>338</v>
      </c>
      <c r="B82" s="291" t="s">
        <v>232</v>
      </c>
      <c r="C82" s="715">
        <v>243852</v>
      </c>
      <c r="D82" s="716"/>
      <c r="E82" s="716"/>
      <c r="F82" s="717"/>
    </row>
    <row r="83" spans="1:6" ht="24.9" customHeight="1" x14ac:dyDescent="0.25">
      <c r="A83" s="290" t="s">
        <v>339</v>
      </c>
      <c r="B83" s="291" t="s">
        <v>234</v>
      </c>
      <c r="C83" s="715">
        <v>12254319</v>
      </c>
      <c r="D83" s="716"/>
      <c r="E83" s="716"/>
      <c r="F83" s="717"/>
    </row>
    <row r="84" spans="1:6" ht="24.9" customHeight="1" x14ac:dyDescent="0.25">
      <c r="A84" s="290" t="s">
        <v>340</v>
      </c>
      <c r="B84" s="291" t="s">
        <v>235</v>
      </c>
      <c r="C84" s="715">
        <v>0</v>
      </c>
      <c r="D84" s="716"/>
      <c r="E84" s="716"/>
      <c r="F84" s="717"/>
    </row>
    <row r="85" spans="1:6" ht="24.9" customHeight="1" x14ac:dyDescent="0.25">
      <c r="A85" s="290" t="s">
        <v>341</v>
      </c>
      <c r="B85" s="291" t="s">
        <v>237</v>
      </c>
      <c r="C85" s="715">
        <v>-187738</v>
      </c>
      <c r="D85" s="716"/>
      <c r="E85" s="716"/>
      <c r="F85" s="717"/>
    </row>
    <row r="86" spans="1:6" ht="24.9" customHeight="1" x14ac:dyDescent="0.25">
      <c r="A86" s="290" t="s">
        <v>342</v>
      </c>
      <c r="B86" s="291" t="s">
        <v>239</v>
      </c>
      <c r="C86" s="715">
        <f>C80+C81+C82+C83+C84+C85</f>
        <v>12310433</v>
      </c>
      <c r="D86" s="716"/>
      <c r="E86" s="716"/>
      <c r="F86" s="717"/>
    </row>
    <row r="87" spans="1:6" ht="24.9" customHeight="1" x14ac:dyDescent="0.25">
      <c r="A87" s="290" t="s">
        <v>343</v>
      </c>
      <c r="B87" s="291" t="s">
        <v>241</v>
      </c>
      <c r="C87" s="715">
        <v>11370</v>
      </c>
      <c r="D87" s="716"/>
      <c r="E87" s="716"/>
      <c r="F87" s="717"/>
    </row>
    <row r="88" spans="1:6" ht="24.9" customHeight="1" x14ac:dyDescent="0.25">
      <c r="A88" s="290" t="s">
        <v>344</v>
      </c>
      <c r="B88" s="291" t="s">
        <v>243</v>
      </c>
      <c r="C88" s="715">
        <v>586310</v>
      </c>
      <c r="D88" s="716"/>
      <c r="E88" s="716"/>
      <c r="F88" s="717"/>
    </row>
    <row r="89" spans="1:6" ht="24.9" customHeight="1" x14ac:dyDescent="0.25">
      <c r="A89" s="290" t="s">
        <v>345</v>
      </c>
      <c r="B89" s="291" t="s">
        <v>18</v>
      </c>
      <c r="C89" s="715">
        <v>203848</v>
      </c>
      <c r="D89" s="716"/>
      <c r="E89" s="716"/>
      <c r="F89" s="717"/>
    </row>
    <row r="90" spans="1:6" ht="24.9" customHeight="1" x14ac:dyDescent="0.25">
      <c r="A90" s="290" t="s">
        <v>346</v>
      </c>
      <c r="B90" s="291" t="s">
        <v>19</v>
      </c>
      <c r="C90" s="715">
        <v>801528</v>
      </c>
      <c r="D90" s="716"/>
      <c r="E90" s="716"/>
      <c r="F90" s="717"/>
    </row>
    <row r="91" spans="1:6" ht="24.9" customHeight="1" x14ac:dyDescent="0.25">
      <c r="A91" s="290" t="s">
        <v>347</v>
      </c>
      <c r="B91" s="291" t="s">
        <v>20</v>
      </c>
      <c r="C91" s="715">
        <v>0</v>
      </c>
      <c r="D91" s="716"/>
      <c r="E91" s="716"/>
      <c r="F91" s="717"/>
    </row>
    <row r="92" spans="1:6" ht="24.9" customHeight="1" x14ac:dyDescent="0.25">
      <c r="A92" s="290" t="s">
        <v>348</v>
      </c>
      <c r="B92" s="291" t="s">
        <v>21</v>
      </c>
      <c r="C92" s="715">
        <v>4351854</v>
      </c>
      <c r="D92" s="716"/>
      <c r="E92" s="716"/>
      <c r="F92" s="717"/>
    </row>
    <row r="93" spans="1:6" ht="24.9" customHeight="1" thickBot="1" x14ac:dyDescent="0.3">
      <c r="A93" s="314" t="s">
        <v>349</v>
      </c>
      <c r="B93" s="315" t="s">
        <v>22</v>
      </c>
      <c r="C93" s="715">
        <f>C86+C90+C91+C92</f>
        <v>17463815</v>
      </c>
      <c r="D93" s="716"/>
      <c r="E93" s="716"/>
      <c r="F93" s="717"/>
    </row>
  </sheetData>
  <mergeCells count="29">
    <mergeCell ref="A77:A78"/>
    <mergeCell ref="C80:F80"/>
    <mergeCell ref="C81:F81"/>
    <mergeCell ref="C82:F82"/>
    <mergeCell ref="A6:A8"/>
    <mergeCell ref="B6:B8"/>
    <mergeCell ref="C6:C7"/>
    <mergeCell ref="D6:D7"/>
    <mergeCell ref="C8:F8"/>
    <mergeCell ref="C84:F84"/>
    <mergeCell ref="C1:F3"/>
    <mergeCell ref="C5:F5"/>
    <mergeCell ref="F6:F7"/>
    <mergeCell ref="C85:F85"/>
    <mergeCell ref="C72:F74"/>
    <mergeCell ref="B76:F76"/>
    <mergeCell ref="B77:B78"/>
    <mergeCell ref="C77:F78"/>
    <mergeCell ref="C79:F79"/>
    <mergeCell ref="C83:F83"/>
    <mergeCell ref="E6:E7"/>
    <mergeCell ref="C92:F92"/>
    <mergeCell ref="C93:F93"/>
    <mergeCell ref="C86:F86"/>
    <mergeCell ref="C87:F87"/>
    <mergeCell ref="C88:F88"/>
    <mergeCell ref="C89:F89"/>
    <mergeCell ref="C90:F90"/>
    <mergeCell ref="C91:F9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rowBreaks count="1" manualBreakCount="1">
    <brk id="7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-0.249977111117893"/>
  </sheetPr>
  <dimension ref="A1:K11"/>
  <sheetViews>
    <sheetView view="pageBreakPreview" zoomScale="85" zoomScaleSheetLayoutView="85" workbookViewId="0">
      <selection activeCell="P15" sqref="P15"/>
    </sheetView>
  </sheetViews>
  <sheetFormatPr defaultColWidth="8.88671875" defaultRowHeight="12" x14ac:dyDescent="0.25"/>
  <cols>
    <col min="1" max="16384" width="8.88671875" style="275"/>
  </cols>
  <sheetData>
    <row r="1" spans="1:11" x14ac:dyDescent="0.25">
      <c r="A1" s="751" t="s">
        <v>414</v>
      </c>
      <c r="B1" s="752"/>
      <c r="C1" s="317"/>
      <c r="D1" s="317"/>
      <c r="E1" s="317"/>
      <c r="F1" s="317"/>
      <c r="G1" s="317"/>
      <c r="H1" s="317"/>
      <c r="I1" s="753" t="s">
        <v>632</v>
      </c>
      <c r="J1" s="753"/>
      <c r="K1" s="753"/>
    </row>
    <row r="2" spans="1:11" x14ac:dyDescent="0.25">
      <c r="B2" s="317"/>
      <c r="C2" s="317"/>
      <c r="D2" s="754" t="s">
        <v>507</v>
      </c>
      <c r="E2" s="754"/>
      <c r="F2" s="754"/>
      <c r="G2" s="754"/>
      <c r="H2" s="754"/>
      <c r="I2" s="753"/>
      <c r="J2" s="753"/>
      <c r="K2" s="753"/>
    </row>
    <row r="3" spans="1:11" x14ac:dyDescent="0.25">
      <c r="B3" s="317"/>
      <c r="C3" s="317"/>
      <c r="D3" s="754"/>
      <c r="E3" s="754"/>
      <c r="F3" s="754"/>
      <c r="G3" s="754"/>
      <c r="H3" s="754"/>
      <c r="I3" s="753"/>
      <c r="J3" s="753"/>
      <c r="K3" s="753"/>
    </row>
    <row r="4" spans="1:11" x14ac:dyDescent="0.25">
      <c r="B4" s="317"/>
      <c r="C4" s="317"/>
      <c r="D4" s="754"/>
      <c r="E4" s="754"/>
      <c r="F4" s="754"/>
      <c r="G4" s="754"/>
      <c r="H4" s="754"/>
      <c r="I4" s="317"/>
      <c r="J4" s="317"/>
      <c r="K4" s="317"/>
    </row>
    <row r="5" spans="1:11" x14ac:dyDescent="0.25">
      <c r="B5" s="317"/>
      <c r="C5" s="317"/>
      <c r="D5" s="316"/>
      <c r="E5" s="316"/>
      <c r="F5" s="316"/>
      <c r="G5" s="316"/>
      <c r="H5" s="316"/>
      <c r="I5" s="317"/>
      <c r="J5" s="317"/>
      <c r="K5" s="317"/>
    </row>
    <row r="6" spans="1:11" x14ac:dyDescent="0.25">
      <c r="B6" s="317"/>
      <c r="C6" s="317"/>
      <c r="D6" s="317"/>
      <c r="E6" s="317"/>
      <c r="F6" s="317"/>
      <c r="G6" s="317"/>
      <c r="H6" s="317"/>
      <c r="I6" s="755" t="s">
        <v>352</v>
      </c>
      <c r="J6" s="755"/>
      <c r="K6" s="755"/>
    </row>
    <row r="7" spans="1:11" ht="19.5" customHeight="1" x14ac:dyDescent="0.25">
      <c r="A7" s="318" t="s">
        <v>36</v>
      </c>
      <c r="B7" s="756" t="s">
        <v>37</v>
      </c>
      <c r="C7" s="757"/>
      <c r="D7" s="757"/>
      <c r="E7" s="758"/>
      <c r="F7" s="756" t="s">
        <v>598</v>
      </c>
      <c r="G7" s="757"/>
      <c r="H7" s="758"/>
      <c r="I7" s="756" t="s">
        <v>599</v>
      </c>
      <c r="J7" s="757"/>
      <c r="K7" s="758"/>
    </row>
    <row r="8" spans="1:11" ht="28.5" customHeight="1" x14ac:dyDescent="0.25">
      <c r="A8" s="318" t="s">
        <v>9</v>
      </c>
      <c r="B8" s="745" t="s">
        <v>600</v>
      </c>
      <c r="C8" s="746"/>
      <c r="D8" s="746"/>
      <c r="E8" s="747"/>
      <c r="F8" s="748">
        <v>0</v>
      </c>
      <c r="G8" s="749"/>
      <c r="H8" s="750"/>
      <c r="I8" s="748">
        <v>58775</v>
      </c>
      <c r="J8" s="749"/>
      <c r="K8" s="750"/>
    </row>
    <row r="9" spans="1:11" ht="43.5" customHeight="1" x14ac:dyDescent="0.25">
      <c r="A9" s="318" t="s">
        <v>10</v>
      </c>
      <c r="B9" s="759" t="s">
        <v>601</v>
      </c>
      <c r="C9" s="760"/>
      <c r="D9" s="760"/>
      <c r="E9" s="761"/>
      <c r="F9" s="748">
        <v>0</v>
      </c>
      <c r="G9" s="749"/>
      <c r="H9" s="750"/>
      <c r="I9" s="748">
        <v>51811</v>
      </c>
      <c r="J9" s="749"/>
      <c r="K9" s="750"/>
    </row>
    <row r="10" spans="1:11" ht="23.25" customHeight="1" x14ac:dyDescent="0.25">
      <c r="A10" s="318" t="s">
        <v>11</v>
      </c>
      <c r="B10" s="759" t="s">
        <v>602</v>
      </c>
      <c r="C10" s="760"/>
      <c r="D10" s="760"/>
      <c r="E10" s="761"/>
      <c r="F10" s="748">
        <v>0</v>
      </c>
      <c r="G10" s="749"/>
      <c r="H10" s="750"/>
      <c r="I10" s="748">
        <v>200852</v>
      </c>
      <c r="J10" s="749"/>
      <c r="K10" s="750"/>
    </row>
    <row r="11" spans="1:11" ht="28.5" customHeight="1" x14ac:dyDescent="0.25">
      <c r="A11" s="318"/>
      <c r="B11" s="759"/>
      <c r="C11" s="760"/>
      <c r="D11" s="760"/>
      <c r="E11" s="761"/>
      <c r="F11" s="748"/>
      <c r="G11" s="749"/>
      <c r="H11" s="750"/>
      <c r="I11" s="748"/>
      <c r="J11" s="749"/>
      <c r="K11" s="750"/>
    </row>
  </sheetData>
  <mergeCells count="19">
    <mergeCell ref="B11:E11"/>
    <mergeCell ref="F11:H11"/>
    <mergeCell ref="I11:K11"/>
    <mergeCell ref="B9:E9"/>
    <mergeCell ref="F9:H9"/>
    <mergeCell ref="B10:E10"/>
    <mergeCell ref="F10:H10"/>
    <mergeCell ref="I10:K10"/>
    <mergeCell ref="I9:K9"/>
    <mergeCell ref="B8:E8"/>
    <mergeCell ref="F8:H8"/>
    <mergeCell ref="I8:K8"/>
    <mergeCell ref="A1:B1"/>
    <mergeCell ref="I1:K3"/>
    <mergeCell ref="D2:H4"/>
    <mergeCell ref="I6:K6"/>
    <mergeCell ref="B7:E7"/>
    <mergeCell ref="F7:H7"/>
    <mergeCell ref="I7:K7"/>
  </mergeCells>
  <phoneticPr fontId="22" type="noConversion"/>
  <pageMargins left="0.7" right="0.7" top="0.75" bottom="0.75" header="0.3" footer="0.3"/>
  <pageSetup paperSize="9" scale="8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6"/>
  <sheetViews>
    <sheetView view="pageBreakPreview" zoomScale="60" workbookViewId="0">
      <selection activeCell="D25" sqref="D25"/>
    </sheetView>
  </sheetViews>
  <sheetFormatPr defaultColWidth="8.88671875" defaultRowHeight="13.8" x14ac:dyDescent="0.3"/>
  <cols>
    <col min="1" max="1" width="55.109375" style="323" bestFit="1" customWidth="1"/>
    <col min="2" max="2" width="12.44140625" style="323" customWidth="1"/>
    <col min="3" max="3" width="13" style="323" customWidth="1"/>
    <col min="4" max="4" width="12.33203125" style="323" customWidth="1"/>
    <col min="5" max="16384" width="8.88671875" style="323"/>
  </cols>
  <sheetData>
    <row r="1" spans="1:7" x14ac:dyDescent="0.3">
      <c r="E1" s="753" t="s">
        <v>821</v>
      </c>
      <c r="F1" s="753"/>
      <c r="G1" s="753"/>
    </row>
    <row r="2" spans="1:7" x14ac:dyDescent="0.3">
      <c r="E2" s="753"/>
      <c r="F2" s="753"/>
      <c r="G2" s="753"/>
    </row>
    <row r="3" spans="1:7" x14ac:dyDescent="0.3">
      <c r="E3" s="753"/>
      <c r="F3" s="753"/>
      <c r="G3" s="753"/>
    </row>
    <row r="5" spans="1:7" x14ac:dyDescent="0.3">
      <c r="A5" s="763" t="str">
        <f>CONCATENATE([1]Z_ALAPADATOK!B1,". évi általános működés és ágazati feladatok támogatásának alakulása jogcímenként")</f>
        <v>2019. évi általános működés és ágazati feladatok támogatásának alakulása jogcímenként</v>
      </c>
      <c r="B5" s="763"/>
      <c r="C5" s="763"/>
      <c r="D5" s="763"/>
    </row>
    <row r="6" spans="1:7" x14ac:dyDescent="0.3">
      <c r="B6" s="762"/>
      <c r="C6" s="762"/>
      <c r="D6" s="319" t="s">
        <v>820</v>
      </c>
    </row>
    <row r="7" spans="1:7" ht="55.2" x14ac:dyDescent="0.3">
      <c r="A7" s="320" t="s">
        <v>819</v>
      </c>
      <c r="B7" s="320" t="str">
        <f>+CONCATENATE([1]Z_ALAPADATOK!B1,". évi tervezett támogatás összesen")</f>
        <v>2019. évi tervezett támogatás összesen</v>
      </c>
      <c r="C7" s="320" t="s">
        <v>508</v>
      </c>
      <c r="D7" s="320" t="s">
        <v>509</v>
      </c>
    </row>
    <row r="8" spans="1:7" x14ac:dyDescent="0.3">
      <c r="A8" s="324" t="s">
        <v>194</v>
      </c>
      <c r="B8" s="320" t="s">
        <v>195</v>
      </c>
      <c r="C8" s="320" t="s">
        <v>226</v>
      </c>
      <c r="D8" s="320" t="s">
        <v>197</v>
      </c>
    </row>
    <row r="9" spans="1:7" ht="27.6" x14ac:dyDescent="0.3">
      <c r="A9" s="325" t="s">
        <v>640</v>
      </c>
      <c r="B9" s="326">
        <v>171583</v>
      </c>
      <c r="C9" s="326">
        <v>171583</v>
      </c>
      <c r="D9" s="326">
        <v>171583</v>
      </c>
    </row>
    <row r="10" spans="1:7" ht="41.4" x14ac:dyDescent="0.3">
      <c r="A10" s="325" t="s">
        <v>641</v>
      </c>
      <c r="B10" s="326">
        <v>271683</v>
      </c>
      <c r="C10" s="326">
        <v>265039</v>
      </c>
      <c r="D10" s="326">
        <v>265039</v>
      </c>
    </row>
    <row r="11" spans="1:7" ht="27.6" x14ac:dyDescent="0.3">
      <c r="A11" s="325" t="s">
        <v>642</v>
      </c>
      <c r="B11" s="326">
        <v>27548</v>
      </c>
      <c r="C11" s="326">
        <v>27548</v>
      </c>
      <c r="D11" s="326">
        <v>27548</v>
      </c>
    </row>
    <row r="12" spans="1:7" ht="27.6" x14ac:dyDescent="0.3">
      <c r="A12" s="327" t="s">
        <v>643</v>
      </c>
      <c r="B12" s="326">
        <v>124387</v>
      </c>
      <c r="C12" s="326">
        <v>129831</v>
      </c>
      <c r="D12" s="326">
        <v>129831</v>
      </c>
    </row>
    <row r="13" spans="1:7" x14ac:dyDescent="0.3">
      <c r="A13" s="325" t="s">
        <v>644</v>
      </c>
      <c r="B13" s="326">
        <v>47888</v>
      </c>
      <c r="C13" s="326">
        <v>42916</v>
      </c>
      <c r="D13" s="326">
        <v>42916</v>
      </c>
    </row>
    <row r="14" spans="1:7" ht="27.6" x14ac:dyDescent="0.3">
      <c r="A14" s="325" t="s">
        <v>645</v>
      </c>
      <c r="B14" s="326">
        <v>38081</v>
      </c>
      <c r="C14" s="326">
        <v>17169</v>
      </c>
      <c r="D14" s="326">
        <v>17169</v>
      </c>
    </row>
    <row r="15" spans="1:7" ht="27.6" x14ac:dyDescent="0.3">
      <c r="A15" s="325" t="s">
        <v>646</v>
      </c>
      <c r="B15" s="326">
        <v>42750</v>
      </c>
      <c r="C15" s="326">
        <v>43244</v>
      </c>
      <c r="D15" s="326">
        <v>43244</v>
      </c>
    </row>
    <row r="16" spans="1:7" x14ac:dyDescent="0.3">
      <c r="A16" s="325" t="s">
        <v>647</v>
      </c>
      <c r="B16" s="326">
        <v>69158</v>
      </c>
      <c r="C16" s="326">
        <v>63696</v>
      </c>
      <c r="D16" s="326">
        <v>63696</v>
      </c>
    </row>
    <row r="17" spans="1:4" x14ac:dyDescent="0.3">
      <c r="A17" s="325" t="s">
        <v>648</v>
      </c>
      <c r="B17" s="326">
        <v>504</v>
      </c>
      <c r="C17" s="326">
        <v>185</v>
      </c>
      <c r="D17" s="326">
        <v>185</v>
      </c>
    </row>
    <row r="18" spans="1:4" ht="27.6" x14ac:dyDescent="0.3">
      <c r="A18" s="325" t="s">
        <v>649</v>
      </c>
      <c r="B18" s="326">
        <v>18013</v>
      </c>
      <c r="C18" s="326">
        <v>18013</v>
      </c>
      <c r="D18" s="326">
        <v>18013</v>
      </c>
    </row>
    <row r="19" spans="1:4" x14ac:dyDescent="0.3">
      <c r="A19" s="325" t="s">
        <v>650</v>
      </c>
      <c r="B19" s="326"/>
      <c r="C19" s="326">
        <v>591</v>
      </c>
      <c r="D19" s="326">
        <v>591</v>
      </c>
    </row>
    <row r="20" spans="1:4" x14ac:dyDescent="0.3">
      <c r="A20" s="325" t="s">
        <v>651</v>
      </c>
      <c r="B20" s="326"/>
      <c r="C20" s="326">
        <v>36663</v>
      </c>
      <c r="D20" s="326">
        <v>36663</v>
      </c>
    </row>
    <row r="21" spans="1:4" x14ac:dyDescent="0.3">
      <c r="A21" s="325" t="s">
        <v>652</v>
      </c>
      <c r="B21" s="326"/>
      <c r="C21" s="326">
        <v>3489</v>
      </c>
      <c r="D21" s="326">
        <v>3489</v>
      </c>
    </row>
    <row r="22" spans="1:4" x14ac:dyDescent="0.3">
      <c r="A22" s="325" t="s">
        <v>653</v>
      </c>
      <c r="B22" s="326"/>
      <c r="C22" s="326">
        <v>19859</v>
      </c>
      <c r="D22" s="326">
        <v>19859</v>
      </c>
    </row>
    <row r="23" spans="1:4" ht="27.6" x14ac:dyDescent="0.3">
      <c r="A23" s="325" t="s">
        <v>654</v>
      </c>
      <c r="B23" s="326"/>
      <c r="C23" s="326">
        <v>20319</v>
      </c>
      <c r="D23" s="326">
        <v>20319</v>
      </c>
    </row>
    <row r="24" spans="1:4" x14ac:dyDescent="0.3">
      <c r="A24" s="325" t="s">
        <v>655</v>
      </c>
      <c r="B24" s="326"/>
      <c r="C24" s="326">
        <v>100</v>
      </c>
      <c r="D24" s="326">
        <v>100</v>
      </c>
    </row>
    <row r="25" spans="1:4" x14ac:dyDescent="0.3">
      <c r="A25" s="328" t="s">
        <v>0</v>
      </c>
      <c r="B25" s="329">
        <f>SUM(B9:B24)</f>
        <v>811595</v>
      </c>
      <c r="C25" s="329">
        <f>SUM(C9:C24)</f>
        <v>860245</v>
      </c>
      <c r="D25" s="330">
        <f>SUM(D9:D24)</f>
        <v>860245</v>
      </c>
    </row>
    <row r="26" spans="1:4" x14ac:dyDescent="0.3">
      <c r="A26" s="322" t="s">
        <v>510</v>
      </c>
    </row>
  </sheetData>
  <mergeCells count="3">
    <mergeCell ref="B6:C6"/>
    <mergeCell ref="A5:D5"/>
    <mergeCell ref="E1:G3"/>
  </mergeCells>
  <pageMargins left="0.7" right="0.7" top="0.75" bottom="0.75" header="0.3" footer="0.3"/>
  <pageSetup paperSize="9" scale="7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55"/>
  <sheetViews>
    <sheetView view="pageBreakPreview" zoomScale="60" workbookViewId="0">
      <selection activeCell="D1" sqref="D1:E3"/>
    </sheetView>
  </sheetViews>
  <sheetFormatPr defaultColWidth="8.88671875" defaultRowHeight="12" x14ac:dyDescent="0.25"/>
  <cols>
    <col min="1" max="1" width="8.88671875" style="275"/>
    <col min="2" max="2" width="48.44140625" style="275" bestFit="1" customWidth="1"/>
    <col min="3" max="3" width="45.109375" style="275" bestFit="1" customWidth="1"/>
    <col min="4" max="4" width="11.33203125" style="275" customWidth="1"/>
    <col min="5" max="5" width="16.6640625" style="275" customWidth="1"/>
    <col min="6" max="16384" width="8.88671875" style="275"/>
  </cols>
  <sheetData>
    <row r="1" spans="1:7" ht="12" customHeight="1" x14ac:dyDescent="0.25">
      <c r="A1" s="764" t="s">
        <v>541</v>
      </c>
      <c r="B1" s="764"/>
      <c r="C1" s="764"/>
      <c r="D1" s="753" t="s">
        <v>824</v>
      </c>
      <c r="E1" s="753"/>
      <c r="F1" s="342"/>
      <c r="G1" s="342"/>
    </row>
    <row r="2" spans="1:7" x14ac:dyDescent="0.25">
      <c r="A2" s="764" t="s">
        <v>546</v>
      </c>
      <c r="B2" s="764"/>
      <c r="C2" s="764"/>
      <c r="D2" s="753"/>
      <c r="E2" s="753"/>
      <c r="F2" s="342"/>
      <c r="G2" s="342"/>
    </row>
    <row r="3" spans="1:7" x14ac:dyDescent="0.25">
      <c r="A3" s="336"/>
      <c r="B3" s="336"/>
      <c r="C3" s="336"/>
      <c r="D3" s="753"/>
      <c r="E3" s="753"/>
      <c r="F3" s="342"/>
      <c r="G3" s="342"/>
    </row>
    <row r="4" spans="1:7" ht="12.6" thickBot="1" x14ac:dyDescent="0.3">
      <c r="A4" s="336"/>
      <c r="B4" s="336"/>
      <c r="C4" s="337"/>
      <c r="D4" s="337"/>
    </row>
    <row r="5" spans="1:7" ht="24" x14ac:dyDescent="0.25">
      <c r="A5" s="332" t="s">
        <v>542</v>
      </c>
      <c r="B5" s="333" t="s">
        <v>543</v>
      </c>
      <c r="C5" s="333" t="s">
        <v>544</v>
      </c>
      <c r="D5" s="334" t="s">
        <v>545</v>
      </c>
    </row>
    <row r="6" spans="1:7" x14ac:dyDescent="0.25">
      <c r="A6" s="338" t="s">
        <v>9</v>
      </c>
      <c r="B6" s="339" t="s">
        <v>692</v>
      </c>
      <c r="C6" s="339" t="s">
        <v>693</v>
      </c>
      <c r="D6" s="340">
        <v>237</v>
      </c>
    </row>
    <row r="7" spans="1:7" x14ac:dyDescent="0.25">
      <c r="A7" s="338" t="s">
        <v>10</v>
      </c>
      <c r="B7" s="339" t="s">
        <v>692</v>
      </c>
      <c r="C7" s="339" t="s">
        <v>693</v>
      </c>
      <c r="D7" s="340">
        <v>119</v>
      </c>
    </row>
    <row r="8" spans="1:7" x14ac:dyDescent="0.25">
      <c r="A8" s="338" t="s">
        <v>11</v>
      </c>
      <c r="B8" s="339" t="s">
        <v>697</v>
      </c>
      <c r="C8" s="339" t="s">
        <v>694</v>
      </c>
      <c r="D8" s="340">
        <v>60</v>
      </c>
    </row>
    <row r="9" spans="1:7" x14ac:dyDescent="0.25">
      <c r="A9" s="338" t="s">
        <v>12</v>
      </c>
      <c r="B9" s="339" t="s">
        <v>698</v>
      </c>
      <c r="C9" s="339" t="s">
        <v>695</v>
      </c>
      <c r="D9" s="340">
        <v>100</v>
      </c>
    </row>
    <row r="10" spans="1:7" x14ac:dyDescent="0.25">
      <c r="A10" s="338" t="s">
        <v>13</v>
      </c>
      <c r="B10" s="339" t="s">
        <v>699</v>
      </c>
      <c r="C10" s="339" t="s">
        <v>696</v>
      </c>
      <c r="D10" s="340">
        <v>228</v>
      </c>
    </row>
    <row r="11" spans="1:7" x14ac:dyDescent="0.25">
      <c r="A11" s="338" t="s">
        <v>14</v>
      </c>
      <c r="B11" s="339" t="s">
        <v>711</v>
      </c>
      <c r="C11" s="339" t="s">
        <v>700</v>
      </c>
      <c r="D11" s="340">
        <v>50</v>
      </c>
    </row>
    <row r="12" spans="1:7" x14ac:dyDescent="0.25">
      <c r="A12" s="338" t="s">
        <v>15</v>
      </c>
      <c r="B12" s="339" t="s">
        <v>712</v>
      </c>
      <c r="C12" s="339" t="s">
        <v>701</v>
      </c>
      <c r="D12" s="340">
        <v>200</v>
      </c>
    </row>
    <row r="13" spans="1:7" x14ac:dyDescent="0.25">
      <c r="A13" s="338" t="s">
        <v>16</v>
      </c>
      <c r="B13" s="339" t="s">
        <v>568</v>
      </c>
      <c r="C13" s="339" t="s">
        <v>702</v>
      </c>
      <c r="D13" s="340">
        <v>2500</v>
      </c>
    </row>
    <row r="14" spans="1:7" x14ac:dyDescent="0.25">
      <c r="A14" s="338" t="s">
        <v>17</v>
      </c>
      <c r="B14" s="339" t="s">
        <v>713</v>
      </c>
      <c r="C14" s="339" t="s">
        <v>703</v>
      </c>
      <c r="D14" s="340">
        <v>50</v>
      </c>
    </row>
    <row r="15" spans="1:7" x14ac:dyDescent="0.25">
      <c r="A15" s="338" t="s">
        <v>18</v>
      </c>
      <c r="B15" s="339" t="s">
        <v>714</v>
      </c>
      <c r="C15" s="339" t="s">
        <v>704</v>
      </c>
      <c r="D15" s="340">
        <v>200</v>
      </c>
    </row>
    <row r="16" spans="1:7" x14ac:dyDescent="0.25">
      <c r="A16" s="338" t="s">
        <v>19</v>
      </c>
      <c r="B16" s="339" t="s">
        <v>715</v>
      </c>
      <c r="C16" s="339" t="s">
        <v>705</v>
      </c>
      <c r="D16" s="340">
        <v>300</v>
      </c>
    </row>
    <row r="17" spans="1:4" x14ac:dyDescent="0.25">
      <c r="A17" s="338" t="s">
        <v>20</v>
      </c>
      <c r="B17" s="339" t="s">
        <v>716</v>
      </c>
      <c r="C17" s="339" t="s">
        <v>706</v>
      </c>
      <c r="D17" s="340">
        <v>200</v>
      </c>
    </row>
    <row r="18" spans="1:4" x14ac:dyDescent="0.25">
      <c r="A18" s="338" t="s">
        <v>21</v>
      </c>
      <c r="B18" s="339" t="s">
        <v>717</v>
      </c>
      <c r="C18" s="339" t="s">
        <v>707</v>
      </c>
      <c r="D18" s="340">
        <v>100</v>
      </c>
    </row>
    <row r="19" spans="1:4" x14ac:dyDescent="0.25">
      <c r="A19" s="338" t="s">
        <v>22</v>
      </c>
      <c r="B19" s="339" t="s">
        <v>718</v>
      </c>
      <c r="C19" s="339" t="s">
        <v>694</v>
      </c>
      <c r="D19" s="340">
        <v>85</v>
      </c>
    </row>
    <row r="20" spans="1:4" x14ac:dyDescent="0.25">
      <c r="A20" s="338" t="s">
        <v>23</v>
      </c>
      <c r="B20" s="339" t="s">
        <v>719</v>
      </c>
      <c r="C20" s="339" t="s">
        <v>694</v>
      </c>
      <c r="D20" s="340">
        <v>100</v>
      </c>
    </row>
    <row r="21" spans="1:4" x14ac:dyDescent="0.25">
      <c r="A21" s="338" t="s">
        <v>24</v>
      </c>
      <c r="B21" s="339" t="s">
        <v>720</v>
      </c>
      <c r="C21" s="339" t="s">
        <v>694</v>
      </c>
      <c r="D21" s="340">
        <v>200</v>
      </c>
    </row>
    <row r="22" spans="1:4" x14ac:dyDescent="0.25">
      <c r="A22" s="338" t="s">
        <v>25</v>
      </c>
      <c r="B22" s="339" t="s">
        <v>721</v>
      </c>
      <c r="C22" s="339" t="s">
        <v>694</v>
      </c>
      <c r="D22" s="340">
        <v>70</v>
      </c>
    </row>
    <row r="23" spans="1:4" x14ac:dyDescent="0.25">
      <c r="A23" s="338" t="s">
        <v>26</v>
      </c>
      <c r="B23" s="339" t="s">
        <v>722</v>
      </c>
      <c r="C23" s="339" t="s">
        <v>694</v>
      </c>
      <c r="D23" s="340">
        <v>100</v>
      </c>
    </row>
    <row r="24" spans="1:4" x14ac:dyDescent="0.25">
      <c r="A24" s="338" t="s">
        <v>27</v>
      </c>
      <c r="B24" s="339" t="s">
        <v>723</v>
      </c>
      <c r="C24" s="339" t="s">
        <v>694</v>
      </c>
      <c r="D24" s="340">
        <v>80</v>
      </c>
    </row>
    <row r="25" spans="1:4" x14ac:dyDescent="0.25">
      <c r="A25" s="338" t="s">
        <v>255</v>
      </c>
      <c r="B25" s="339" t="s">
        <v>713</v>
      </c>
      <c r="C25" s="339" t="s">
        <v>694</v>
      </c>
      <c r="D25" s="340">
        <v>100</v>
      </c>
    </row>
    <row r="26" spans="1:4" x14ac:dyDescent="0.25">
      <c r="A26" s="338" t="s">
        <v>257</v>
      </c>
      <c r="B26" s="339" t="s">
        <v>724</v>
      </c>
      <c r="C26" s="339" t="s">
        <v>694</v>
      </c>
      <c r="D26" s="340">
        <v>150</v>
      </c>
    </row>
    <row r="27" spans="1:4" x14ac:dyDescent="0.25">
      <c r="A27" s="338" t="s">
        <v>259</v>
      </c>
      <c r="B27" s="339" t="s">
        <v>725</v>
      </c>
      <c r="C27" s="339" t="s">
        <v>694</v>
      </c>
      <c r="D27" s="340">
        <v>50</v>
      </c>
    </row>
    <row r="28" spans="1:4" x14ac:dyDescent="0.25">
      <c r="A28" s="338" t="s">
        <v>261</v>
      </c>
      <c r="B28" s="339" t="s">
        <v>726</v>
      </c>
      <c r="C28" s="339" t="s">
        <v>694</v>
      </c>
      <c r="D28" s="340">
        <v>100</v>
      </c>
    </row>
    <row r="29" spans="1:4" x14ac:dyDescent="0.25">
      <c r="A29" s="338" t="s">
        <v>263</v>
      </c>
      <c r="B29" s="339" t="s">
        <v>716</v>
      </c>
      <c r="C29" s="339" t="s">
        <v>694</v>
      </c>
      <c r="D29" s="340">
        <v>200</v>
      </c>
    </row>
    <row r="30" spans="1:4" x14ac:dyDescent="0.25">
      <c r="A30" s="338" t="s">
        <v>264</v>
      </c>
      <c r="B30" s="339" t="s">
        <v>727</v>
      </c>
      <c r="C30" s="339" t="s">
        <v>694</v>
      </c>
      <c r="D30" s="340">
        <v>100</v>
      </c>
    </row>
    <row r="31" spans="1:4" x14ac:dyDescent="0.25">
      <c r="A31" s="338" t="s">
        <v>266</v>
      </c>
      <c r="B31" s="339" t="s">
        <v>728</v>
      </c>
      <c r="C31" s="339" t="s">
        <v>694</v>
      </c>
      <c r="D31" s="340">
        <v>150</v>
      </c>
    </row>
    <row r="32" spans="1:4" x14ac:dyDescent="0.25">
      <c r="A32" s="338" t="s">
        <v>268</v>
      </c>
      <c r="B32" s="339" t="s">
        <v>729</v>
      </c>
      <c r="C32" s="339" t="s">
        <v>694</v>
      </c>
      <c r="D32" s="340">
        <v>100</v>
      </c>
    </row>
    <row r="33" spans="1:4" x14ac:dyDescent="0.25">
      <c r="A33" s="338" t="s">
        <v>270</v>
      </c>
      <c r="B33" s="339" t="s">
        <v>730</v>
      </c>
      <c r="C33" s="339" t="s">
        <v>694</v>
      </c>
      <c r="D33" s="340">
        <v>40</v>
      </c>
    </row>
    <row r="34" spans="1:4" x14ac:dyDescent="0.25">
      <c r="A34" s="338" t="s">
        <v>272</v>
      </c>
      <c r="B34" s="339" t="s">
        <v>731</v>
      </c>
      <c r="C34" s="339" t="s">
        <v>694</v>
      </c>
      <c r="D34" s="340">
        <v>200</v>
      </c>
    </row>
    <row r="35" spans="1:4" x14ac:dyDescent="0.25">
      <c r="A35" s="338" t="s">
        <v>274</v>
      </c>
      <c r="B35" s="339" t="s">
        <v>732</v>
      </c>
      <c r="C35" s="339" t="s">
        <v>694</v>
      </c>
      <c r="D35" s="340">
        <v>200</v>
      </c>
    </row>
    <row r="36" spans="1:4" x14ac:dyDescent="0.25">
      <c r="A36" s="338" t="s">
        <v>276</v>
      </c>
      <c r="B36" s="339" t="s">
        <v>733</v>
      </c>
      <c r="C36" s="339" t="s">
        <v>694</v>
      </c>
      <c r="D36" s="340">
        <v>150</v>
      </c>
    </row>
    <row r="37" spans="1:4" x14ac:dyDescent="0.25">
      <c r="A37" s="338" t="s">
        <v>278</v>
      </c>
      <c r="B37" s="339" t="s">
        <v>734</v>
      </c>
      <c r="C37" s="339" t="s">
        <v>694</v>
      </c>
      <c r="D37" s="340">
        <v>100</v>
      </c>
    </row>
    <row r="38" spans="1:4" x14ac:dyDescent="0.25">
      <c r="A38" s="338" t="s">
        <v>280</v>
      </c>
      <c r="B38" s="339" t="s">
        <v>735</v>
      </c>
      <c r="C38" s="339" t="s">
        <v>694</v>
      </c>
      <c r="D38" s="340">
        <v>200</v>
      </c>
    </row>
    <row r="39" spans="1:4" x14ac:dyDescent="0.25">
      <c r="A39" s="338" t="s">
        <v>282</v>
      </c>
      <c r="B39" s="339" t="s">
        <v>736</v>
      </c>
      <c r="C39" s="339" t="s">
        <v>694</v>
      </c>
      <c r="D39" s="340">
        <v>50</v>
      </c>
    </row>
    <row r="40" spans="1:4" x14ac:dyDescent="0.25">
      <c r="A40" s="338" t="s">
        <v>284</v>
      </c>
      <c r="B40" s="339" t="s">
        <v>737</v>
      </c>
      <c r="C40" s="339" t="s">
        <v>694</v>
      </c>
      <c r="D40" s="340">
        <v>50</v>
      </c>
    </row>
    <row r="41" spans="1:4" x14ac:dyDescent="0.25">
      <c r="A41" s="338" t="s">
        <v>286</v>
      </c>
      <c r="B41" s="339" t="s">
        <v>738</v>
      </c>
      <c r="C41" s="339" t="s">
        <v>694</v>
      </c>
      <c r="D41" s="340">
        <v>180</v>
      </c>
    </row>
    <row r="42" spans="1:4" x14ac:dyDescent="0.25">
      <c r="A42" s="338" t="s">
        <v>288</v>
      </c>
      <c r="B42" s="339" t="s">
        <v>739</v>
      </c>
      <c r="C42" s="339" t="s">
        <v>694</v>
      </c>
      <c r="D42" s="340">
        <v>50</v>
      </c>
    </row>
    <row r="43" spans="1:4" x14ac:dyDescent="0.25">
      <c r="A43" s="338" t="s">
        <v>290</v>
      </c>
      <c r="B43" s="339" t="s">
        <v>740</v>
      </c>
      <c r="C43" s="339" t="s">
        <v>694</v>
      </c>
      <c r="D43" s="340">
        <v>80</v>
      </c>
    </row>
    <row r="44" spans="1:4" x14ac:dyDescent="0.25">
      <c r="A44" s="338" t="s">
        <v>292</v>
      </c>
      <c r="B44" s="339" t="s">
        <v>741</v>
      </c>
      <c r="C44" s="339" t="s">
        <v>694</v>
      </c>
      <c r="D44" s="340">
        <v>85</v>
      </c>
    </row>
    <row r="45" spans="1:4" x14ac:dyDescent="0.25">
      <c r="A45" s="338" t="s">
        <v>294</v>
      </c>
      <c r="B45" s="339" t="s">
        <v>742</v>
      </c>
      <c r="C45" s="339" t="s">
        <v>708</v>
      </c>
      <c r="D45" s="340">
        <v>50</v>
      </c>
    </row>
    <row r="46" spans="1:4" x14ac:dyDescent="0.25">
      <c r="A46" s="338" t="s">
        <v>296</v>
      </c>
      <c r="B46" s="339" t="s">
        <v>743</v>
      </c>
      <c r="C46" s="339" t="s">
        <v>709</v>
      </c>
      <c r="D46" s="340">
        <v>7000</v>
      </c>
    </row>
    <row r="47" spans="1:4" x14ac:dyDescent="0.25">
      <c r="A47" s="338" t="s">
        <v>298</v>
      </c>
      <c r="B47" s="339" t="s">
        <v>744</v>
      </c>
      <c r="C47" s="339" t="s">
        <v>700</v>
      </c>
      <c r="D47" s="340">
        <v>160</v>
      </c>
    </row>
    <row r="48" spans="1:4" x14ac:dyDescent="0.25">
      <c r="A48" s="338" t="s">
        <v>300</v>
      </c>
      <c r="B48" s="339" t="s">
        <v>745</v>
      </c>
      <c r="C48" s="339" t="s">
        <v>710</v>
      </c>
      <c r="D48" s="340">
        <v>370</v>
      </c>
    </row>
    <row r="49" spans="1:4" x14ac:dyDescent="0.25">
      <c r="A49" s="338" t="s">
        <v>302</v>
      </c>
      <c r="B49" s="339" t="s">
        <v>746</v>
      </c>
      <c r="C49" s="339" t="s">
        <v>700</v>
      </c>
      <c r="D49" s="340">
        <v>318</v>
      </c>
    </row>
    <row r="50" spans="1:4" x14ac:dyDescent="0.25">
      <c r="A50" s="338" t="s">
        <v>304</v>
      </c>
      <c r="B50" s="339" t="s">
        <v>698</v>
      </c>
      <c r="C50" s="339" t="s">
        <v>700</v>
      </c>
      <c r="D50" s="340">
        <v>150</v>
      </c>
    </row>
    <row r="51" spans="1:4" x14ac:dyDescent="0.25">
      <c r="A51" s="338" t="s">
        <v>306</v>
      </c>
      <c r="B51" s="339" t="s">
        <v>720</v>
      </c>
      <c r="C51" s="339" t="s">
        <v>700</v>
      </c>
      <c r="D51" s="340">
        <v>150</v>
      </c>
    </row>
    <row r="52" spans="1:4" x14ac:dyDescent="0.25">
      <c r="A52" s="338" t="s">
        <v>308</v>
      </c>
      <c r="B52" s="339" t="s">
        <v>747</v>
      </c>
      <c r="C52" s="339" t="s">
        <v>700</v>
      </c>
      <c r="D52" s="340">
        <v>150</v>
      </c>
    </row>
    <row r="53" spans="1:4" x14ac:dyDescent="0.25">
      <c r="A53" s="338" t="s">
        <v>310</v>
      </c>
      <c r="B53" s="339" t="s">
        <v>748</v>
      </c>
      <c r="C53" s="339" t="s">
        <v>700</v>
      </c>
      <c r="D53" s="340">
        <v>150</v>
      </c>
    </row>
    <row r="54" spans="1:4" x14ac:dyDescent="0.25">
      <c r="A54" s="338" t="s">
        <v>312</v>
      </c>
      <c r="B54" s="339" t="s">
        <v>751</v>
      </c>
      <c r="C54" s="339" t="s">
        <v>749</v>
      </c>
      <c r="D54" s="340">
        <v>3000</v>
      </c>
    </row>
    <row r="55" spans="1:4" x14ac:dyDescent="0.25">
      <c r="A55" s="338" t="s">
        <v>314</v>
      </c>
      <c r="B55" s="339" t="s">
        <v>752</v>
      </c>
      <c r="C55" s="339" t="s">
        <v>750</v>
      </c>
      <c r="D55" s="340">
        <v>150</v>
      </c>
    </row>
  </sheetData>
  <mergeCells count="3">
    <mergeCell ref="A1:C1"/>
    <mergeCell ref="A2:C2"/>
    <mergeCell ref="D1:E3"/>
  </mergeCells>
  <phoneticPr fontId="54" type="noConversion"/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2:M74"/>
  <sheetViews>
    <sheetView showWhiteSpace="0" view="pageBreakPreview" topLeftCell="E55" zoomScale="115" zoomScaleSheetLayoutView="115" workbookViewId="0">
      <selection activeCell="M40" sqref="M1:T1048576"/>
    </sheetView>
  </sheetViews>
  <sheetFormatPr defaultRowHeight="14.4" x14ac:dyDescent="0.3"/>
  <cols>
    <col min="1" max="1" width="5.33203125" style="522" customWidth="1"/>
    <col min="2" max="2" width="41.5546875" style="507" customWidth="1"/>
    <col min="3" max="3" width="10.33203125" style="7" customWidth="1"/>
    <col min="4" max="9" width="8.6640625" style="7" customWidth="1"/>
    <col min="10" max="10" width="10.5546875" style="7" customWidth="1"/>
    <col min="11" max="12" width="8.6640625" style="7" customWidth="1"/>
    <col min="13" max="16384" width="8.88671875" style="7"/>
  </cols>
  <sheetData>
    <row r="2" spans="1:13" ht="43.5" customHeight="1" x14ac:dyDescent="0.3">
      <c r="A2" s="492"/>
      <c r="B2" s="493" t="s">
        <v>414</v>
      </c>
      <c r="C2" s="565" t="s">
        <v>490</v>
      </c>
      <c r="D2" s="576"/>
      <c r="E2" s="576"/>
      <c r="F2" s="576"/>
      <c r="G2" s="576"/>
      <c r="H2" s="506"/>
      <c r="I2" s="573" t="s">
        <v>605</v>
      </c>
      <c r="J2" s="575"/>
      <c r="K2" s="575"/>
      <c r="L2" s="507"/>
    </row>
    <row r="3" spans="1:13" ht="15" customHeight="1" x14ac:dyDescent="0.3">
      <c r="A3" s="492"/>
      <c r="B3" s="495"/>
      <c r="C3" s="576"/>
      <c r="D3" s="576"/>
      <c r="E3" s="576"/>
      <c r="F3" s="576"/>
      <c r="G3" s="576"/>
      <c r="H3" s="506"/>
      <c r="I3" s="575"/>
      <c r="J3" s="575"/>
      <c r="K3" s="575"/>
      <c r="L3" s="507"/>
    </row>
    <row r="4" spans="1:13" ht="15" customHeight="1" x14ac:dyDescent="0.3">
      <c r="A4" s="508"/>
      <c r="B4" s="479" t="s">
        <v>35</v>
      </c>
      <c r="C4" s="509"/>
      <c r="D4" s="509"/>
      <c r="E4" s="509"/>
      <c r="F4" s="510"/>
      <c r="G4" s="510"/>
      <c r="H4" s="510"/>
      <c r="I4" s="510"/>
      <c r="J4" s="493"/>
      <c r="K4" s="493" t="s">
        <v>400</v>
      </c>
      <c r="L4" s="493"/>
    </row>
    <row r="5" spans="1:13" ht="40.950000000000003" customHeight="1" x14ac:dyDescent="0.3">
      <c r="A5" s="511" t="s">
        <v>28</v>
      </c>
      <c r="B5" s="483" t="s">
        <v>29</v>
      </c>
      <c r="C5" s="483" t="s">
        <v>472</v>
      </c>
      <c r="D5" s="483" t="s">
        <v>473</v>
      </c>
      <c r="E5" s="483" t="s">
        <v>474</v>
      </c>
      <c r="F5" s="483" t="s">
        <v>475</v>
      </c>
      <c r="G5" s="483" t="s">
        <v>476</v>
      </c>
      <c r="H5" s="483" t="s">
        <v>477</v>
      </c>
      <c r="I5" s="483" t="s">
        <v>478</v>
      </c>
      <c r="J5" s="483" t="s">
        <v>479</v>
      </c>
      <c r="K5" s="483" t="s">
        <v>480</v>
      </c>
      <c r="L5" s="483" t="s">
        <v>481</v>
      </c>
      <c r="M5" s="483" t="s">
        <v>420</v>
      </c>
    </row>
    <row r="6" spans="1:13" ht="23.25" customHeight="1" x14ac:dyDescent="0.3">
      <c r="A6" s="484" t="s">
        <v>9</v>
      </c>
      <c r="B6" s="261" t="s">
        <v>59</v>
      </c>
      <c r="C6" s="262">
        <v>811595</v>
      </c>
      <c r="D6" s="262">
        <v>860245</v>
      </c>
      <c r="E6" s="262">
        <v>860245</v>
      </c>
      <c r="F6" s="262">
        <v>0</v>
      </c>
      <c r="G6" s="262">
        <v>0</v>
      </c>
      <c r="H6" s="262">
        <v>0</v>
      </c>
      <c r="I6" s="262">
        <v>0</v>
      </c>
      <c r="J6" s="262">
        <f t="shared" ref="J6:J11" si="0">C6+F6+I6</f>
        <v>811595</v>
      </c>
      <c r="K6" s="262">
        <f t="shared" ref="K6:L19" si="1">D6+G6</f>
        <v>860245</v>
      </c>
      <c r="L6" s="262">
        <f t="shared" si="1"/>
        <v>860245</v>
      </c>
    </row>
    <row r="7" spans="1:13" ht="31.5" customHeight="1" x14ac:dyDescent="0.3">
      <c r="A7" s="484" t="s">
        <v>10</v>
      </c>
      <c r="B7" s="261" t="s">
        <v>151</v>
      </c>
      <c r="C7" s="241">
        <v>97331</v>
      </c>
      <c r="D7" s="241">
        <v>128806</v>
      </c>
      <c r="E7" s="241">
        <v>89136</v>
      </c>
      <c r="F7" s="241">
        <v>0</v>
      </c>
      <c r="G7" s="241">
        <v>0</v>
      </c>
      <c r="H7" s="241">
        <v>0</v>
      </c>
      <c r="I7" s="241">
        <v>0</v>
      </c>
      <c r="J7" s="262">
        <f t="shared" si="0"/>
        <v>97331</v>
      </c>
      <c r="K7" s="262">
        <f t="shared" si="1"/>
        <v>128806</v>
      </c>
      <c r="L7" s="262">
        <f t="shared" si="1"/>
        <v>89136</v>
      </c>
    </row>
    <row r="8" spans="1:13" ht="12.75" customHeight="1" x14ac:dyDescent="0.3">
      <c r="A8" s="484" t="s">
        <v>43</v>
      </c>
      <c r="B8" s="261" t="s">
        <v>61</v>
      </c>
      <c r="C8" s="241">
        <v>97331</v>
      </c>
      <c r="D8" s="241">
        <v>128806</v>
      </c>
      <c r="E8" s="241">
        <v>89136</v>
      </c>
      <c r="F8" s="241">
        <f>F9+F10+F11</f>
        <v>0</v>
      </c>
      <c r="G8" s="241">
        <v>0</v>
      </c>
      <c r="H8" s="241">
        <v>0</v>
      </c>
      <c r="I8" s="241">
        <f>I9+I10+I11</f>
        <v>0</v>
      </c>
      <c r="J8" s="262">
        <f t="shared" si="0"/>
        <v>97331</v>
      </c>
      <c r="K8" s="262">
        <f t="shared" si="1"/>
        <v>128806</v>
      </c>
      <c r="L8" s="262">
        <f t="shared" si="1"/>
        <v>89136</v>
      </c>
    </row>
    <row r="9" spans="1:13" ht="12.75" customHeight="1" x14ac:dyDescent="0.3">
      <c r="A9" s="484" t="s">
        <v>62</v>
      </c>
      <c r="B9" s="261" t="s">
        <v>446</v>
      </c>
      <c r="C9" s="241">
        <v>38472</v>
      </c>
      <c r="D9" s="241">
        <v>38472</v>
      </c>
      <c r="E9" s="241">
        <v>43717</v>
      </c>
      <c r="F9" s="241">
        <v>0</v>
      </c>
      <c r="G9" s="241">
        <v>0</v>
      </c>
      <c r="H9" s="241">
        <v>0</v>
      </c>
      <c r="I9" s="241">
        <v>0</v>
      </c>
      <c r="J9" s="262">
        <f t="shared" si="0"/>
        <v>38472</v>
      </c>
      <c r="K9" s="262">
        <f t="shared" si="1"/>
        <v>38472</v>
      </c>
      <c r="L9" s="262">
        <f t="shared" si="1"/>
        <v>43717</v>
      </c>
    </row>
    <row r="10" spans="1:13" ht="12.75" customHeight="1" x14ac:dyDescent="0.3">
      <c r="A10" s="484" t="s">
        <v>63</v>
      </c>
      <c r="B10" s="261" t="s">
        <v>65</v>
      </c>
      <c r="C10" s="241">
        <v>0</v>
      </c>
      <c r="D10" s="241">
        <v>0</v>
      </c>
      <c r="E10" s="241">
        <v>31395</v>
      </c>
      <c r="F10" s="241">
        <v>0</v>
      </c>
      <c r="G10" s="241">
        <v>0</v>
      </c>
      <c r="H10" s="241">
        <v>0</v>
      </c>
      <c r="I10" s="241">
        <v>0</v>
      </c>
      <c r="J10" s="262">
        <f t="shared" si="0"/>
        <v>0</v>
      </c>
      <c r="K10" s="262">
        <f t="shared" si="1"/>
        <v>0</v>
      </c>
      <c r="L10" s="262">
        <f t="shared" si="1"/>
        <v>31395</v>
      </c>
    </row>
    <row r="11" spans="1:13" ht="12.75" customHeight="1" x14ac:dyDescent="0.3">
      <c r="A11" s="484" t="s">
        <v>64</v>
      </c>
      <c r="B11" s="261" t="s">
        <v>66</v>
      </c>
      <c r="C11" s="241">
        <v>0</v>
      </c>
      <c r="D11" s="241">
        <v>0</v>
      </c>
      <c r="E11" s="241">
        <v>0</v>
      </c>
      <c r="F11" s="241">
        <v>0</v>
      </c>
      <c r="G11" s="241">
        <v>0</v>
      </c>
      <c r="H11" s="241">
        <v>0</v>
      </c>
      <c r="I11" s="241">
        <v>0</v>
      </c>
      <c r="J11" s="262">
        <f t="shared" si="0"/>
        <v>0</v>
      </c>
      <c r="K11" s="262">
        <f t="shared" si="1"/>
        <v>0</v>
      </c>
      <c r="L11" s="262">
        <f t="shared" si="1"/>
        <v>0</v>
      </c>
    </row>
    <row r="12" spans="1:13" ht="12.75" customHeight="1" x14ac:dyDescent="0.3">
      <c r="A12" s="484" t="s">
        <v>401</v>
      </c>
      <c r="B12" s="261" t="s">
        <v>410</v>
      </c>
      <c r="C12" s="241">
        <v>58859</v>
      </c>
      <c r="D12" s="241">
        <v>0</v>
      </c>
      <c r="E12" s="241">
        <v>14024</v>
      </c>
      <c r="F12" s="241">
        <v>0</v>
      </c>
      <c r="G12" s="241">
        <v>0</v>
      </c>
      <c r="H12" s="241">
        <v>0</v>
      </c>
      <c r="I12" s="241">
        <v>0</v>
      </c>
      <c r="J12" s="262">
        <v>0</v>
      </c>
      <c r="K12" s="262">
        <f t="shared" si="1"/>
        <v>0</v>
      </c>
      <c r="L12" s="262">
        <f t="shared" si="1"/>
        <v>14024</v>
      </c>
    </row>
    <row r="13" spans="1:13" ht="22.5" customHeight="1" x14ac:dyDescent="0.3">
      <c r="A13" s="484" t="s">
        <v>11</v>
      </c>
      <c r="B13" s="513" t="s">
        <v>67</v>
      </c>
      <c r="C13" s="241">
        <v>944992</v>
      </c>
      <c r="D13" s="241">
        <v>1002388</v>
      </c>
      <c r="E13" s="241">
        <v>171772</v>
      </c>
      <c r="F13" s="241">
        <v>0</v>
      </c>
      <c r="G13" s="241">
        <v>0</v>
      </c>
      <c r="H13" s="241">
        <v>0</v>
      </c>
      <c r="I13" s="241">
        <v>0</v>
      </c>
      <c r="J13" s="262">
        <f t="shared" ref="J13:J19" si="2">C13+F13+I13</f>
        <v>944992</v>
      </c>
      <c r="K13" s="262">
        <f t="shared" si="1"/>
        <v>1002388</v>
      </c>
      <c r="L13" s="262">
        <f t="shared" si="1"/>
        <v>171772</v>
      </c>
    </row>
    <row r="14" spans="1:13" ht="12.75" customHeight="1" x14ac:dyDescent="0.3">
      <c r="A14" s="484" t="s">
        <v>12</v>
      </c>
      <c r="B14" s="261" t="s">
        <v>68</v>
      </c>
      <c r="C14" s="241">
        <v>923400</v>
      </c>
      <c r="D14" s="241">
        <v>898081</v>
      </c>
      <c r="E14" s="241">
        <v>1046617</v>
      </c>
      <c r="F14" s="241">
        <v>28300</v>
      </c>
      <c r="G14" s="241">
        <v>53619</v>
      </c>
      <c r="H14" s="241">
        <v>0</v>
      </c>
      <c r="I14" s="241">
        <v>0</v>
      </c>
      <c r="J14" s="262">
        <f t="shared" si="2"/>
        <v>951700</v>
      </c>
      <c r="K14" s="262">
        <f t="shared" si="1"/>
        <v>951700</v>
      </c>
      <c r="L14" s="262">
        <f t="shared" si="1"/>
        <v>1046617</v>
      </c>
    </row>
    <row r="15" spans="1:13" ht="12.75" customHeight="1" x14ac:dyDescent="0.3">
      <c r="A15" s="484"/>
      <c r="B15" s="261" t="s">
        <v>31</v>
      </c>
      <c r="C15" s="241">
        <v>275000</v>
      </c>
      <c r="D15" s="241">
        <v>275000</v>
      </c>
      <c r="E15" s="241">
        <v>321203</v>
      </c>
      <c r="F15" s="241">
        <v>0</v>
      </c>
      <c r="G15" s="241">
        <v>0</v>
      </c>
      <c r="H15" s="241">
        <v>0</v>
      </c>
      <c r="I15" s="241">
        <v>0</v>
      </c>
      <c r="J15" s="262">
        <f t="shared" si="2"/>
        <v>275000</v>
      </c>
      <c r="K15" s="262">
        <f t="shared" si="1"/>
        <v>275000</v>
      </c>
      <c r="L15" s="262">
        <f t="shared" si="1"/>
        <v>321203</v>
      </c>
    </row>
    <row r="16" spans="1:13" ht="12.75" customHeight="1" x14ac:dyDescent="0.3">
      <c r="A16" s="484"/>
      <c r="B16" s="261" t="s">
        <v>32</v>
      </c>
      <c r="C16" s="241">
        <v>75000</v>
      </c>
      <c r="D16" s="241">
        <v>75000</v>
      </c>
      <c r="E16" s="241">
        <v>92076</v>
      </c>
      <c r="F16" s="241">
        <v>0</v>
      </c>
      <c r="G16" s="241">
        <v>0</v>
      </c>
      <c r="H16" s="241">
        <v>0</v>
      </c>
      <c r="I16" s="241">
        <v>0</v>
      </c>
      <c r="J16" s="262">
        <f t="shared" si="2"/>
        <v>75000</v>
      </c>
      <c r="K16" s="262">
        <f t="shared" si="1"/>
        <v>75000</v>
      </c>
      <c r="L16" s="262">
        <f t="shared" si="1"/>
        <v>92076</v>
      </c>
    </row>
    <row r="17" spans="1:12" ht="12.75" customHeight="1" x14ac:dyDescent="0.3">
      <c r="A17" s="484"/>
      <c r="B17" s="261" t="s">
        <v>33</v>
      </c>
      <c r="C17" s="241">
        <v>526700</v>
      </c>
      <c r="D17" s="241">
        <v>501381</v>
      </c>
      <c r="E17" s="241">
        <v>576870</v>
      </c>
      <c r="F17" s="241">
        <v>28300</v>
      </c>
      <c r="G17" s="241">
        <v>53619</v>
      </c>
      <c r="H17" s="241">
        <v>0</v>
      </c>
      <c r="I17" s="241">
        <v>0</v>
      </c>
      <c r="J17" s="262">
        <f t="shared" si="2"/>
        <v>555000</v>
      </c>
      <c r="K17" s="262">
        <f t="shared" si="1"/>
        <v>555000</v>
      </c>
      <c r="L17" s="262">
        <f t="shared" si="1"/>
        <v>576870</v>
      </c>
    </row>
    <row r="18" spans="1:12" ht="12.75" customHeight="1" x14ac:dyDescent="0.3">
      <c r="A18" s="484"/>
      <c r="B18" s="261" t="s">
        <v>55</v>
      </c>
      <c r="C18" s="241">
        <v>2000</v>
      </c>
      <c r="D18" s="241">
        <v>3200</v>
      </c>
      <c r="E18" s="241">
        <v>2349</v>
      </c>
      <c r="F18" s="241">
        <v>0</v>
      </c>
      <c r="G18" s="241">
        <v>0</v>
      </c>
      <c r="H18" s="241">
        <v>0</v>
      </c>
      <c r="I18" s="241">
        <v>0</v>
      </c>
      <c r="J18" s="262">
        <f t="shared" si="2"/>
        <v>2000</v>
      </c>
      <c r="K18" s="262">
        <f t="shared" si="1"/>
        <v>3200</v>
      </c>
      <c r="L18" s="262">
        <f t="shared" si="1"/>
        <v>2349</v>
      </c>
    </row>
    <row r="19" spans="1:12" ht="12.75" customHeight="1" x14ac:dyDescent="0.3">
      <c r="A19" s="484"/>
      <c r="B19" s="261" t="s">
        <v>34</v>
      </c>
      <c r="C19" s="241">
        <v>40000</v>
      </c>
      <c r="D19" s="241">
        <v>40000</v>
      </c>
      <c r="E19" s="241">
        <v>49232</v>
      </c>
      <c r="F19" s="241">
        <v>0</v>
      </c>
      <c r="G19" s="241">
        <v>0</v>
      </c>
      <c r="H19" s="241">
        <v>0</v>
      </c>
      <c r="I19" s="241">
        <v>0</v>
      </c>
      <c r="J19" s="262">
        <f t="shared" si="2"/>
        <v>40000</v>
      </c>
      <c r="K19" s="262">
        <f t="shared" si="1"/>
        <v>40000</v>
      </c>
      <c r="L19" s="262">
        <f t="shared" si="1"/>
        <v>49232</v>
      </c>
    </row>
    <row r="20" spans="1:12" ht="12.75" customHeight="1" x14ac:dyDescent="0.3">
      <c r="A20" s="484"/>
      <c r="B20" s="261" t="s">
        <v>421</v>
      </c>
      <c r="C20" s="241">
        <v>4700</v>
      </c>
      <c r="D20" s="241">
        <v>3500</v>
      </c>
      <c r="E20" s="241">
        <v>4888</v>
      </c>
      <c r="F20" s="241">
        <v>0</v>
      </c>
      <c r="G20" s="241">
        <v>0</v>
      </c>
      <c r="H20" s="241">
        <v>0</v>
      </c>
      <c r="I20" s="241">
        <v>0</v>
      </c>
      <c r="J20" s="262">
        <v>4700</v>
      </c>
      <c r="K20" s="262">
        <v>3500</v>
      </c>
      <c r="L20" s="262">
        <v>4888</v>
      </c>
    </row>
    <row r="21" spans="1:12" ht="12.75" customHeight="1" x14ac:dyDescent="0.3">
      <c r="A21" s="484" t="s">
        <v>13</v>
      </c>
      <c r="B21" s="261" t="s">
        <v>69</v>
      </c>
      <c r="C21" s="241">
        <v>249957</v>
      </c>
      <c r="D21" s="241">
        <v>259239</v>
      </c>
      <c r="E21" s="241">
        <v>205348</v>
      </c>
      <c r="F21" s="241">
        <v>0</v>
      </c>
      <c r="G21" s="241">
        <v>0</v>
      </c>
      <c r="H21" s="241">
        <v>0</v>
      </c>
      <c r="I21" s="241">
        <v>0</v>
      </c>
      <c r="J21" s="262">
        <f t="shared" ref="J21:J35" si="3">C21+F21+I21</f>
        <v>249957</v>
      </c>
      <c r="K21" s="262">
        <f t="shared" ref="K21:L35" si="4">D21+G21</f>
        <v>259239</v>
      </c>
      <c r="L21" s="262">
        <f t="shared" si="4"/>
        <v>205348</v>
      </c>
    </row>
    <row r="22" spans="1:12" ht="12.75" customHeight="1" x14ac:dyDescent="0.3">
      <c r="A22" s="484" t="s">
        <v>14</v>
      </c>
      <c r="B22" s="261" t="s">
        <v>70</v>
      </c>
      <c r="C22" s="241">
        <v>187000</v>
      </c>
      <c r="D22" s="241">
        <v>187000</v>
      </c>
      <c r="E22" s="241">
        <v>73079</v>
      </c>
      <c r="F22" s="241">
        <v>0</v>
      </c>
      <c r="G22" s="241">
        <v>0</v>
      </c>
      <c r="H22" s="241">
        <v>0</v>
      </c>
      <c r="I22" s="241">
        <v>0</v>
      </c>
      <c r="J22" s="262">
        <f t="shared" si="3"/>
        <v>187000</v>
      </c>
      <c r="K22" s="262">
        <f t="shared" si="4"/>
        <v>187000</v>
      </c>
      <c r="L22" s="262">
        <f t="shared" si="4"/>
        <v>73079</v>
      </c>
    </row>
    <row r="23" spans="1:12" ht="12.75" customHeight="1" x14ac:dyDescent="0.3">
      <c r="A23" s="484" t="s">
        <v>15</v>
      </c>
      <c r="B23" s="261" t="s">
        <v>71</v>
      </c>
      <c r="C23" s="241">
        <v>0</v>
      </c>
      <c r="D23" s="241">
        <v>1500</v>
      </c>
      <c r="E23" s="241">
        <v>37904</v>
      </c>
      <c r="F23" s="241">
        <v>0</v>
      </c>
      <c r="G23" s="241">
        <v>0</v>
      </c>
      <c r="H23" s="241">
        <v>0</v>
      </c>
      <c r="I23" s="241">
        <v>0</v>
      </c>
      <c r="J23" s="262">
        <f t="shared" si="3"/>
        <v>0</v>
      </c>
      <c r="K23" s="262">
        <f t="shared" si="4"/>
        <v>1500</v>
      </c>
      <c r="L23" s="262">
        <f t="shared" si="4"/>
        <v>37904</v>
      </c>
    </row>
    <row r="24" spans="1:12" ht="12.75" customHeight="1" x14ac:dyDescent="0.3">
      <c r="A24" s="484" t="s">
        <v>16</v>
      </c>
      <c r="B24" s="261" t="s">
        <v>72</v>
      </c>
      <c r="C24" s="241">
        <v>0</v>
      </c>
      <c r="D24" s="241">
        <v>0</v>
      </c>
      <c r="E24" s="241">
        <v>837</v>
      </c>
      <c r="F24" s="241">
        <v>0</v>
      </c>
      <c r="G24" s="241">
        <v>0</v>
      </c>
      <c r="H24" s="241">
        <v>0</v>
      </c>
      <c r="I24" s="241">
        <v>0</v>
      </c>
      <c r="J24" s="262">
        <f t="shared" si="3"/>
        <v>0</v>
      </c>
      <c r="K24" s="262">
        <f t="shared" si="4"/>
        <v>0</v>
      </c>
      <c r="L24" s="262">
        <f t="shared" si="4"/>
        <v>837</v>
      </c>
    </row>
    <row r="25" spans="1:12" ht="12.75" customHeight="1" x14ac:dyDescent="0.3">
      <c r="A25" s="485" t="s">
        <v>17</v>
      </c>
      <c r="B25" s="263" t="s">
        <v>73</v>
      </c>
      <c r="C25" s="241">
        <f t="shared" ref="C25:I25" si="5">C6+C7+C13+C14+C21+C22+C23+C24</f>
        <v>3214275</v>
      </c>
      <c r="D25" s="241">
        <f t="shared" si="5"/>
        <v>3337259</v>
      </c>
      <c r="E25" s="241">
        <f t="shared" si="5"/>
        <v>2484938</v>
      </c>
      <c r="F25" s="241">
        <f t="shared" si="5"/>
        <v>28300</v>
      </c>
      <c r="G25" s="241">
        <f t="shared" si="5"/>
        <v>53619</v>
      </c>
      <c r="H25" s="241">
        <f t="shared" si="5"/>
        <v>0</v>
      </c>
      <c r="I25" s="241">
        <f t="shared" si="5"/>
        <v>0</v>
      </c>
      <c r="J25" s="262">
        <f t="shared" si="3"/>
        <v>3242575</v>
      </c>
      <c r="K25" s="262">
        <f t="shared" si="4"/>
        <v>3390878</v>
      </c>
      <c r="L25" s="262">
        <f t="shared" si="4"/>
        <v>2484938</v>
      </c>
    </row>
    <row r="26" spans="1:12" ht="12.75" customHeight="1" x14ac:dyDescent="0.3">
      <c r="A26" s="484" t="s">
        <v>18</v>
      </c>
      <c r="B26" s="261" t="s">
        <v>74</v>
      </c>
      <c r="C26" s="241">
        <v>206000</v>
      </c>
      <c r="D26" s="241">
        <v>206000</v>
      </c>
      <c r="E26" s="241">
        <v>206547</v>
      </c>
      <c r="F26" s="241">
        <v>0</v>
      </c>
      <c r="G26" s="241">
        <v>0</v>
      </c>
      <c r="H26" s="241">
        <v>0</v>
      </c>
      <c r="I26" s="241">
        <v>0</v>
      </c>
      <c r="J26" s="262">
        <f t="shared" si="3"/>
        <v>206000</v>
      </c>
      <c r="K26" s="262">
        <v>206000</v>
      </c>
      <c r="L26" s="262">
        <f t="shared" si="4"/>
        <v>206547</v>
      </c>
    </row>
    <row r="27" spans="1:12" ht="12.75" customHeight="1" x14ac:dyDescent="0.3">
      <c r="A27" s="484" t="s">
        <v>19</v>
      </c>
      <c r="B27" s="261" t="s">
        <v>75</v>
      </c>
      <c r="C27" s="241">
        <v>0</v>
      </c>
      <c r="D27" s="241">
        <v>0</v>
      </c>
      <c r="E27" s="241">
        <v>0</v>
      </c>
      <c r="F27" s="241">
        <v>0</v>
      </c>
      <c r="G27" s="241">
        <v>0</v>
      </c>
      <c r="H27" s="241">
        <v>0</v>
      </c>
      <c r="I27" s="241">
        <v>0</v>
      </c>
      <c r="J27" s="262">
        <f t="shared" si="3"/>
        <v>0</v>
      </c>
      <c r="K27" s="262">
        <f t="shared" ref="K27:K35" si="6">D27+G27</f>
        <v>0</v>
      </c>
      <c r="L27" s="262">
        <f t="shared" si="4"/>
        <v>0</v>
      </c>
    </row>
    <row r="28" spans="1:12" ht="12.75" customHeight="1" x14ac:dyDescent="0.3">
      <c r="A28" s="484" t="s">
        <v>20</v>
      </c>
      <c r="B28" s="261" t="s">
        <v>149</v>
      </c>
      <c r="C28" s="241">
        <v>690000</v>
      </c>
      <c r="D28" s="241">
        <v>707203</v>
      </c>
      <c r="E28" s="241">
        <v>707203</v>
      </c>
      <c r="F28" s="241">
        <v>0</v>
      </c>
      <c r="G28" s="241">
        <v>0</v>
      </c>
      <c r="H28" s="241">
        <v>0</v>
      </c>
      <c r="I28" s="241">
        <v>0</v>
      </c>
      <c r="J28" s="262">
        <f t="shared" si="3"/>
        <v>690000</v>
      </c>
      <c r="K28" s="262">
        <f t="shared" si="6"/>
        <v>707203</v>
      </c>
      <c r="L28" s="262">
        <f t="shared" si="4"/>
        <v>707203</v>
      </c>
    </row>
    <row r="29" spans="1:12" ht="12.75" customHeight="1" x14ac:dyDescent="0.3">
      <c r="A29" s="484" t="s">
        <v>21</v>
      </c>
      <c r="B29" s="261" t="s">
        <v>77</v>
      </c>
      <c r="C29" s="241">
        <v>0</v>
      </c>
      <c r="D29" s="241">
        <v>0</v>
      </c>
      <c r="E29" s="241">
        <v>0</v>
      </c>
      <c r="F29" s="241">
        <v>0</v>
      </c>
      <c r="G29" s="241">
        <v>0</v>
      </c>
      <c r="H29" s="241">
        <v>0</v>
      </c>
      <c r="I29" s="241">
        <v>0</v>
      </c>
      <c r="J29" s="241">
        <f t="shared" si="3"/>
        <v>0</v>
      </c>
      <c r="K29" s="262">
        <f t="shared" si="6"/>
        <v>0</v>
      </c>
      <c r="L29" s="262">
        <f t="shared" si="4"/>
        <v>0</v>
      </c>
    </row>
    <row r="30" spans="1:12" ht="12.75" customHeight="1" x14ac:dyDescent="0.3">
      <c r="A30" s="484"/>
      <c r="B30" s="261" t="s">
        <v>78</v>
      </c>
      <c r="C30" s="241">
        <v>0</v>
      </c>
      <c r="D30" s="241">
        <v>0</v>
      </c>
      <c r="E30" s="241">
        <v>0</v>
      </c>
      <c r="F30" s="241">
        <v>0</v>
      </c>
      <c r="G30" s="241">
        <v>0</v>
      </c>
      <c r="H30" s="241">
        <v>0</v>
      </c>
      <c r="I30" s="241">
        <v>0</v>
      </c>
      <c r="J30" s="241">
        <f t="shared" si="3"/>
        <v>0</v>
      </c>
      <c r="K30" s="262">
        <f t="shared" si="6"/>
        <v>0</v>
      </c>
      <c r="L30" s="262">
        <f t="shared" si="4"/>
        <v>0</v>
      </c>
    </row>
    <row r="31" spans="1:12" ht="12.75" customHeight="1" x14ac:dyDescent="0.3">
      <c r="A31" s="486"/>
      <c r="B31" s="261" t="s">
        <v>403</v>
      </c>
      <c r="C31" s="241">
        <v>0</v>
      </c>
      <c r="D31" s="241">
        <v>0</v>
      </c>
      <c r="E31" s="241">
        <v>0</v>
      </c>
      <c r="F31" s="241">
        <v>0</v>
      </c>
      <c r="G31" s="516">
        <v>0</v>
      </c>
      <c r="H31" s="241">
        <v>0</v>
      </c>
      <c r="I31" s="241">
        <v>0</v>
      </c>
      <c r="J31" s="241">
        <f t="shared" si="3"/>
        <v>0</v>
      </c>
      <c r="K31" s="262">
        <f t="shared" si="6"/>
        <v>0</v>
      </c>
      <c r="L31" s="262">
        <f t="shared" si="4"/>
        <v>0</v>
      </c>
    </row>
    <row r="32" spans="1:12" ht="12.75" customHeight="1" x14ac:dyDescent="0.3">
      <c r="A32" s="484" t="s">
        <v>22</v>
      </c>
      <c r="B32" s="261" t="s">
        <v>415</v>
      </c>
      <c r="C32" s="241">
        <v>0</v>
      </c>
      <c r="D32" s="241">
        <v>0</v>
      </c>
      <c r="E32" s="241">
        <v>32462</v>
      </c>
      <c r="F32" s="241">
        <v>0</v>
      </c>
      <c r="G32" s="241">
        <v>0</v>
      </c>
      <c r="H32" s="241">
        <v>0</v>
      </c>
      <c r="I32" s="241">
        <v>0</v>
      </c>
      <c r="J32" s="262">
        <f t="shared" si="3"/>
        <v>0</v>
      </c>
      <c r="K32" s="262">
        <f t="shared" si="6"/>
        <v>0</v>
      </c>
      <c r="L32" s="262">
        <f t="shared" si="4"/>
        <v>32462</v>
      </c>
    </row>
    <row r="33" spans="1:12" ht="12.75" customHeight="1" x14ac:dyDescent="0.3">
      <c r="A33" s="484" t="s">
        <v>23</v>
      </c>
      <c r="B33" s="261" t="s">
        <v>80</v>
      </c>
      <c r="C33" s="241">
        <v>0</v>
      </c>
      <c r="D33" s="241">
        <v>0</v>
      </c>
      <c r="E33" s="241">
        <v>0</v>
      </c>
      <c r="F33" s="241">
        <v>0</v>
      </c>
      <c r="G33" s="241">
        <v>0</v>
      </c>
      <c r="H33" s="241">
        <v>0</v>
      </c>
      <c r="I33" s="241">
        <v>0</v>
      </c>
      <c r="J33" s="262">
        <f t="shared" si="3"/>
        <v>0</v>
      </c>
      <c r="K33" s="262">
        <f t="shared" si="6"/>
        <v>0</v>
      </c>
      <c r="L33" s="262">
        <f t="shared" si="4"/>
        <v>0</v>
      </c>
    </row>
    <row r="34" spans="1:12" ht="12.75" customHeight="1" x14ac:dyDescent="0.3">
      <c r="A34" s="484" t="s">
        <v>24</v>
      </c>
      <c r="B34" s="263" t="s">
        <v>81</v>
      </c>
      <c r="C34" s="241">
        <f t="shared" ref="C34:I34" si="7">C26+C27+C28+C29+C32+C33</f>
        <v>896000</v>
      </c>
      <c r="D34" s="241">
        <f t="shared" si="7"/>
        <v>913203</v>
      </c>
      <c r="E34" s="241">
        <f t="shared" si="7"/>
        <v>946212</v>
      </c>
      <c r="F34" s="241">
        <f t="shared" si="7"/>
        <v>0</v>
      </c>
      <c r="G34" s="241">
        <f t="shared" si="7"/>
        <v>0</v>
      </c>
      <c r="H34" s="241">
        <f t="shared" si="7"/>
        <v>0</v>
      </c>
      <c r="I34" s="241">
        <f t="shared" si="7"/>
        <v>0</v>
      </c>
      <c r="J34" s="262">
        <f t="shared" si="3"/>
        <v>896000</v>
      </c>
      <c r="K34" s="262">
        <f t="shared" si="6"/>
        <v>913203</v>
      </c>
      <c r="L34" s="262">
        <f t="shared" si="4"/>
        <v>946212</v>
      </c>
    </row>
    <row r="35" spans="1:12" ht="12.75" customHeight="1" x14ac:dyDescent="0.3">
      <c r="A35" s="484" t="s">
        <v>25</v>
      </c>
      <c r="B35" s="263" t="s">
        <v>82</v>
      </c>
      <c r="C35" s="241">
        <f t="shared" ref="C35:I35" si="8">C25+C34</f>
        <v>4110275</v>
      </c>
      <c r="D35" s="241">
        <f t="shared" si="8"/>
        <v>4250462</v>
      </c>
      <c r="E35" s="241">
        <f t="shared" si="8"/>
        <v>3431150</v>
      </c>
      <c r="F35" s="241">
        <f t="shared" si="8"/>
        <v>28300</v>
      </c>
      <c r="G35" s="241">
        <f t="shared" si="8"/>
        <v>53619</v>
      </c>
      <c r="H35" s="241">
        <f t="shared" si="8"/>
        <v>0</v>
      </c>
      <c r="I35" s="241">
        <f t="shared" si="8"/>
        <v>0</v>
      </c>
      <c r="J35" s="262">
        <f t="shared" si="3"/>
        <v>4138575</v>
      </c>
      <c r="K35" s="262">
        <f t="shared" si="6"/>
        <v>4304081</v>
      </c>
      <c r="L35" s="262">
        <f t="shared" si="4"/>
        <v>3431150</v>
      </c>
    </row>
    <row r="36" spans="1:12" ht="12.75" customHeight="1" x14ac:dyDescent="0.3">
      <c r="A36" s="484"/>
      <c r="B36" s="263"/>
      <c r="C36" s="262"/>
      <c r="D36" s="262"/>
      <c r="E36" s="262"/>
      <c r="F36" s="262"/>
      <c r="G36" s="262"/>
      <c r="H36" s="262"/>
      <c r="I36" s="262"/>
      <c r="J36" s="262"/>
      <c r="K36" s="516"/>
      <c r="L36" s="516"/>
    </row>
    <row r="37" spans="1:12" ht="12.75" customHeight="1" x14ac:dyDescent="0.3">
      <c r="A37" s="499"/>
      <c r="B37" s="517"/>
      <c r="C37" s="262"/>
      <c r="D37" s="262"/>
      <c r="E37" s="262"/>
      <c r="F37" s="262"/>
      <c r="G37" s="262"/>
      <c r="H37" s="262"/>
      <c r="I37" s="241"/>
      <c r="J37" s="262"/>
      <c r="K37" s="516"/>
      <c r="L37" s="516"/>
    </row>
    <row r="38" spans="1:12" ht="12.75" customHeight="1" x14ac:dyDescent="0.3">
      <c r="A38" s="508"/>
      <c r="B38" s="518"/>
      <c r="C38" s="519"/>
      <c r="D38" s="519"/>
      <c r="E38" s="519"/>
      <c r="F38" s="519"/>
      <c r="G38" s="519"/>
      <c r="H38" s="519"/>
      <c r="I38" s="514"/>
      <c r="J38" s="519"/>
      <c r="K38" s="510"/>
      <c r="L38" s="510"/>
    </row>
    <row r="39" spans="1:12" ht="12.75" customHeight="1" x14ac:dyDescent="0.3">
      <c r="A39" s="508"/>
      <c r="B39" s="518"/>
      <c r="C39" s="519"/>
      <c r="D39" s="519"/>
      <c r="E39" s="519"/>
      <c r="F39" s="519"/>
      <c r="G39" s="519"/>
      <c r="H39" s="519"/>
      <c r="I39" s="514"/>
      <c r="J39" s="519"/>
      <c r="K39" s="510"/>
      <c r="L39" s="510"/>
    </row>
    <row r="40" spans="1:12" ht="12.75" customHeight="1" x14ac:dyDescent="0.3">
      <c r="A40" s="508"/>
      <c r="B40" s="518"/>
      <c r="C40" s="519"/>
      <c r="D40" s="519"/>
      <c r="E40" s="519"/>
      <c r="F40" s="519"/>
      <c r="G40" s="519"/>
      <c r="H40" s="519"/>
      <c r="I40" s="514"/>
      <c r="J40" s="519"/>
      <c r="K40" s="510"/>
      <c r="L40" s="510"/>
    </row>
    <row r="41" spans="1:12" ht="12.75" customHeight="1" x14ac:dyDescent="0.3">
      <c r="A41" s="508"/>
      <c r="B41" s="518"/>
      <c r="C41" s="519"/>
      <c r="D41" s="519"/>
      <c r="E41" s="519"/>
      <c r="F41" s="519"/>
      <c r="G41" s="519"/>
      <c r="H41" s="519"/>
      <c r="I41" s="514"/>
      <c r="J41" s="519"/>
      <c r="K41" s="510"/>
      <c r="L41" s="510"/>
    </row>
    <row r="42" spans="1:12" ht="1.5" customHeight="1" x14ac:dyDescent="0.3">
      <c r="A42" s="508"/>
      <c r="B42" s="518"/>
      <c r="C42" s="519"/>
      <c r="D42" s="519"/>
      <c r="E42" s="519"/>
      <c r="F42" s="519"/>
      <c r="G42" s="519"/>
      <c r="H42" s="519"/>
      <c r="I42" s="514"/>
      <c r="J42" s="519"/>
      <c r="K42" s="510"/>
      <c r="L42" s="510"/>
    </row>
    <row r="43" spans="1:12" ht="12.75" customHeight="1" x14ac:dyDescent="0.3">
      <c r="A43" s="492"/>
      <c r="B43" s="493"/>
      <c r="C43" s="565" t="s">
        <v>490</v>
      </c>
      <c r="D43" s="574"/>
      <c r="E43" s="574"/>
      <c r="F43" s="574"/>
      <c r="G43" s="574"/>
      <c r="H43" s="521"/>
      <c r="I43" s="573" t="s">
        <v>606</v>
      </c>
      <c r="J43" s="575"/>
      <c r="K43" s="575"/>
      <c r="L43" s="507"/>
    </row>
    <row r="44" spans="1:12" ht="48.75" customHeight="1" x14ac:dyDescent="0.3">
      <c r="A44" s="492"/>
      <c r="B44" s="475" t="s">
        <v>414</v>
      </c>
      <c r="C44" s="574"/>
      <c r="D44" s="574"/>
      <c r="E44" s="574"/>
      <c r="F44" s="574"/>
      <c r="G44" s="574"/>
      <c r="H44" s="521"/>
      <c r="I44" s="575"/>
      <c r="J44" s="575"/>
      <c r="K44" s="575"/>
      <c r="L44" s="507"/>
    </row>
    <row r="45" spans="1:12" ht="12.75" customHeight="1" x14ac:dyDescent="0.3">
      <c r="B45" s="523" t="s">
        <v>3</v>
      </c>
      <c r="C45" s="524"/>
      <c r="D45" s="524"/>
      <c r="E45" s="524"/>
      <c r="J45" s="493"/>
      <c r="K45" s="493" t="s">
        <v>400</v>
      </c>
      <c r="L45" s="493"/>
    </row>
    <row r="46" spans="1:12" ht="45" customHeight="1" x14ac:dyDescent="0.3">
      <c r="A46" s="511" t="s">
        <v>28</v>
      </c>
      <c r="B46" s="483" t="s">
        <v>29</v>
      </c>
      <c r="C46" s="483" t="s">
        <v>472</v>
      </c>
      <c r="D46" s="483" t="s">
        <v>473</v>
      </c>
      <c r="E46" s="483" t="s">
        <v>474</v>
      </c>
      <c r="F46" s="483" t="s">
        <v>475</v>
      </c>
      <c r="G46" s="483" t="s">
        <v>476</v>
      </c>
      <c r="H46" s="483" t="s">
        <v>477</v>
      </c>
      <c r="I46" s="483" t="s">
        <v>478</v>
      </c>
      <c r="J46" s="483" t="s">
        <v>479</v>
      </c>
      <c r="K46" s="483" t="s">
        <v>480</v>
      </c>
      <c r="L46" s="483" t="s">
        <v>481</v>
      </c>
    </row>
    <row r="47" spans="1:12" ht="12.75" customHeight="1" x14ac:dyDescent="0.3">
      <c r="A47" s="499" t="s">
        <v>9</v>
      </c>
      <c r="B47" s="500" t="s">
        <v>84</v>
      </c>
      <c r="C47" s="525">
        <f>C48+C49+C50+C51+C52+C57</f>
        <v>1104542</v>
      </c>
      <c r="D47" s="241">
        <f>D48+D49+D50+D51+D52+D57</f>
        <v>1371155</v>
      </c>
      <c r="E47" s="241">
        <f>E48+E49+E50+E51+E52+E57</f>
        <v>1237326</v>
      </c>
      <c r="F47" s="525">
        <f>F48+F49+F50+F51+F52+F55</f>
        <v>28300</v>
      </c>
      <c r="G47" s="241">
        <f>G48+G49+G50+G51+G52+G57</f>
        <v>53619</v>
      </c>
      <c r="H47" s="241">
        <f>H48+H49+H50+H51+H52+H57</f>
        <v>46648</v>
      </c>
      <c r="I47" s="241">
        <f>I48+I49+I50+I51+I52+I57</f>
        <v>0</v>
      </c>
      <c r="J47" s="262">
        <f t="shared" ref="J47:J65" si="9">C47+F47+I47</f>
        <v>1132842</v>
      </c>
      <c r="K47" s="262">
        <f t="shared" ref="K47:L71" si="10">D47+G47</f>
        <v>1424774</v>
      </c>
      <c r="L47" s="262">
        <f t="shared" si="10"/>
        <v>1283974</v>
      </c>
    </row>
    <row r="48" spans="1:12" ht="12.75" customHeight="1" x14ac:dyDescent="0.3">
      <c r="A48" s="484" t="s">
        <v>45</v>
      </c>
      <c r="B48" s="261" t="s">
        <v>4</v>
      </c>
      <c r="C48" s="241">
        <v>62427</v>
      </c>
      <c r="D48" s="241">
        <v>109896</v>
      </c>
      <c r="E48" s="241">
        <v>109412</v>
      </c>
      <c r="F48" s="241">
        <v>0</v>
      </c>
      <c r="G48" s="241">
        <v>0</v>
      </c>
      <c r="H48" s="241">
        <v>0</v>
      </c>
      <c r="I48" s="241">
        <v>0</v>
      </c>
      <c r="J48" s="262">
        <f t="shared" si="9"/>
        <v>62427</v>
      </c>
      <c r="K48" s="262">
        <f t="shared" si="10"/>
        <v>109896</v>
      </c>
      <c r="L48" s="262">
        <f t="shared" si="10"/>
        <v>109412</v>
      </c>
    </row>
    <row r="49" spans="1:12" ht="12.75" customHeight="1" x14ac:dyDescent="0.3">
      <c r="A49" s="484" t="s">
        <v>46</v>
      </c>
      <c r="B49" s="261" t="s">
        <v>88</v>
      </c>
      <c r="C49" s="241">
        <v>12358</v>
      </c>
      <c r="D49" s="241">
        <v>20374</v>
      </c>
      <c r="E49" s="241">
        <v>20290</v>
      </c>
      <c r="F49" s="241">
        <v>0</v>
      </c>
      <c r="G49" s="241">
        <v>0</v>
      </c>
      <c r="H49" s="241">
        <v>0</v>
      </c>
      <c r="I49" s="241">
        <v>0</v>
      </c>
      <c r="J49" s="262">
        <f t="shared" si="9"/>
        <v>12358</v>
      </c>
      <c r="K49" s="262">
        <f t="shared" si="10"/>
        <v>20374</v>
      </c>
      <c r="L49" s="262">
        <f t="shared" si="10"/>
        <v>20290</v>
      </c>
    </row>
    <row r="50" spans="1:12" ht="12.75" customHeight="1" x14ac:dyDescent="0.3">
      <c r="A50" s="484" t="s">
        <v>47</v>
      </c>
      <c r="B50" s="261" t="s">
        <v>89</v>
      </c>
      <c r="C50" s="241">
        <v>403457</v>
      </c>
      <c r="D50" s="241">
        <v>631659</v>
      </c>
      <c r="E50" s="241">
        <v>580091</v>
      </c>
      <c r="F50" s="241">
        <v>0</v>
      </c>
      <c r="G50" s="241">
        <v>0</v>
      </c>
      <c r="H50" s="241">
        <v>0</v>
      </c>
      <c r="I50" s="241">
        <v>0</v>
      </c>
      <c r="J50" s="262">
        <f t="shared" si="9"/>
        <v>403457</v>
      </c>
      <c r="K50" s="262">
        <f t="shared" si="10"/>
        <v>631659</v>
      </c>
      <c r="L50" s="262">
        <f t="shared" si="10"/>
        <v>580091</v>
      </c>
    </row>
    <row r="51" spans="1:12" ht="12.75" customHeight="1" x14ac:dyDescent="0.3">
      <c r="A51" s="484" t="s">
        <v>48</v>
      </c>
      <c r="B51" s="261" t="s">
        <v>90</v>
      </c>
      <c r="C51" s="241"/>
      <c r="D51" s="241">
        <v>0</v>
      </c>
      <c r="E51" s="241">
        <v>0</v>
      </c>
      <c r="F51" s="241">
        <v>17000</v>
      </c>
      <c r="G51" s="241">
        <v>16914</v>
      </c>
      <c r="H51" s="241">
        <v>16510</v>
      </c>
      <c r="I51" s="241">
        <v>0</v>
      </c>
      <c r="J51" s="262">
        <f t="shared" si="9"/>
        <v>17000</v>
      </c>
      <c r="K51" s="262">
        <f t="shared" si="10"/>
        <v>16914</v>
      </c>
      <c r="L51" s="262">
        <f t="shared" si="10"/>
        <v>16510</v>
      </c>
    </row>
    <row r="52" spans="1:12" ht="12.75" customHeight="1" x14ac:dyDescent="0.3">
      <c r="A52" s="484" t="s">
        <v>49</v>
      </c>
      <c r="B52" s="261" t="s">
        <v>91</v>
      </c>
      <c r="C52" s="241">
        <f>C53+C54</f>
        <v>469881</v>
      </c>
      <c r="D52" s="241">
        <f>D53+D54+D55+D56</f>
        <v>533734</v>
      </c>
      <c r="E52" s="241">
        <f>E53+E54+E55+E56</f>
        <v>527533</v>
      </c>
      <c r="F52" s="241">
        <v>11300</v>
      </c>
      <c r="G52" s="241">
        <f>G53+G54</f>
        <v>36705</v>
      </c>
      <c r="H52" s="241">
        <v>30138</v>
      </c>
      <c r="I52" s="241">
        <f>I53+I54</f>
        <v>0</v>
      </c>
      <c r="J52" s="262">
        <f t="shared" si="9"/>
        <v>481181</v>
      </c>
      <c r="K52" s="262">
        <f t="shared" si="10"/>
        <v>570439</v>
      </c>
      <c r="L52" s="262">
        <f t="shared" si="10"/>
        <v>557671</v>
      </c>
    </row>
    <row r="53" spans="1:12" ht="24.75" customHeight="1" x14ac:dyDescent="0.3">
      <c r="A53" s="484" t="s">
        <v>85</v>
      </c>
      <c r="B53" s="513" t="s">
        <v>92</v>
      </c>
      <c r="C53" s="241">
        <v>221272</v>
      </c>
      <c r="D53" s="241">
        <f>308719-G53</f>
        <v>272014</v>
      </c>
      <c r="E53" s="241">
        <f>302736-H53</f>
        <v>272598</v>
      </c>
      <c r="F53" s="241">
        <v>11300</v>
      </c>
      <c r="G53" s="241">
        <v>36705</v>
      </c>
      <c r="H53" s="241">
        <v>30138</v>
      </c>
      <c r="I53" s="241">
        <v>0</v>
      </c>
      <c r="J53" s="262">
        <f t="shared" si="9"/>
        <v>232572</v>
      </c>
      <c r="K53" s="262">
        <f t="shared" si="10"/>
        <v>308719</v>
      </c>
      <c r="L53" s="262">
        <f t="shared" si="10"/>
        <v>302736</v>
      </c>
    </row>
    <row r="54" spans="1:12" ht="22.5" customHeight="1" x14ac:dyDescent="0.3">
      <c r="A54" s="484" t="s">
        <v>86</v>
      </c>
      <c r="B54" s="513" t="s">
        <v>404</v>
      </c>
      <c r="C54" s="241">
        <v>248609</v>
      </c>
      <c r="D54" s="241">
        <v>253932</v>
      </c>
      <c r="E54" s="241">
        <v>253902</v>
      </c>
      <c r="F54" s="241">
        <v>0</v>
      </c>
      <c r="G54" s="241">
        <v>0</v>
      </c>
      <c r="H54" s="241">
        <v>0</v>
      </c>
      <c r="I54" s="241">
        <v>0</v>
      </c>
      <c r="J54" s="262">
        <f t="shared" si="9"/>
        <v>248609</v>
      </c>
      <c r="K54" s="262">
        <f t="shared" si="10"/>
        <v>253932</v>
      </c>
      <c r="L54" s="262">
        <f t="shared" si="10"/>
        <v>253902</v>
      </c>
    </row>
    <row r="55" spans="1:12" ht="12.75" customHeight="1" x14ac:dyDescent="0.3">
      <c r="A55" s="484" t="s">
        <v>405</v>
      </c>
      <c r="B55" s="261" t="s">
        <v>406</v>
      </c>
      <c r="C55" s="241">
        <v>0</v>
      </c>
      <c r="D55" s="241">
        <v>7628</v>
      </c>
      <c r="E55" s="241">
        <v>873</v>
      </c>
      <c r="F55" s="241">
        <v>0</v>
      </c>
      <c r="G55" s="241">
        <v>0</v>
      </c>
      <c r="H55" s="241">
        <v>0</v>
      </c>
      <c r="I55" s="241">
        <v>0</v>
      </c>
      <c r="J55" s="262">
        <f t="shared" si="9"/>
        <v>0</v>
      </c>
      <c r="K55" s="262">
        <f t="shared" si="10"/>
        <v>7628</v>
      </c>
      <c r="L55" s="262">
        <f t="shared" si="10"/>
        <v>873</v>
      </c>
    </row>
    <row r="56" spans="1:12" ht="12.75" customHeight="1" x14ac:dyDescent="0.3">
      <c r="A56" s="484" t="s">
        <v>511</v>
      </c>
      <c r="B56" s="261" t="s">
        <v>512</v>
      </c>
      <c r="C56" s="241">
        <v>0</v>
      </c>
      <c r="D56" s="241">
        <v>160</v>
      </c>
      <c r="E56" s="241">
        <v>160</v>
      </c>
      <c r="F56" s="241">
        <v>0</v>
      </c>
      <c r="G56" s="241">
        <v>0</v>
      </c>
      <c r="H56" s="241">
        <v>0</v>
      </c>
      <c r="I56" s="241">
        <v>0</v>
      </c>
      <c r="J56" s="262">
        <f t="shared" si="9"/>
        <v>0</v>
      </c>
      <c r="K56" s="262">
        <f t="shared" si="10"/>
        <v>160</v>
      </c>
      <c r="L56" s="262">
        <f t="shared" si="10"/>
        <v>160</v>
      </c>
    </row>
    <row r="57" spans="1:12" ht="12.75" customHeight="1" x14ac:dyDescent="0.3">
      <c r="A57" s="484" t="s">
        <v>87</v>
      </c>
      <c r="B57" s="261" t="s">
        <v>6</v>
      </c>
      <c r="C57" s="241">
        <v>156419</v>
      </c>
      <c r="D57" s="241">
        <v>75492</v>
      </c>
      <c r="E57" s="241">
        <v>0</v>
      </c>
      <c r="F57" s="241">
        <v>0</v>
      </c>
      <c r="G57" s="241">
        <v>0</v>
      </c>
      <c r="H57" s="241">
        <v>0</v>
      </c>
      <c r="I57" s="241">
        <v>0</v>
      </c>
      <c r="J57" s="262">
        <f t="shared" si="9"/>
        <v>156419</v>
      </c>
      <c r="K57" s="262">
        <f t="shared" si="10"/>
        <v>75492</v>
      </c>
      <c r="L57" s="262">
        <f t="shared" si="10"/>
        <v>0</v>
      </c>
    </row>
    <row r="58" spans="1:12" ht="12.75" customHeight="1" x14ac:dyDescent="0.3">
      <c r="A58" s="484" t="s">
        <v>10</v>
      </c>
      <c r="B58" s="261" t="s">
        <v>93</v>
      </c>
      <c r="C58" s="241">
        <f>+C59+C60+C61</f>
        <v>2007263</v>
      </c>
      <c r="D58" s="241">
        <f>+D59+D60+D61</f>
        <v>1807168</v>
      </c>
      <c r="E58" s="241">
        <f>+E59+E60+E61</f>
        <v>872289</v>
      </c>
      <c r="F58" s="241">
        <f>F59+F60+F61</f>
        <v>0</v>
      </c>
      <c r="G58" s="241">
        <f>G59+G60+G61</f>
        <v>0</v>
      </c>
      <c r="H58" s="241">
        <v>0</v>
      </c>
      <c r="I58" s="241">
        <f>I59+I60+I61</f>
        <v>0</v>
      </c>
      <c r="J58" s="262">
        <f t="shared" si="9"/>
        <v>2007263</v>
      </c>
      <c r="K58" s="262">
        <f t="shared" si="10"/>
        <v>1807168</v>
      </c>
      <c r="L58" s="262">
        <f t="shared" si="10"/>
        <v>872289</v>
      </c>
    </row>
    <row r="59" spans="1:12" ht="12.75" customHeight="1" x14ac:dyDescent="0.3">
      <c r="A59" s="484" t="s">
        <v>43</v>
      </c>
      <c r="B59" s="261" t="s">
        <v>7</v>
      </c>
      <c r="C59" s="241">
        <v>1860263</v>
      </c>
      <c r="D59" s="241">
        <v>1578614</v>
      </c>
      <c r="E59" s="241">
        <v>678920</v>
      </c>
      <c r="F59" s="241">
        <v>0</v>
      </c>
      <c r="G59" s="241">
        <v>0</v>
      </c>
      <c r="H59" s="241">
        <v>0</v>
      </c>
      <c r="I59" s="241">
        <v>0</v>
      </c>
      <c r="J59" s="262">
        <f t="shared" si="9"/>
        <v>1860263</v>
      </c>
      <c r="K59" s="262">
        <f t="shared" si="10"/>
        <v>1578614</v>
      </c>
      <c r="L59" s="262">
        <f t="shared" si="10"/>
        <v>678920</v>
      </c>
    </row>
    <row r="60" spans="1:12" ht="12.75" customHeight="1" x14ac:dyDescent="0.3">
      <c r="A60" s="484" t="s">
        <v>44</v>
      </c>
      <c r="B60" s="261" t="s">
        <v>8</v>
      </c>
      <c r="C60" s="241">
        <v>147000</v>
      </c>
      <c r="D60" s="241">
        <v>228554</v>
      </c>
      <c r="E60" s="241">
        <v>193369</v>
      </c>
      <c r="F60" s="241">
        <v>0</v>
      </c>
      <c r="G60" s="241">
        <v>0</v>
      </c>
      <c r="H60" s="241">
        <v>0</v>
      </c>
      <c r="I60" s="241">
        <v>0</v>
      </c>
      <c r="J60" s="262">
        <f t="shared" si="9"/>
        <v>147000</v>
      </c>
      <c r="K60" s="262">
        <f t="shared" si="10"/>
        <v>228554</v>
      </c>
      <c r="L60" s="262">
        <f t="shared" si="10"/>
        <v>193369</v>
      </c>
    </row>
    <row r="61" spans="1:12" ht="12.75" customHeight="1" x14ac:dyDescent="0.3">
      <c r="A61" s="484" t="s">
        <v>50</v>
      </c>
      <c r="B61" s="261" t="s">
        <v>94</v>
      </c>
      <c r="C61" s="241">
        <v>0</v>
      </c>
      <c r="D61" s="241">
        <v>0</v>
      </c>
      <c r="E61" s="241">
        <v>0</v>
      </c>
      <c r="F61" s="241">
        <v>0</v>
      </c>
      <c r="G61" s="241">
        <v>0</v>
      </c>
      <c r="H61" s="241">
        <v>0</v>
      </c>
      <c r="I61" s="241">
        <v>0</v>
      </c>
      <c r="J61" s="262">
        <f t="shared" si="9"/>
        <v>0</v>
      </c>
      <c r="K61" s="262">
        <f t="shared" si="10"/>
        <v>0</v>
      </c>
      <c r="L61" s="262">
        <f t="shared" si="10"/>
        <v>0</v>
      </c>
    </row>
    <row r="62" spans="1:12" ht="12.75" customHeight="1" x14ac:dyDescent="0.3">
      <c r="A62" s="484" t="s">
        <v>11</v>
      </c>
      <c r="B62" s="263" t="s">
        <v>95</v>
      </c>
      <c r="C62" s="241">
        <f t="shared" ref="C62:I62" si="11">C47+C58</f>
        <v>3111805</v>
      </c>
      <c r="D62" s="241">
        <f t="shared" si="11"/>
        <v>3178323</v>
      </c>
      <c r="E62" s="241">
        <f t="shared" si="11"/>
        <v>2109615</v>
      </c>
      <c r="F62" s="241">
        <f t="shared" si="11"/>
        <v>28300</v>
      </c>
      <c r="G62" s="241">
        <f t="shared" si="11"/>
        <v>53619</v>
      </c>
      <c r="H62" s="241">
        <f t="shared" si="11"/>
        <v>46648</v>
      </c>
      <c r="I62" s="241">
        <f t="shared" si="11"/>
        <v>0</v>
      </c>
      <c r="J62" s="262">
        <f t="shared" si="9"/>
        <v>3140105</v>
      </c>
      <c r="K62" s="262">
        <f t="shared" si="10"/>
        <v>3231942</v>
      </c>
      <c r="L62" s="262">
        <f t="shared" si="10"/>
        <v>2156263</v>
      </c>
    </row>
    <row r="63" spans="1:12" ht="12.75" customHeight="1" x14ac:dyDescent="0.3">
      <c r="A63" s="484" t="s">
        <v>12</v>
      </c>
      <c r="B63" s="261" t="s">
        <v>96</v>
      </c>
      <c r="C63" s="241">
        <v>46152</v>
      </c>
      <c r="D63" s="241">
        <v>46152</v>
      </c>
      <c r="E63" s="241">
        <v>46152</v>
      </c>
      <c r="F63" s="241">
        <v>0</v>
      </c>
      <c r="G63" s="241">
        <v>0</v>
      </c>
      <c r="H63" s="241">
        <v>0</v>
      </c>
      <c r="I63" s="241">
        <v>0</v>
      </c>
      <c r="J63" s="262">
        <f t="shared" si="9"/>
        <v>46152</v>
      </c>
      <c r="K63" s="262">
        <f t="shared" si="10"/>
        <v>46152</v>
      </c>
      <c r="L63" s="262">
        <f t="shared" si="10"/>
        <v>46152</v>
      </c>
    </row>
    <row r="64" spans="1:12" ht="12.75" customHeight="1" x14ac:dyDescent="0.3">
      <c r="A64" s="484" t="s">
        <v>13</v>
      </c>
      <c r="B64" s="261" t="s">
        <v>97</v>
      </c>
      <c r="C64" s="241">
        <v>0</v>
      </c>
      <c r="D64" s="241">
        <v>0</v>
      </c>
      <c r="E64" s="241">
        <v>0</v>
      </c>
      <c r="F64" s="241">
        <v>0</v>
      </c>
      <c r="G64" s="241">
        <v>0</v>
      </c>
      <c r="H64" s="241">
        <v>0</v>
      </c>
      <c r="I64" s="241">
        <v>0</v>
      </c>
      <c r="J64" s="262">
        <f t="shared" si="9"/>
        <v>0</v>
      </c>
      <c r="K64" s="262">
        <f t="shared" si="10"/>
        <v>0</v>
      </c>
      <c r="L64" s="262">
        <f t="shared" si="10"/>
        <v>0</v>
      </c>
    </row>
    <row r="65" spans="1:12" ht="12.75" customHeight="1" x14ac:dyDescent="0.3">
      <c r="A65" s="484" t="s">
        <v>14</v>
      </c>
      <c r="B65" s="261" t="s">
        <v>98</v>
      </c>
      <c r="C65" s="241">
        <v>952318</v>
      </c>
      <c r="D65" s="241">
        <v>1025987</v>
      </c>
      <c r="E65" s="241">
        <f>E66+E68+E67</f>
        <v>985159</v>
      </c>
      <c r="F65" s="241">
        <f>F66+F68+F67</f>
        <v>0</v>
      </c>
      <c r="G65" s="241">
        <f>G66+G68+G67</f>
        <v>0</v>
      </c>
      <c r="H65" s="241">
        <f>H66+H68+H67</f>
        <v>0</v>
      </c>
      <c r="I65" s="241">
        <v>0</v>
      </c>
      <c r="J65" s="262">
        <f t="shared" si="9"/>
        <v>952318</v>
      </c>
      <c r="K65" s="262">
        <f t="shared" si="10"/>
        <v>1025987</v>
      </c>
      <c r="L65" s="262">
        <f t="shared" si="10"/>
        <v>985159</v>
      </c>
    </row>
    <row r="66" spans="1:12" ht="12.75" customHeight="1" x14ac:dyDescent="0.3">
      <c r="A66" s="484"/>
      <c r="B66" s="261" t="s">
        <v>407</v>
      </c>
      <c r="C66" s="241"/>
      <c r="D66" s="241">
        <v>28758</v>
      </c>
      <c r="E66" s="241">
        <v>28758</v>
      </c>
      <c r="F66" s="241">
        <v>0</v>
      </c>
      <c r="G66" s="241">
        <v>0</v>
      </c>
      <c r="H66" s="241">
        <v>0</v>
      </c>
      <c r="I66" s="241">
        <v>0</v>
      </c>
      <c r="J66" s="262"/>
      <c r="K66" s="262">
        <f t="shared" si="10"/>
        <v>28758</v>
      </c>
      <c r="L66" s="262">
        <f t="shared" si="10"/>
        <v>28758</v>
      </c>
    </row>
    <row r="67" spans="1:12" x14ac:dyDescent="0.3">
      <c r="A67" s="484"/>
      <c r="B67" s="261" t="s">
        <v>408</v>
      </c>
      <c r="C67" s="241">
        <v>952318</v>
      </c>
      <c r="D67" s="241">
        <v>997229</v>
      </c>
      <c r="E67" s="241">
        <v>956401</v>
      </c>
      <c r="F67" s="241">
        <v>0</v>
      </c>
      <c r="G67" s="241">
        <v>0</v>
      </c>
      <c r="H67" s="241">
        <v>0</v>
      </c>
      <c r="I67" s="241">
        <v>0</v>
      </c>
      <c r="J67" s="262">
        <f>C67+F67+I67</f>
        <v>952318</v>
      </c>
      <c r="K67" s="262">
        <f t="shared" si="10"/>
        <v>997229</v>
      </c>
      <c r="L67" s="262">
        <f t="shared" si="10"/>
        <v>956401</v>
      </c>
    </row>
    <row r="68" spans="1:12" x14ac:dyDescent="0.3">
      <c r="A68" s="486"/>
      <c r="B68" s="261" t="s">
        <v>409</v>
      </c>
      <c r="C68" s="241">
        <v>0</v>
      </c>
      <c r="D68" s="241">
        <v>0</v>
      </c>
      <c r="E68" s="241">
        <v>0</v>
      </c>
      <c r="F68" s="516">
        <v>0</v>
      </c>
      <c r="G68" s="516">
        <v>0</v>
      </c>
      <c r="H68" s="516">
        <v>0</v>
      </c>
      <c r="I68" s="516">
        <v>0</v>
      </c>
      <c r="J68" s="262">
        <f>C68+F68+I68</f>
        <v>0</v>
      </c>
      <c r="K68" s="262">
        <f t="shared" si="10"/>
        <v>0</v>
      </c>
      <c r="L68" s="262">
        <f t="shared" si="10"/>
        <v>0</v>
      </c>
    </row>
    <row r="69" spans="1:12" x14ac:dyDescent="0.3">
      <c r="A69" s="484" t="s">
        <v>15</v>
      </c>
      <c r="B69" s="261" t="s">
        <v>100</v>
      </c>
      <c r="C69" s="241">
        <v>0</v>
      </c>
      <c r="D69" s="241">
        <v>0</v>
      </c>
      <c r="E69" s="241">
        <v>0</v>
      </c>
      <c r="F69" s="241">
        <v>0</v>
      </c>
      <c r="G69" s="241">
        <v>0</v>
      </c>
      <c r="H69" s="241">
        <v>0</v>
      </c>
      <c r="I69" s="241">
        <v>0</v>
      </c>
      <c r="J69" s="262">
        <f>C69+F69+I69</f>
        <v>0</v>
      </c>
      <c r="K69" s="262">
        <f t="shared" si="10"/>
        <v>0</v>
      </c>
      <c r="L69" s="262">
        <f t="shared" si="10"/>
        <v>0</v>
      </c>
    </row>
    <row r="70" spans="1:12" ht="30" customHeight="1" x14ac:dyDescent="0.3">
      <c r="A70" s="484" t="s">
        <v>16</v>
      </c>
      <c r="B70" s="263" t="s">
        <v>101</v>
      </c>
      <c r="C70" s="241">
        <f>C65+C63</f>
        <v>998470</v>
      </c>
      <c r="D70" s="241">
        <f>D65+D63</f>
        <v>1072139</v>
      </c>
      <c r="E70" s="241">
        <f>E65+E63</f>
        <v>1031311</v>
      </c>
      <c r="F70" s="241">
        <f t="shared" ref="F70:H70" si="12">F65</f>
        <v>0</v>
      </c>
      <c r="G70" s="241">
        <f t="shared" si="12"/>
        <v>0</v>
      </c>
      <c r="H70" s="241">
        <f t="shared" si="12"/>
        <v>0</v>
      </c>
      <c r="I70" s="241">
        <f>I63+I64+I65+I69</f>
        <v>0</v>
      </c>
      <c r="J70" s="262">
        <f>C70+F70+I70</f>
        <v>998470</v>
      </c>
      <c r="K70" s="262">
        <f t="shared" si="10"/>
        <v>1072139</v>
      </c>
      <c r="L70" s="262">
        <f t="shared" si="10"/>
        <v>1031311</v>
      </c>
    </row>
    <row r="71" spans="1:12" x14ac:dyDescent="0.3">
      <c r="A71" s="484" t="s">
        <v>17</v>
      </c>
      <c r="B71" s="263" t="s">
        <v>102</v>
      </c>
      <c r="C71" s="241">
        <f t="shared" ref="C71:I71" si="13">C62+C70</f>
        <v>4110275</v>
      </c>
      <c r="D71" s="241">
        <f t="shared" si="13"/>
        <v>4250462</v>
      </c>
      <c r="E71" s="241">
        <f t="shared" si="13"/>
        <v>3140926</v>
      </c>
      <c r="F71" s="241">
        <f t="shared" si="13"/>
        <v>28300</v>
      </c>
      <c r="G71" s="241">
        <f t="shared" si="13"/>
        <v>53619</v>
      </c>
      <c r="H71" s="241">
        <f t="shared" si="13"/>
        <v>46648</v>
      </c>
      <c r="I71" s="241">
        <f t="shared" si="13"/>
        <v>0</v>
      </c>
      <c r="J71" s="262">
        <f>C71+F71+I71</f>
        <v>4138575</v>
      </c>
      <c r="K71" s="262">
        <f t="shared" si="10"/>
        <v>4304081</v>
      </c>
      <c r="L71" s="262">
        <f t="shared" si="10"/>
        <v>3187574</v>
      </c>
    </row>
    <row r="72" spans="1:12" x14ac:dyDescent="0.3">
      <c r="A72" s="484"/>
      <c r="B72" s="503"/>
      <c r="C72" s="241"/>
      <c r="D72" s="241"/>
      <c r="E72" s="241"/>
      <c r="F72" s="241"/>
      <c r="G72" s="241"/>
      <c r="H72" s="241"/>
      <c r="I72" s="241"/>
      <c r="J72" s="526"/>
      <c r="K72" s="527"/>
      <c r="L72" s="528"/>
    </row>
    <row r="73" spans="1:12" x14ac:dyDescent="0.3">
      <c r="A73" s="484"/>
      <c r="B73" s="529"/>
      <c r="C73" s="262"/>
      <c r="D73" s="262"/>
      <c r="E73" s="262"/>
      <c r="F73" s="262"/>
      <c r="G73" s="262"/>
      <c r="H73" s="262"/>
      <c r="I73" s="262"/>
      <c r="J73" s="526"/>
      <c r="K73" s="527"/>
      <c r="L73" s="528"/>
    </row>
    <row r="74" spans="1:12" x14ac:dyDescent="0.3">
      <c r="A74" s="530"/>
      <c r="B74" s="531"/>
      <c r="C74" s="532"/>
      <c r="D74" s="532"/>
      <c r="E74" s="532"/>
      <c r="F74" s="532"/>
      <c r="G74" s="532"/>
      <c r="H74" s="532"/>
      <c r="I74" s="527"/>
      <c r="J74" s="532"/>
      <c r="K74" s="528"/>
      <c r="L74" s="528"/>
    </row>
  </sheetData>
  <mergeCells count="4">
    <mergeCell ref="C43:G44"/>
    <mergeCell ref="I43:K44"/>
    <mergeCell ref="C2:G3"/>
    <mergeCell ref="I2:K3"/>
  </mergeCells>
  <phoneticPr fontId="3" type="noConversion"/>
  <pageMargins left="0.31496062992125984" right="0.31496062992125984" top="0.19685039370078741" bottom="0.23622047244094491" header="0.23622047244094491" footer="0.23622047244094491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F58"/>
  <sheetViews>
    <sheetView view="pageBreakPreview" zoomScale="60" workbookViewId="0">
      <selection activeCell="D21" sqref="D21"/>
    </sheetView>
  </sheetViews>
  <sheetFormatPr defaultColWidth="8.88671875" defaultRowHeight="15" customHeight="1" x14ac:dyDescent="0.25"/>
  <cols>
    <col min="1" max="1" width="14.5546875" style="317" customWidth="1"/>
    <col min="2" max="2" width="50.44140625" style="317" bestFit="1" customWidth="1"/>
    <col min="3" max="3" width="22.6640625" style="317" customWidth="1"/>
    <col min="4" max="4" width="28.88671875" style="317" bestFit="1" customWidth="1"/>
    <col min="5" max="5" width="18.33203125" style="317" customWidth="1"/>
    <col min="6" max="16384" width="8.88671875" style="317"/>
  </cols>
  <sheetData>
    <row r="1" spans="1:6" s="275" customFormat="1" ht="15" customHeight="1" x14ac:dyDescent="0.25"/>
    <row r="2" spans="1:6" s="275" customFormat="1" ht="15" customHeight="1" x14ac:dyDescent="0.25">
      <c r="E2" s="766" t="s">
        <v>823</v>
      </c>
      <c r="F2" s="766"/>
    </row>
    <row r="3" spans="1:6" s="275" customFormat="1" ht="15" customHeight="1" x14ac:dyDescent="0.25">
      <c r="E3" s="766"/>
      <c r="F3" s="766"/>
    </row>
    <row r="4" spans="1:6" s="275" customFormat="1" ht="15" customHeight="1" x14ac:dyDescent="0.3">
      <c r="B4" s="765" t="s">
        <v>822</v>
      </c>
      <c r="C4" s="765"/>
      <c r="E4" s="766"/>
      <c r="F4" s="766"/>
    </row>
    <row r="5" spans="1:6" s="275" customFormat="1" ht="15" customHeight="1" x14ac:dyDescent="0.25"/>
    <row r="6" spans="1:6" s="275" customFormat="1" ht="15" customHeight="1" x14ac:dyDescent="0.25">
      <c r="E6" s="357" t="s">
        <v>400</v>
      </c>
    </row>
    <row r="7" spans="1:6" s="275" customFormat="1" ht="24" x14ac:dyDescent="0.25">
      <c r="A7" s="343" t="s">
        <v>36</v>
      </c>
      <c r="B7" s="344" t="s">
        <v>656</v>
      </c>
      <c r="C7" s="344" t="s">
        <v>658</v>
      </c>
      <c r="D7" s="344" t="s">
        <v>690</v>
      </c>
      <c r="E7" s="344" t="s">
        <v>599</v>
      </c>
    </row>
    <row r="8" spans="1:6" s="275" customFormat="1" ht="15" customHeight="1" x14ac:dyDescent="0.25">
      <c r="A8" s="345" t="s">
        <v>9</v>
      </c>
      <c r="B8" s="346" t="s">
        <v>674</v>
      </c>
      <c r="C8" s="345" t="s">
        <v>683</v>
      </c>
      <c r="D8" s="347" t="s">
        <v>684</v>
      </c>
      <c r="E8" s="348">
        <v>6163</v>
      </c>
    </row>
    <row r="9" spans="1:6" s="275" customFormat="1" ht="15" customHeight="1" x14ac:dyDescent="0.25">
      <c r="A9" s="345" t="s">
        <v>10</v>
      </c>
      <c r="B9" s="346" t="s">
        <v>665</v>
      </c>
      <c r="C9" s="345" t="s">
        <v>683</v>
      </c>
      <c r="D9" s="347" t="s">
        <v>685</v>
      </c>
      <c r="E9" s="348">
        <v>200852</v>
      </c>
    </row>
    <row r="10" spans="1:6" s="275" customFormat="1" ht="15" customHeight="1" x14ac:dyDescent="0.25">
      <c r="A10" s="345" t="s">
        <v>11</v>
      </c>
      <c r="B10" s="346" t="s">
        <v>666</v>
      </c>
      <c r="C10" s="345" t="s">
        <v>683</v>
      </c>
      <c r="D10" s="347"/>
      <c r="E10" s="348">
        <v>48502</v>
      </c>
    </row>
    <row r="11" spans="1:6" s="275" customFormat="1" ht="15" customHeight="1" x14ac:dyDescent="0.25">
      <c r="A11" s="345" t="s">
        <v>12</v>
      </c>
      <c r="B11" s="349" t="s">
        <v>667</v>
      </c>
      <c r="C11" s="345" t="s">
        <v>683</v>
      </c>
      <c r="D11" s="347"/>
      <c r="E11" s="348">
        <v>90550</v>
      </c>
    </row>
    <row r="12" spans="1:6" s="275" customFormat="1" ht="15" customHeight="1" x14ac:dyDescent="0.25">
      <c r="A12" s="345" t="s">
        <v>657</v>
      </c>
      <c r="B12" s="349" t="s">
        <v>668</v>
      </c>
      <c r="C12" s="345" t="s">
        <v>683</v>
      </c>
      <c r="D12" s="347" t="s">
        <v>686</v>
      </c>
      <c r="E12" s="348">
        <v>58775</v>
      </c>
    </row>
    <row r="13" spans="1:6" s="275" customFormat="1" ht="15" customHeight="1" x14ac:dyDescent="0.25">
      <c r="A13" s="345" t="s">
        <v>14</v>
      </c>
      <c r="B13" s="346" t="s">
        <v>669</v>
      </c>
      <c r="C13" s="345" t="s">
        <v>683</v>
      </c>
      <c r="D13" s="347"/>
      <c r="E13" s="348">
        <v>200000</v>
      </c>
    </row>
    <row r="14" spans="1:6" s="275" customFormat="1" ht="15" customHeight="1" x14ac:dyDescent="0.25">
      <c r="A14" s="345" t="s">
        <v>15</v>
      </c>
      <c r="B14" s="350" t="s">
        <v>670</v>
      </c>
      <c r="C14" s="351" t="s">
        <v>683</v>
      </c>
      <c r="D14" s="352"/>
      <c r="E14" s="348">
        <v>14895</v>
      </c>
    </row>
    <row r="15" spans="1:6" s="275" customFormat="1" ht="15" customHeight="1" x14ac:dyDescent="0.25">
      <c r="A15" s="345" t="s">
        <v>16</v>
      </c>
      <c r="B15" s="350" t="s">
        <v>671</v>
      </c>
      <c r="C15" s="351" t="s">
        <v>683</v>
      </c>
      <c r="D15" s="352"/>
      <c r="E15" s="348">
        <v>2106</v>
      </c>
    </row>
    <row r="16" spans="1:6" s="275" customFormat="1" ht="15" customHeight="1" x14ac:dyDescent="0.25">
      <c r="A16" s="345" t="s">
        <v>17</v>
      </c>
      <c r="B16" s="350" t="s">
        <v>672</v>
      </c>
      <c r="C16" s="351" t="s">
        <v>683</v>
      </c>
      <c r="D16" s="352"/>
      <c r="E16" s="348">
        <v>1438</v>
      </c>
    </row>
    <row r="17" spans="1:5" s="275" customFormat="1" ht="15" customHeight="1" x14ac:dyDescent="0.25">
      <c r="A17" s="345" t="s">
        <v>18</v>
      </c>
      <c r="B17" s="349" t="s">
        <v>673</v>
      </c>
      <c r="C17" s="351" t="s">
        <v>683</v>
      </c>
      <c r="D17" s="352"/>
      <c r="E17" s="348">
        <v>6289</v>
      </c>
    </row>
    <row r="18" spans="1:5" s="275" customFormat="1" ht="15" customHeight="1" x14ac:dyDescent="0.25">
      <c r="A18" s="345" t="s">
        <v>19</v>
      </c>
      <c r="B18" s="346" t="s">
        <v>675</v>
      </c>
      <c r="C18" s="351" t="s">
        <v>683</v>
      </c>
      <c r="D18" s="347" t="s">
        <v>684</v>
      </c>
      <c r="E18" s="348">
        <v>8422</v>
      </c>
    </row>
    <row r="19" spans="1:5" s="275" customFormat="1" ht="15" customHeight="1" x14ac:dyDescent="0.25">
      <c r="A19" s="345" t="s">
        <v>20</v>
      </c>
      <c r="B19" s="350" t="s">
        <v>676</v>
      </c>
      <c r="C19" s="351" t="s">
        <v>683</v>
      </c>
      <c r="D19" s="352"/>
      <c r="E19" s="348">
        <v>1852</v>
      </c>
    </row>
    <row r="20" spans="1:5" s="275" customFormat="1" ht="15" customHeight="1" x14ac:dyDescent="0.25">
      <c r="A20" s="345" t="s">
        <v>21</v>
      </c>
      <c r="B20" s="346" t="s">
        <v>677</v>
      </c>
      <c r="C20" s="351" t="s">
        <v>683</v>
      </c>
      <c r="D20" s="347" t="s">
        <v>684</v>
      </c>
      <c r="E20" s="348">
        <v>31207</v>
      </c>
    </row>
    <row r="21" spans="1:5" s="275" customFormat="1" ht="15" customHeight="1" x14ac:dyDescent="0.25">
      <c r="A21" s="345" t="s">
        <v>22</v>
      </c>
      <c r="B21" s="346" t="s">
        <v>678</v>
      </c>
      <c r="C21" s="351" t="s">
        <v>683</v>
      </c>
      <c r="D21" s="352"/>
      <c r="E21" s="348">
        <v>2259</v>
      </c>
    </row>
    <row r="22" spans="1:5" s="275" customFormat="1" ht="15" customHeight="1" x14ac:dyDescent="0.25">
      <c r="A22" s="345" t="s">
        <v>23</v>
      </c>
      <c r="B22" s="346" t="s">
        <v>679</v>
      </c>
      <c r="C22" s="351" t="s">
        <v>683</v>
      </c>
      <c r="D22" s="352"/>
      <c r="E22" s="348">
        <v>4329</v>
      </c>
    </row>
    <row r="23" spans="1:5" s="275" customFormat="1" ht="15" customHeight="1" x14ac:dyDescent="0.25">
      <c r="A23" s="345" t="s">
        <v>24</v>
      </c>
      <c r="B23" s="346" t="s">
        <v>680</v>
      </c>
      <c r="C23" s="351" t="s">
        <v>683</v>
      </c>
      <c r="D23" s="352"/>
      <c r="E23" s="348">
        <v>1633</v>
      </c>
    </row>
    <row r="24" spans="1:5" s="275" customFormat="1" ht="24" x14ac:dyDescent="0.25">
      <c r="A24" s="345" t="s">
        <v>25</v>
      </c>
      <c r="B24" s="346" t="s">
        <v>681</v>
      </c>
      <c r="C24" s="351" t="s">
        <v>683</v>
      </c>
      <c r="D24" s="352"/>
      <c r="E24" s="348">
        <v>4705</v>
      </c>
    </row>
    <row r="25" spans="1:5" s="275" customFormat="1" ht="15" customHeight="1" x14ac:dyDescent="0.25">
      <c r="A25" s="345" t="s">
        <v>26</v>
      </c>
      <c r="B25" s="346" t="s">
        <v>682</v>
      </c>
      <c r="C25" s="351" t="s">
        <v>683</v>
      </c>
      <c r="D25" s="352"/>
      <c r="E25" s="348">
        <v>1544</v>
      </c>
    </row>
    <row r="26" spans="1:5" s="275" customFormat="1" ht="15" customHeight="1" x14ac:dyDescent="0.25">
      <c r="A26" s="353"/>
      <c r="B26" s="354" t="s">
        <v>423</v>
      </c>
      <c r="C26" s="353"/>
      <c r="D26" s="355"/>
      <c r="E26" s="356">
        <f>SUM(E8:E25)</f>
        <v>685521</v>
      </c>
    </row>
    <row r="27" spans="1:5" s="275" customFormat="1" ht="15" customHeight="1" x14ac:dyDescent="0.25">
      <c r="A27" s="345" t="s">
        <v>9</v>
      </c>
      <c r="B27" s="349" t="s">
        <v>659</v>
      </c>
      <c r="C27" s="359" t="s">
        <v>662</v>
      </c>
      <c r="D27" s="352" t="s">
        <v>689</v>
      </c>
      <c r="E27" s="348">
        <v>69201</v>
      </c>
    </row>
    <row r="28" spans="1:5" s="275" customFormat="1" ht="15" customHeight="1" x14ac:dyDescent="0.25">
      <c r="A28" s="345" t="s">
        <v>10</v>
      </c>
      <c r="B28" s="349" t="s">
        <v>660</v>
      </c>
      <c r="C28" s="359" t="s">
        <v>662</v>
      </c>
      <c r="D28" s="352" t="s">
        <v>689</v>
      </c>
      <c r="E28" s="348">
        <v>69442</v>
      </c>
    </row>
    <row r="29" spans="1:5" s="275" customFormat="1" ht="15" customHeight="1" x14ac:dyDescent="0.25">
      <c r="A29" s="345" t="s">
        <v>11</v>
      </c>
      <c r="B29" s="350" t="s">
        <v>661</v>
      </c>
      <c r="C29" s="359" t="s">
        <v>662</v>
      </c>
      <c r="D29" s="352" t="s">
        <v>687</v>
      </c>
      <c r="E29" s="348">
        <v>51811</v>
      </c>
    </row>
    <row r="30" spans="1:5" s="275" customFormat="1" ht="15" customHeight="1" x14ac:dyDescent="0.25">
      <c r="A30" s="345" t="s">
        <v>12</v>
      </c>
      <c r="B30" s="350" t="s">
        <v>663</v>
      </c>
      <c r="C30" s="359" t="s">
        <v>662</v>
      </c>
      <c r="D30" s="352" t="s">
        <v>688</v>
      </c>
      <c r="E30" s="348">
        <v>2000</v>
      </c>
    </row>
    <row r="31" spans="1:5" s="275" customFormat="1" ht="15" customHeight="1" x14ac:dyDescent="0.25">
      <c r="A31" s="345" t="s">
        <v>657</v>
      </c>
      <c r="B31" s="350" t="s">
        <v>664</v>
      </c>
      <c r="C31" s="359" t="s">
        <v>662</v>
      </c>
      <c r="D31" s="352"/>
      <c r="E31" s="348">
        <v>915</v>
      </c>
    </row>
    <row r="32" spans="1:5" s="275" customFormat="1" ht="15" customHeight="1" x14ac:dyDescent="0.25">
      <c r="A32" s="345"/>
      <c r="B32" s="353" t="s">
        <v>423</v>
      </c>
      <c r="C32" s="353"/>
      <c r="D32" s="353"/>
      <c r="E32" s="356">
        <f>SUM(E27:E31)</f>
        <v>193369</v>
      </c>
    </row>
    <row r="33" spans="5:5" ht="15" customHeight="1" x14ac:dyDescent="0.25">
      <c r="E33" s="358"/>
    </row>
    <row r="34" spans="5:5" ht="15" customHeight="1" x14ac:dyDescent="0.25">
      <c r="E34" s="358"/>
    </row>
    <row r="35" spans="5:5" ht="15" customHeight="1" x14ac:dyDescent="0.25">
      <c r="E35" s="358"/>
    </row>
    <row r="36" spans="5:5" ht="15" customHeight="1" x14ac:dyDescent="0.25">
      <c r="E36" s="358"/>
    </row>
    <row r="37" spans="5:5" ht="15" customHeight="1" x14ac:dyDescent="0.25">
      <c r="E37" s="358"/>
    </row>
    <row r="38" spans="5:5" ht="15" customHeight="1" x14ac:dyDescent="0.25">
      <c r="E38" s="358"/>
    </row>
    <row r="39" spans="5:5" ht="15" customHeight="1" x14ac:dyDescent="0.25">
      <c r="E39" s="358"/>
    </row>
    <row r="40" spans="5:5" ht="15" customHeight="1" x14ac:dyDescent="0.25">
      <c r="E40" s="358"/>
    </row>
    <row r="41" spans="5:5" ht="15" customHeight="1" x14ac:dyDescent="0.25">
      <c r="E41" s="358"/>
    </row>
    <row r="42" spans="5:5" ht="15" customHeight="1" x14ac:dyDescent="0.25">
      <c r="E42" s="358"/>
    </row>
    <row r="43" spans="5:5" ht="15" customHeight="1" x14ac:dyDescent="0.25">
      <c r="E43" s="358"/>
    </row>
    <row r="44" spans="5:5" ht="15" customHeight="1" x14ac:dyDescent="0.25">
      <c r="E44" s="358"/>
    </row>
    <row r="45" spans="5:5" ht="15" customHeight="1" x14ac:dyDescent="0.25">
      <c r="E45" s="358"/>
    </row>
    <row r="46" spans="5:5" ht="15" customHeight="1" x14ac:dyDescent="0.25">
      <c r="E46" s="358"/>
    </row>
    <row r="47" spans="5:5" ht="15" customHeight="1" x14ac:dyDescent="0.25">
      <c r="E47" s="358"/>
    </row>
    <row r="48" spans="5:5" ht="15" customHeight="1" x14ac:dyDescent="0.25">
      <c r="E48" s="358"/>
    </row>
    <row r="49" spans="5:5" ht="15" customHeight="1" x14ac:dyDescent="0.25">
      <c r="E49" s="358"/>
    </row>
    <row r="50" spans="5:5" ht="15" customHeight="1" x14ac:dyDescent="0.25">
      <c r="E50" s="358"/>
    </row>
    <row r="51" spans="5:5" ht="15" customHeight="1" x14ac:dyDescent="0.25">
      <c r="E51" s="358"/>
    </row>
    <row r="52" spans="5:5" ht="15" customHeight="1" x14ac:dyDescent="0.25">
      <c r="E52" s="358"/>
    </row>
    <row r="53" spans="5:5" ht="15" customHeight="1" x14ac:dyDescent="0.25">
      <c r="E53" s="358"/>
    </row>
    <row r="54" spans="5:5" ht="15" customHeight="1" x14ac:dyDescent="0.25">
      <c r="E54" s="358"/>
    </row>
    <row r="55" spans="5:5" ht="15" customHeight="1" x14ac:dyDescent="0.25">
      <c r="E55" s="358"/>
    </row>
    <row r="56" spans="5:5" ht="15" customHeight="1" x14ac:dyDescent="0.25">
      <c r="E56" s="358"/>
    </row>
    <row r="57" spans="5:5" ht="15" customHeight="1" x14ac:dyDescent="0.25">
      <c r="E57" s="358"/>
    </row>
    <row r="58" spans="5:5" ht="15" customHeight="1" x14ac:dyDescent="0.25">
      <c r="E58" s="358"/>
    </row>
  </sheetData>
  <mergeCells count="2">
    <mergeCell ref="B4:C4"/>
    <mergeCell ref="E2:F4"/>
  </mergeCells>
  <phoneticPr fontId="54" type="noConversion"/>
  <pageMargins left="0.7" right="0.7" top="0.75" bottom="0.75" header="0.3" footer="0.3"/>
  <pageSetup paperSize="9" scale="9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24"/>
  <sheetViews>
    <sheetView view="pageBreakPreview" zoomScale="60" workbookViewId="0">
      <selection activeCell="F1" sqref="F1:G3"/>
    </sheetView>
  </sheetViews>
  <sheetFormatPr defaultRowHeight="14.4" x14ac:dyDescent="0.3"/>
  <cols>
    <col min="1" max="1" width="41.33203125" style="275" bestFit="1" customWidth="1"/>
    <col min="2" max="2" width="8.88671875" style="275"/>
    <col min="3" max="3" width="9" style="275" bestFit="1" customWidth="1"/>
    <col min="4" max="4" width="10.88671875" style="275" bestFit="1" customWidth="1"/>
    <col min="5" max="5" width="8.88671875" style="275"/>
    <col min="6" max="6" width="10.5546875" customWidth="1"/>
    <col min="8" max="8" width="10" bestFit="1" customWidth="1"/>
  </cols>
  <sheetData>
    <row r="1" spans="1:7" x14ac:dyDescent="0.3">
      <c r="A1" s="767" t="s">
        <v>753</v>
      </c>
      <c r="B1" s="767"/>
      <c r="C1" s="767"/>
      <c r="D1" s="767"/>
      <c r="F1" s="753" t="s">
        <v>831</v>
      </c>
      <c r="G1" s="753"/>
    </row>
    <row r="2" spans="1:7" x14ac:dyDescent="0.3">
      <c r="A2" s="767" t="s">
        <v>754</v>
      </c>
      <c r="B2" s="767"/>
      <c r="C2" s="767"/>
      <c r="D2" s="767"/>
      <c r="F2" s="753"/>
      <c r="G2" s="753"/>
    </row>
    <row r="3" spans="1:7" ht="24.6" customHeight="1" x14ac:dyDescent="0.3">
      <c r="A3" s="768" t="str">
        <f>'[1]Z_7.1.tájékoztató_t.'!A2</f>
        <v>VAGYONKIMUTATÁS</v>
      </c>
      <c r="B3" s="769"/>
      <c r="C3" s="769"/>
      <c r="D3" s="769"/>
      <c r="F3" s="753"/>
      <c r="G3" s="753"/>
    </row>
    <row r="4" spans="1:7" ht="15" thickBot="1" x14ac:dyDescent="0.35">
      <c r="A4" s="367"/>
      <c r="B4" s="367"/>
      <c r="C4" s="367"/>
      <c r="D4" s="367"/>
    </row>
    <row r="5" spans="1:7" ht="38.4" thickBot="1" x14ac:dyDescent="0.35">
      <c r="A5" s="360" t="s">
        <v>29</v>
      </c>
      <c r="B5" s="361" t="s">
        <v>28</v>
      </c>
      <c r="C5" s="362" t="s">
        <v>755</v>
      </c>
      <c r="D5" s="363" t="s">
        <v>756</v>
      </c>
    </row>
    <row r="6" spans="1:7" ht="15" thickBot="1" x14ac:dyDescent="0.35">
      <c r="A6" s="364" t="s">
        <v>194</v>
      </c>
      <c r="B6" s="365" t="s">
        <v>195</v>
      </c>
      <c r="C6" s="365" t="s">
        <v>226</v>
      </c>
      <c r="D6" s="366" t="s">
        <v>197</v>
      </c>
    </row>
    <row r="7" spans="1:7" x14ac:dyDescent="0.3">
      <c r="A7" s="368" t="s">
        <v>757</v>
      </c>
      <c r="B7" s="369" t="s">
        <v>9</v>
      </c>
      <c r="C7" s="370">
        <v>1152</v>
      </c>
      <c r="D7" s="371">
        <v>230885874</v>
      </c>
    </row>
    <row r="8" spans="1:7" x14ac:dyDescent="0.3">
      <c r="A8" s="368" t="s">
        <v>758</v>
      </c>
      <c r="B8" s="372" t="s">
        <v>10</v>
      </c>
      <c r="C8" s="373" t="s">
        <v>577</v>
      </c>
      <c r="D8" s="373" t="s">
        <v>577</v>
      </c>
    </row>
    <row r="9" spans="1:7" x14ac:dyDescent="0.3">
      <c r="A9" s="368" t="s">
        <v>759</v>
      </c>
      <c r="B9" s="372" t="s">
        <v>11</v>
      </c>
      <c r="C9" s="373" t="s">
        <v>577</v>
      </c>
      <c r="D9" s="373" t="s">
        <v>577</v>
      </c>
    </row>
    <row r="10" spans="1:7" ht="15" thickBot="1" x14ac:dyDescent="0.35">
      <c r="A10" s="374" t="s">
        <v>760</v>
      </c>
      <c r="B10" s="375" t="s">
        <v>12</v>
      </c>
      <c r="C10" s="376">
        <v>0</v>
      </c>
      <c r="D10" s="377">
        <v>0</v>
      </c>
    </row>
    <row r="11" spans="1:7" ht="15" thickBot="1" x14ac:dyDescent="0.35">
      <c r="A11" s="378" t="s">
        <v>761</v>
      </c>
      <c r="B11" s="379" t="s">
        <v>13</v>
      </c>
      <c r="C11" s="380"/>
      <c r="D11" s="381">
        <f>+D12+D13+D14+D15</f>
        <v>0</v>
      </c>
    </row>
    <row r="12" spans="1:7" x14ac:dyDescent="0.3">
      <c r="A12" s="382" t="s">
        <v>762</v>
      </c>
      <c r="B12" s="369" t="s">
        <v>14</v>
      </c>
      <c r="C12" s="370">
        <v>0</v>
      </c>
      <c r="D12" s="371">
        <v>0</v>
      </c>
    </row>
    <row r="13" spans="1:7" x14ac:dyDescent="0.3">
      <c r="A13" s="368" t="s">
        <v>763</v>
      </c>
      <c r="B13" s="372" t="s">
        <v>15</v>
      </c>
      <c r="C13" s="373">
        <v>0</v>
      </c>
      <c r="D13" s="383">
        <v>0</v>
      </c>
    </row>
    <row r="14" spans="1:7" x14ac:dyDescent="0.3">
      <c r="A14" s="368" t="s">
        <v>764</v>
      </c>
      <c r="B14" s="372" t="s">
        <v>16</v>
      </c>
      <c r="C14" s="373">
        <v>0</v>
      </c>
      <c r="D14" s="383">
        <v>0</v>
      </c>
    </row>
    <row r="15" spans="1:7" ht="15" thickBot="1" x14ac:dyDescent="0.35">
      <c r="A15" s="374" t="s">
        <v>765</v>
      </c>
      <c r="B15" s="375" t="s">
        <v>17</v>
      </c>
      <c r="C15" s="376">
        <v>0</v>
      </c>
      <c r="D15" s="377">
        <v>0</v>
      </c>
    </row>
    <row r="16" spans="1:7" ht="15" thickBot="1" x14ac:dyDescent="0.35">
      <c r="A16" s="378" t="s">
        <v>766</v>
      </c>
      <c r="B16" s="379" t="s">
        <v>18</v>
      </c>
      <c r="C16" s="380"/>
      <c r="D16" s="381">
        <f>+D17+D18+D19</f>
        <v>0</v>
      </c>
    </row>
    <row r="17" spans="1:8" x14ac:dyDescent="0.3">
      <c r="A17" s="382" t="s">
        <v>767</v>
      </c>
      <c r="B17" s="369" t="s">
        <v>19</v>
      </c>
      <c r="C17" s="370">
        <v>0</v>
      </c>
      <c r="D17" s="371">
        <v>0</v>
      </c>
      <c r="H17" s="244"/>
    </row>
    <row r="18" spans="1:8" x14ac:dyDescent="0.3">
      <c r="A18" s="368" t="s">
        <v>768</v>
      </c>
      <c r="B18" s="372" t="s">
        <v>20</v>
      </c>
      <c r="C18" s="373">
        <v>0</v>
      </c>
      <c r="D18" s="383">
        <v>0</v>
      </c>
    </row>
    <row r="19" spans="1:8" ht="15" thickBot="1" x14ac:dyDescent="0.35">
      <c r="A19" s="374" t="s">
        <v>769</v>
      </c>
      <c r="B19" s="375" t="s">
        <v>21</v>
      </c>
      <c r="C19" s="376">
        <v>0</v>
      </c>
      <c r="D19" s="377">
        <v>0</v>
      </c>
    </row>
    <row r="20" spans="1:8" ht="15" thickBot="1" x14ac:dyDescent="0.35">
      <c r="A20" s="378" t="s">
        <v>770</v>
      </c>
      <c r="B20" s="379" t="s">
        <v>22</v>
      </c>
      <c r="C20" s="380"/>
      <c r="D20" s="381">
        <f>+D21+D22+D23</f>
        <v>0</v>
      </c>
    </row>
    <row r="21" spans="1:8" x14ac:dyDescent="0.3">
      <c r="A21" s="382" t="s">
        <v>771</v>
      </c>
      <c r="B21" s="369" t="s">
        <v>23</v>
      </c>
      <c r="C21" s="370">
        <v>0</v>
      </c>
      <c r="D21" s="371">
        <v>0</v>
      </c>
    </row>
    <row r="22" spans="1:8" x14ac:dyDescent="0.3">
      <c r="A22" s="368" t="s">
        <v>772</v>
      </c>
      <c r="B22" s="372" t="s">
        <v>24</v>
      </c>
      <c r="C22" s="373">
        <v>0</v>
      </c>
      <c r="D22" s="383">
        <v>0</v>
      </c>
    </row>
    <row r="23" spans="1:8" x14ac:dyDescent="0.3">
      <c r="A23" s="368" t="s">
        <v>773</v>
      </c>
      <c r="B23" s="372" t="s">
        <v>25</v>
      </c>
      <c r="C23" s="373">
        <v>0</v>
      </c>
      <c r="D23" s="383">
        <v>0</v>
      </c>
    </row>
    <row r="24" spans="1:8" x14ac:dyDescent="0.3">
      <c r="A24" s="368" t="s">
        <v>774</v>
      </c>
      <c r="B24" s="372" t="s">
        <v>26</v>
      </c>
      <c r="C24" s="373">
        <v>0</v>
      </c>
      <c r="D24" s="383">
        <v>0</v>
      </c>
    </row>
  </sheetData>
  <mergeCells count="4">
    <mergeCell ref="A1:D1"/>
    <mergeCell ref="A2:D2"/>
    <mergeCell ref="A3:D3"/>
    <mergeCell ref="F1:G3"/>
  </mergeCells>
  <pageMargins left="0.7" right="0.7" top="0.75" bottom="0.75" header="0.3" footer="0.3"/>
  <pageSetup paperSize="9" scale="9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9"/>
  <sheetViews>
    <sheetView view="pageBreakPreview" zoomScale="60" workbookViewId="0">
      <selection activeCell="I1" sqref="I1:J3"/>
    </sheetView>
  </sheetViews>
  <sheetFormatPr defaultColWidth="8.88671875" defaultRowHeight="12" x14ac:dyDescent="0.25"/>
  <cols>
    <col min="1" max="1" width="4.33203125" style="275" bestFit="1" customWidth="1"/>
    <col min="2" max="2" width="33.33203125" style="418" customWidth="1"/>
    <col min="3" max="3" width="10.88671875" style="275" customWidth="1"/>
    <col min="4" max="4" width="20" style="275" bestFit="1" customWidth="1"/>
    <col min="5" max="5" width="13.6640625" style="275" bestFit="1" customWidth="1"/>
    <col min="6" max="6" width="10.33203125" style="275" bestFit="1" customWidth="1"/>
    <col min="7" max="7" width="9.33203125" style="275" bestFit="1" customWidth="1"/>
    <col min="8" max="8" width="9.33203125" style="275" customWidth="1"/>
    <col min="9" max="9" width="11" style="275" customWidth="1"/>
    <col min="10" max="10" width="20" style="275" bestFit="1" customWidth="1"/>
    <col min="11" max="16384" width="8.88671875" style="275"/>
  </cols>
  <sheetData>
    <row r="1" spans="1:10" x14ac:dyDescent="0.25">
      <c r="I1" s="753" t="s">
        <v>830</v>
      </c>
      <c r="J1" s="753"/>
    </row>
    <row r="2" spans="1:10" ht="14.4" x14ac:dyDescent="0.3">
      <c r="B2" s="765" t="s">
        <v>825</v>
      </c>
      <c r="C2" s="765"/>
      <c r="D2" s="765"/>
      <c r="E2" s="765"/>
      <c r="F2" s="765"/>
      <c r="G2" s="765"/>
      <c r="I2" s="753"/>
      <c r="J2" s="753"/>
    </row>
    <row r="3" spans="1:10" x14ac:dyDescent="0.25">
      <c r="I3" s="753"/>
      <c r="J3" s="753"/>
    </row>
    <row r="4" spans="1:10" ht="12.6" thickBot="1" x14ac:dyDescent="0.3">
      <c r="I4" s="341"/>
      <c r="J4" s="341"/>
    </row>
    <row r="5" spans="1:10" x14ac:dyDescent="0.25">
      <c r="A5" s="772" t="s">
        <v>542</v>
      </c>
      <c r="B5" s="774" t="s">
        <v>775</v>
      </c>
      <c r="C5" s="774" t="s">
        <v>776</v>
      </c>
      <c r="D5" s="774" t="s">
        <v>777</v>
      </c>
      <c r="E5" s="774" t="s">
        <v>793</v>
      </c>
      <c r="F5" s="384" t="s">
        <v>778</v>
      </c>
      <c r="G5" s="385"/>
      <c r="H5" s="385"/>
      <c r="I5" s="386"/>
      <c r="J5" s="770" t="s">
        <v>779</v>
      </c>
    </row>
    <row r="6" spans="1:10" ht="12.6" thickBot="1" x14ac:dyDescent="0.3">
      <c r="A6" s="773"/>
      <c r="B6" s="775"/>
      <c r="C6" s="776"/>
      <c r="D6" s="775"/>
      <c r="E6" s="775"/>
      <c r="F6" s="387">
        <v>2020</v>
      </c>
      <c r="G6" s="388">
        <v>2021</v>
      </c>
      <c r="H6" s="388">
        <v>2022</v>
      </c>
      <c r="I6" s="389">
        <v>2023</v>
      </c>
      <c r="J6" s="771"/>
    </row>
    <row r="7" spans="1:10" ht="12.6" thickBot="1" x14ac:dyDescent="0.3">
      <c r="A7" s="390" t="s">
        <v>194</v>
      </c>
      <c r="B7" s="391" t="s">
        <v>780</v>
      </c>
      <c r="C7" s="392" t="s">
        <v>226</v>
      </c>
      <c r="D7" s="392" t="s">
        <v>197</v>
      </c>
      <c r="E7" s="392" t="s">
        <v>198</v>
      </c>
      <c r="F7" s="392" t="s">
        <v>781</v>
      </c>
      <c r="G7" s="392" t="s">
        <v>782</v>
      </c>
      <c r="H7" s="392" t="s">
        <v>783</v>
      </c>
      <c r="I7" s="392" t="s">
        <v>784</v>
      </c>
      <c r="J7" s="393" t="s">
        <v>785</v>
      </c>
    </row>
    <row r="8" spans="1:10" ht="24" x14ac:dyDescent="0.25">
      <c r="A8" s="394" t="s">
        <v>9</v>
      </c>
      <c r="B8" s="419" t="s">
        <v>786</v>
      </c>
      <c r="C8" s="395"/>
      <c r="D8" s="396">
        <f t="shared" ref="D8:I8" si="0">SUM(D9:D10)</f>
        <v>0</v>
      </c>
      <c r="E8" s="396">
        <f t="shared" si="0"/>
        <v>0</v>
      </c>
      <c r="F8" s="396">
        <f t="shared" si="0"/>
        <v>0</v>
      </c>
      <c r="G8" s="396">
        <f t="shared" si="0"/>
        <v>0</v>
      </c>
      <c r="H8" s="396">
        <f t="shared" si="0"/>
        <v>0</v>
      </c>
      <c r="I8" s="397">
        <f t="shared" si="0"/>
        <v>0</v>
      </c>
      <c r="J8" s="398">
        <f t="shared" ref="J8:J28" si="1">SUM(F8:I8)</f>
        <v>0</v>
      </c>
    </row>
    <row r="9" spans="1:10" x14ac:dyDescent="0.25">
      <c r="A9" s="399" t="s">
        <v>10</v>
      </c>
      <c r="B9" s="420" t="s">
        <v>787</v>
      </c>
      <c r="C9" s="400"/>
      <c r="D9" s="401"/>
      <c r="E9" s="401"/>
      <c r="F9" s="401"/>
      <c r="G9" s="401"/>
      <c r="H9" s="401"/>
      <c r="I9" s="402"/>
      <c r="J9" s="403">
        <f t="shared" si="1"/>
        <v>0</v>
      </c>
    </row>
    <row r="10" spans="1:10" x14ac:dyDescent="0.25">
      <c r="A10" s="399" t="s">
        <v>11</v>
      </c>
      <c r="B10" s="420" t="s">
        <v>787</v>
      </c>
      <c r="C10" s="400"/>
      <c r="D10" s="401"/>
      <c r="E10" s="401"/>
      <c r="F10" s="401"/>
      <c r="G10" s="401"/>
      <c r="H10" s="401"/>
      <c r="I10" s="402"/>
      <c r="J10" s="403">
        <f t="shared" si="1"/>
        <v>0</v>
      </c>
    </row>
    <row r="11" spans="1:10" ht="24" x14ac:dyDescent="0.25">
      <c r="A11" s="399" t="s">
        <v>12</v>
      </c>
      <c r="B11" s="421" t="s">
        <v>788</v>
      </c>
      <c r="C11" s="404"/>
      <c r="D11" s="321">
        <f t="shared" ref="D11:I11" si="2">SUM(D12:D13)</f>
        <v>0</v>
      </c>
      <c r="E11" s="321">
        <f t="shared" si="2"/>
        <v>0</v>
      </c>
      <c r="F11" s="321">
        <f t="shared" si="2"/>
        <v>0</v>
      </c>
      <c r="G11" s="321">
        <f t="shared" si="2"/>
        <v>0</v>
      </c>
      <c r="H11" s="321">
        <f t="shared" si="2"/>
        <v>0</v>
      </c>
      <c r="I11" s="405">
        <f t="shared" si="2"/>
        <v>0</v>
      </c>
      <c r="J11" s="406">
        <f t="shared" si="1"/>
        <v>0</v>
      </c>
    </row>
    <row r="12" spans="1:10" x14ac:dyDescent="0.25">
      <c r="A12" s="399" t="s">
        <v>13</v>
      </c>
      <c r="B12" s="420" t="s">
        <v>787</v>
      </c>
      <c r="C12" s="400"/>
      <c r="D12" s="401"/>
      <c r="E12" s="401"/>
      <c r="F12" s="401"/>
      <c r="G12" s="401"/>
      <c r="H12" s="401"/>
      <c r="I12" s="402"/>
      <c r="J12" s="403">
        <f t="shared" si="1"/>
        <v>0</v>
      </c>
    </row>
    <row r="13" spans="1:10" x14ac:dyDescent="0.25">
      <c r="A13" s="399" t="s">
        <v>14</v>
      </c>
      <c r="B13" s="420" t="s">
        <v>787</v>
      </c>
      <c r="C13" s="400"/>
      <c r="D13" s="401"/>
      <c r="E13" s="401"/>
      <c r="F13" s="401"/>
      <c r="G13" s="401"/>
      <c r="H13" s="401"/>
      <c r="I13" s="402"/>
      <c r="J13" s="403">
        <f t="shared" si="1"/>
        <v>0</v>
      </c>
    </row>
    <row r="14" spans="1:10" x14ac:dyDescent="0.25">
      <c r="A14" s="399" t="s">
        <v>15</v>
      </c>
      <c r="B14" s="421" t="s">
        <v>789</v>
      </c>
      <c r="C14" s="404"/>
      <c r="D14" s="321">
        <f>SUM(D15:D17)</f>
        <v>106106306</v>
      </c>
      <c r="E14" s="321">
        <f t="shared" ref="E14:I14" si="3">SUM(E15:E15)</f>
        <v>0</v>
      </c>
      <c r="F14" s="321">
        <f>SUM(F15:F17)</f>
        <v>106106306</v>
      </c>
      <c r="G14" s="321">
        <f t="shared" si="3"/>
        <v>0</v>
      </c>
      <c r="H14" s="321">
        <f t="shared" si="3"/>
        <v>0</v>
      </c>
      <c r="I14" s="405">
        <f t="shared" si="3"/>
        <v>0</v>
      </c>
      <c r="J14" s="406">
        <f t="shared" si="1"/>
        <v>106106306</v>
      </c>
    </row>
    <row r="15" spans="1:10" ht="36" x14ac:dyDescent="0.25">
      <c r="A15" s="399" t="s">
        <v>16</v>
      </c>
      <c r="B15" s="422" t="s">
        <v>798</v>
      </c>
      <c r="C15" s="401">
        <v>18000000</v>
      </c>
      <c r="D15" s="401">
        <v>18000000</v>
      </c>
      <c r="E15" s="401"/>
      <c r="F15" s="401">
        <v>18000000</v>
      </c>
      <c r="G15" s="401"/>
      <c r="H15" s="401"/>
      <c r="I15" s="402"/>
      <c r="J15" s="403">
        <f t="shared" si="1"/>
        <v>18000000</v>
      </c>
    </row>
    <row r="16" spans="1:10" ht="60" x14ac:dyDescent="0.25">
      <c r="A16" s="399"/>
      <c r="B16" s="422" t="s">
        <v>799</v>
      </c>
      <c r="C16" s="401">
        <v>61106306</v>
      </c>
      <c r="D16" s="401">
        <v>61106306</v>
      </c>
      <c r="E16" s="401"/>
      <c r="F16" s="401">
        <v>61106306</v>
      </c>
      <c r="G16" s="401"/>
      <c r="H16" s="401"/>
      <c r="I16" s="402"/>
      <c r="J16" s="403">
        <f t="shared" si="1"/>
        <v>61106306</v>
      </c>
    </row>
    <row r="17" spans="1:10" ht="36" x14ac:dyDescent="0.25">
      <c r="A17" s="399"/>
      <c r="B17" s="422" t="s">
        <v>803</v>
      </c>
      <c r="C17" s="401">
        <v>27000000</v>
      </c>
      <c r="D17" s="401">
        <v>27000000</v>
      </c>
      <c r="E17" s="401"/>
      <c r="F17" s="401">
        <v>27000000</v>
      </c>
      <c r="G17" s="401"/>
      <c r="H17" s="401"/>
      <c r="I17" s="402"/>
      <c r="J17" s="403">
        <f t="shared" si="1"/>
        <v>27000000</v>
      </c>
    </row>
    <row r="18" spans="1:10" x14ac:dyDescent="0.25">
      <c r="A18" s="399" t="s">
        <v>17</v>
      </c>
      <c r="B18" s="421" t="s">
        <v>790</v>
      </c>
      <c r="C18" s="404"/>
      <c r="D18" s="321">
        <f t="shared" ref="D18:I18" si="4">SUM(D19:D19)</f>
        <v>0</v>
      </c>
      <c r="E18" s="321">
        <f t="shared" si="4"/>
        <v>0</v>
      </c>
      <c r="F18" s="321">
        <f t="shared" si="4"/>
        <v>0</v>
      </c>
      <c r="G18" s="321">
        <f t="shared" si="4"/>
        <v>0</v>
      </c>
      <c r="H18" s="321">
        <f t="shared" si="4"/>
        <v>0</v>
      </c>
      <c r="I18" s="405">
        <f t="shared" si="4"/>
        <v>0</v>
      </c>
      <c r="J18" s="406">
        <f t="shared" si="1"/>
        <v>0</v>
      </c>
    </row>
    <row r="19" spans="1:10" x14ac:dyDescent="0.25">
      <c r="A19" s="399" t="s">
        <v>18</v>
      </c>
      <c r="B19" s="420" t="s">
        <v>787</v>
      </c>
      <c r="C19" s="400"/>
      <c r="D19" s="401"/>
      <c r="E19" s="401"/>
      <c r="F19" s="401"/>
      <c r="G19" s="401"/>
      <c r="H19" s="401"/>
      <c r="I19" s="402"/>
      <c r="J19" s="403">
        <f t="shared" si="1"/>
        <v>0</v>
      </c>
    </row>
    <row r="20" spans="1:10" x14ac:dyDescent="0.25">
      <c r="A20" s="407" t="s">
        <v>19</v>
      </c>
      <c r="B20" s="423" t="s">
        <v>791</v>
      </c>
      <c r="C20" s="408"/>
      <c r="D20" s="409">
        <f>SUM(D21:D28)</f>
        <v>56246750</v>
      </c>
      <c r="E20" s="409">
        <f>SUM(E21:E22)</f>
        <v>0</v>
      </c>
      <c r="F20" s="409">
        <f>SUM(F21:F28)</f>
        <v>33577250</v>
      </c>
      <c r="G20" s="409">
        <f t="shared" ref="G20:H20" si="5">SUM(G21:G28)</f>
        <v>11334750</v>
      </c>
      <c r="H20" s="409">
        <f t="shared" si="5"/>
        <v>11334750</v>
      </c>
      <c r="I20" s="410">
        <f>SUM(I21:I22)</f>
        <v>0</v>
      </c>
      <c r="J20" s="406">
        <f t="shared" si="1"/>
        <v>56246750</v>
      </c>
    </row>
    <row r="21" spans="1:10" ht="36" x14ac:dyDescent="0.25">
      <c r="A21" s="407" t="s">
        <v>20</v>
      </c>
      <c r="B21" s="422" t="s">
        <v>794</v>
      </c>
      <c r="C21" s="321">
        <v>11212500</v>
      </c>
      <c r="D21" s="321">
        <v>11212500</v>
      </c>
      <c r="E21" s="321"/>
      <c r="F21" s="321">
        <v>11212500</v>
      </c>
      <c r="G21" s="321"/>
      <c r="H21" s="321"/>
      <c r="I21" s="321"/>
      <c r="J21" s="411">
        <f t="shared" si="1"/>
        <v>11212500</v>
      </c>
    </row>
    <row r="22" spans="1:10" ht="48" x14ac:dyDescent="0.25">
      <c r="A22" s="407" t="s">
        <v>21</v>
      </c>
      <c r="B22" s="422" t="s">
        <v>795</v>
      </c>
      <c r="C22" s="412">
        <v>1700000</v>
      </c>
      <c r="D22" s="412">
        <v>1700000</v>
      </c>
      <c r="E22" s="412"/>
      <c r="F22" s="412">
        <v>1700000</v>
      </c>
      <c r="G22" s="412"/>
      <c r="H22" s="412"/>
      <c r="I22" s="412"/>
      <c r="J22" s="403">
        <f t="shared" si="1"/>
        <v>1700000</v>
      </c>
    </row>
    <row r="23" spans="1:10" ht="48" x14ac:dyDescent="0.25">
      <c r="A23" s="407"/>
      <c r="B23" s="422" t="s">
        <v>796</v>
      </c>
      <c r="C23" s="412">
        <v>230000</v>
      </c>
      <c r="D23" s="412">
        <v>230000</v>
      </c>
      <c r="E23" s="412"/>
      <c r="F23" s="412">
        <v>230000</v>
      </c>
      <c r="G23" s="412"/>
      <c r="H23" s="412"/>
      <c r="I23" s="412"/>
      <c r="J23" s="403">
        <f t="shared" si="1"/>
        <v>230000</v>
      </c>
    </row>
    <row r="24" spans="1:10" ht="48" x14ac:dyDescent="0.25">
      <c r="A24" s="407"/>
      <c r="B24" s="422" t="s">
        <v>797</v>
      </c>
      <c r="C24" s="412">
        <v>1700000</v>
      </c>
      <c r="D24" s="412">
        <v>1700000</v>
      </c>
      <c r="E24" s="412"/>
      <c r="F24" s="412">
        <v>1700000</v>
      </c>
      <c r="G24" s="412"/>
      <c r="H24" s="412"/>
      <c r="I24" s="412"/>
      <c r="J24" s="403">
        <f t="shared" si="1"/>
        <v>1700000</v>
      </c>
    </row>
    <row r="25" spans="1:10" ht="96" x14ac:dyDescent="0.25">
      <c r="A25" s="407"/>
      <c r="B25" s="422" t="s">
        <v>800</v>
      </c>
      <c r="C25" s="412">
        <v>1000000</v>
      </c>
      <c r="D25" s="412">
        <v>1000000</v>
      </c>
      <c r="E25" s="412"/>
      <c r="F25" s="412">
        <v>1000000</v>
      </c>
      <c r="G25" s="412"/>
      <c r="H25" s="412"/>
      <c r="I25" s="412"/>
      <c r="J25" s="403">
        <f t="shared" si="1"/>
        <v>1000000</v>
      </c>
    </row>
    <row r="26" spans="1:10" ht="60" x14ac:dyDescent="0.25">
      <c r="A26" s="407"/>
      <c r="B26" s="422" t="s">
        <v>801</v>
      </c>
      <c r="C26" s="412">
        <v>5200000</v>
      </c>
      <c r="D26" s="412">
        <v>5200000</v>
      </c>
      <c r="E26" s="412"/>
      <c r="F26" s="412">
        <v>5200000</v>
      </c>
      <c r="G26" s="412"/>
      <c r="H26" s="412"/>
      <c r="I26" s="412"/>
      <c r="J26" s="403">
        <f t="shared" si="1"/>
        <v>5200000</v>
      </c>
    </row>
    <row r="27" spans="1:10" ht="60" x14ac:dyDescent="0.25">
      <c r="A27" s="407"/>
      <c r="B27" s="422" t="s">
        <v>802</v>
      </c>
      <c r="C27" s="412">
        <v>34004250</v>
      </c>
      <c r="D27" s="412">
        <v>34004250</v>
      </c>
      <c r="E27" s="412"/>
      <c r="F27" s="412">
        <v>11334750</v>
      </c>
      <c r="G27" s="412">
        <v>11334750</v>
      </c>
      <c r="H27" s="412">
        <v>11334750</v>
      </c>
      <c r="I27" s="412"/>
      <c r="J27" s="403">
        <f t="shared" si="1"/>
        <v>34004250</v>
      </c>
    </row>
    <row r="28" spans="1:10" ht="36.6" thickBot="1" x14ac:dyDescent="0.3">
      <c r="A28" s="407"/>
      <c r="B28" s="422" t="s">
        <v>804</v>
      </c>
      <c r="C28" s="412">
        <v>1200000</v>
      </c>
      <c r="D28" s="412">
        <v>1200000</v>
      </c>
      <c r="E28" s="412"/>
      <c r="F28" s="412">
        <v>1200000</v>
      </c>
      <c r="G28" s="412"/>
      <c r="H28" s="412"/>
      <c r="I28" s="412"/>
      <c r="J28" s="403">
        <f t="shared" si="1"/>
        <v>1200000</v>
      </c>
    </row>
    <row r="29" spans="1:10" ht="12.6" thickBot="1" x14ac:dyDescent="0.3">
      <c r="A29" s="413" t="s">
        <v>22</v>
      </c>
      <c r="B29" s="424" t="s">
        <v>792</v>
      </c>
      <c r="C29" s="414"/>
      <c r="D29" s="415">
        <f t="shared" ref="D29:J29" si="6">D8+D11+D14+D18+D20</f>
        <v>162353056</v>
      </c>
      <c r="E29" s="415">
        <f t="shared" si="6"/>
        <v>0</v>
      </c>
      <c r="F29" s="415">
        <f t="shared" si="6"/>
        <v>139683556</v>
      </c>
      <c r="G29" s="415">
        <f t="shared" si="6"/>
        <v>11334750</v>
      </c>
      <c r="H29" s="415">
        <f t="shared" si="6"/>
        <v>11334750</v>
      </c>
      <c r="I29" s="416">
        <f t="shared" si="6"/>
        <v>0</v>
      </c>
      <c r="J29" s="417">
        <f t="shared" si="6"/>
        <v>162353056</v>
      </c>
    </row>
  </sheetData>
  <mergeCells count="8">
    <mergeCell ref="B2:G2"/>
    <mergeCell ref="I1:J3"/>
    <mergeCell ref="J5:J6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5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10"/>
  <sheetViews>
    <sheetView view="pageBreakPreview" zoomScale="60" workbookViewId="0">
      <selection activeCell="K8" sqref="K8"/>
    </sheetView>
  </sheetViews>
  <sheetFormatPr defaultColWidth="8.88671875" defaultRowHeight="12" x14ac:dyDescent="0.25"/>
  <cols>
    <col min="1" max="3" width="8.88671875" style="275"/>
    <col min="4" max="4" width="9.33203125" style="275" bestFit="1" customWidth="1"/>
    <col min="5" max="10" width="8.88671875" style="275"/>
    <col min="11" max="11" width="18.33203125" style="275" customWidth="1"/>
    <col min="12" max="16384" width="8.88671875" style="275"/>
  </cols>
  <sheetData>
    <row r="1" spans="1:11" x14ac:dyDescent="0.25">
      <c r="H1" s="434"/>
      <c r="I1" s="434"/>
      <c r="J1" s="753" t="s">
        <v>829</v>
      </c>
      <c r="K1" s="753"/>
    </row>
    <row r="2" spans="1:11" x14ac:dyDescent="0.25">
      <c r="A2" s="785" t="s">
        <v>826</v>
      </c>
      <c r="B2" s="785"/>
      <c r="C2" s="785"/>
      <c r="D2" s="785"/>
      <c r="E2" s="785"/>
      <c r="F2" s="785"/>
      <c r="G2" s="785"/>
      <c r="H2" s="785"/>
      <c r="I2" s="434"/>
      <c r="J2" s="753"/>
      <c r="K2" s="753"/>
    </row>
    <row r="3" spans="1:11" ht="28.2" customHeight="1" x14ac:dyDescent="0.25">
      <c r="H3" s="434"/>
      <c r="I3" s="434"/>
      <c r="J3" s="753"/>
      <c r="K3" s="753"/>
    </row>
    <row r="4" spans="1:11" x14ac:dyDescent="0.25">
      <c r="H4" s="434"/>
      <c r="I4" s="434"/>
      <c r="J4" s="341"/>
      <c r="K4" s="341"/>
    </row>
    <row r="5" spans="1:11" x14ac:dyDescent="0.25">
      <c r="H5" s="434"/>
      <c r="I5" s="434"/>
      <c r="J5" s="341"/>
      <c r="K5" s="341"/>
    </row>
    <row r="6" spans="1:11" x14ac:dyDescent="0.25">
      <c r="H6" s="434"/>
      <c r="I6" s="434"/>
      <c r="J6" s="341"/>
      <c r="K6" s="341"/>
    </row>
    <row r="7" spans="1:11" x14ac:dyDescent="0.25">
      <c r="J7" s="13" t="s">
        <v>30</v>
      </c>
      <c r="K7" s="435"/>
    </row>
    <row r="8" spans="1:11" ht="36" x14ac:dyDescent="0.25">
      <c r="A8" s="250" t="s">
        <v>28</v>
      </c>
      <c r="B8" s="250" t="s">
        <v>29</v>
      </c>
      <c r="C8" s="251" t="s">
        <v>809</v>
      </c>
      <c r="D8" s="251" t="s">
        <v>805</v>
      </c>
      <c r="E8" s="251"/>
      <c r="F8" s="251" t="s">
        <v>827</v>
      </c>
      <c r="G8" s="250">
        <v>2020</v>
      </c>
      <c r="H8" s="250">
        <v>2021</v>
      </c>
      <c r="I8" s="250">
        <v>2022</v>
      </c>
      <c r="J8" s="250" t="s">
        <v>833</v>
      </c>
      <c r="K8" s="250" t="s">
        <v>423</v>
      </c>
    </row>
    <row r="9" spans="1:11" x14ac:dyDescent="0.25">
      <c r="A9" s="777" t="s">
        <v>9</v>
      </c>
      <c r="B9" s="779" t="s">
        <v>806</v>
      </c>
      <c r="C9" s="781">
        <f>600000-46152</f>
        <v>553848</v>
      </c>
      <c r="D9" s="783">
        <v>48213</v>
      </c>
      <c r="E9" s="436" t="s">
        <v>807</v>
      </c>
      <c r="F9" s="73">
        <f>12*3846</f>
        <v>46152</v>
      </c>
      <c r="G9" s="73">
        <f>12*3846</f>
        <v>46152</v>
      </c>
      <c r="H9" s="73">
        <f>12*3846</f>
        <v>46152</v>
      </c>
      <c r="I9" s="73">
        <f>12*3846</f>
        <v>46152</v>
      </c>
      <c r="J9" s="73">
        <f>600000-(F9+G9+H9+I9)</f>
        <v>415392</v>
      </c>
      <c r="K9" s="252">
        <f>SUM(F9:J9)</f>
        <v>600000</v>
      </c>
    </row>
    <row r="10" spans="1:11" x14ac:dyDescent="0.25">
      <c r="A10" s="778"/>
      <c r="B10" s="780"/>
      <c r="C10" s="782"/>
      <c r="D10" s="784"/>
      <c r="E10" s="437" t="s">
        <v>808</v>
      </c>
      <c r="F10" s="73">
        <v>6986</v>
      </c>
      <c r="G10" s="73">
        <v>8530</v>
      </c>
      <c r="H10" s="73">
        <v>7721</v>
      </c>
      <c r="I10" s="73">
        <v>6911</v>
      </c>
      <c r="J10" s="73">
        <f>6102+5293+4483+3674+2864+2055+1246+436</f>
        <v>26153</v>
      </c>
      <c r="K10" s="252">
        <f>SUM(F10:J10)</f>
        <v>56301</v>
      </c>
    </row>
  </sheetData>
  <mergeCells count="6">
    <mergeCell ref="A9:A10"/>
    <mergeCell ref="B9:B10"/>
    <mergeCell ref="C9:C10"/>
    <mergeCell ref="D9:D10"/>
    <mergeCell ref="J1:K3"/>
    <mergeCell ref="A2:H2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17"/>
  <sheetViews>
    <sheetView view="pageBreakPreview" zoomScale="60" workbookViewId="0">
      <selection activeCell="V36" sqref="V36"/>
    </sheetView>
  </sheetViews>
  <sheetFormatPr defaultColWidth="8.88671875" defaultRowHeight="14.4" x14ac:dyDescent="0.3"/>
  <cols>
    <col min="1" max="1" width="8.88671875" style="10"/>
    <col min="2" max="2" width="20.6640625" style="10" bestFit="1" customWidth="1"/>
    <col min="3" max="3" width="25.33203125" style="10" bestFit="1" customWidth="1"/>
    <col min="4" max="4" width="7.88671875" style="10" bestFit="1" customWidth="1"/>
    <col min="5" max="5" width="12.33203125" style="10" customWidth="1"/>
    <col min="6" max="6" width="8.88671875" style="10"/>
    <col min="7" max="7" width="12.44140625" style="10" customWidth="1"/>
    <col min="8" max="16384" width="8.88671875" style="10"/>
  </cols>
  <sheetData>
    <row r="1" spans="1:7" ht="15.6" x14ac:dyDescent="0.3">
      <c r="A1" s="786" t="s">
        <v>541</v>
      </c>
      <c r="B1" s="786"/>
      <c r="C1" s="786"/>
      <c r="D1" s="786"/>
      <c r="E1" s="786"/>
      <c r="F1" s="753" t="s">
        <v>828</v>
      </c>
      <c r="G1" s="753"/>
    </row>
    <row r="2" spans="1:7" ht="15.6" x14ac:dyDescent="0.3">
      <c r="A2" s="786" t="s">
        <v>810</v>
      </c>
      <c r="B2" s="786"/>
      <c r="C2" s="786"/>
      <c r="D2" s="786"/>
      <c r="E2" s="786"/>
      <c r="F2" s="753"/>
      <c r="G2" s="753"/>
    </row>
    <row r="3" spans="1:7" x14ac:dyDescent="0.3">
      <c r="A3" s="425"/>
      <c r="B3" s="425"/>
      <c r="C3" s="425"/>
      <c r="D3" s="425"/>
      <c r="E3" s="425"/>
      <c r="F3" s="753"/>
      <c r="G3" s="753"/>
    </row>
    <row r="4" spans="1:7" ht="15" thickBot="1" x14ac:dyDescent="0.35">
      <c r="A4" s="425"/>
      <c r="B4" s="425"/>
      <c r="C4" s="331"/>
      <c r="D4" s="331"/>
      <c r="E4" s="331"/>
    </row>
    <row r="5" spans="1:7" ht="36.6" thickBot="1" x14ac:dyDescent="0.35">
      <c r="A5" s="332" t="s">
        <v>542</v>
      </c>
      <c r="B5" s="333" t="s">
        <v>811</v>
      </c>
      <c r="C5" s="333" t="s">
        <v>544</v>
      </c>
      <c r="D5" s="426" t="s">
        <v>815</v>
      </c>
      <c r="E5" s="334" t="s">
        <v>814</v>
      </c>
    </row>
    <row r="6" spans="1:7" ht="15" thickBot="1" x14ac:dyDescent="0.35">
      <c r="A6" s="427" t="s">
        <v>9</v>
      </c>
      <c r="B6" s="428" t="s">
        <v>812</v>
      </c>
      <c r="C6" s="428" t="s">
        <v>813</v>
      </c>
      <c r="D6" s="429">
        <v>80000</v>
      </c>
      <c r="E6" s="430">
        <v>64000</v>
      </c>
    </row>
    <row r="7" spans="1:7" x14ac:dyDescent="0.3">
      <c r="A7" s="431" t="s">
        <v>10</v>
      </c>
      <c r="B7" s="428" t="s">
        <v>812</v>
      </c>
      <c r="C7" s="428" t="s">
        <v>813</v>
      </c>
      <c r="D7" s="429">
        <v>80000</v>
      </c>
      <c r="E7" s="432">
        <v>60000</v>
      </c>
    </row>
    <row r="8" spans="1:7" x14ac:dyDescent="0.3">
      <c r="A8" s="431" t="s">
        <v>11</v>
      </c>
      <c r="B8" s="335"/>
      <c r="C8" s="335"/>
      <c r="D8" s="433"/>
      <c r="E8" s="432"/>
    </row>
    <row r="9" spans="1:7" x14ac:dyDescent="0.3">
      <c r="A9" s="431" t="s">
        <v>12</v>
      </c>
      <c r="B9" s="335"/>
      <c r="C9" s="335"/>
      <c r="D9" s="433"/>
      <c r="E9" s="432"/>
    </row>
    <row r="10" spans="1:7" x14ac:dyDescent="0.3">
      <c r="A10" s="431" t="s">
        <v>13</v>
      </c>
      <c r="B10" s="335"/>
      <c r="C10" s="335"/>
      <c r="D10" s="433"/>
      <c r="E10" s="432"/>
    </row>
    <row r="11" spans="1:7" x14ac:dyDescent="0.3">
      <c r="A11" s="431" t="s">
        <v>14</v>
      </c>
      <c r="B11" s="335"/>
      <c r="C11" s="335"/>
      <c r="D11" s="433"/>
      <c r="E11" s="432"/>
    </row>
    <row r="12" spans="1:7" x14ac:dyDescent="0.3">
      <c r="A12" s="431" t="s">
        <v>15</v>
      </c>
      <c r="B12" s="335"/>
      <c r="C12" s="335"/>
      <c r="D12" s="433"/>
      <c r="E12" s="432"/>
    </row>
    <row r="13" spans="1:7" x14ac:dyDescent="0.3">
      <c r="A13" s="431" t="s">
        <v>16</v>
      </c>
      <c r="B13" s="335"/>
      <c r="C13" s="335"/>
      <c r="D13" s="433"/>
      <c r="E13" s="432"/>
    </row>
    <row r="14" spans="1:7" x14ac:dyDescent="0.3">
      <c r="A14" s="431" t="s">
        <v>17</v>
      </c>
      <c r="B14" s="335"/>
      <c r="C14" s="335"/>
      <c r="D14" s="433"/>
      <c r="E14" s="432"/>
    </row>
    <row r="15" spans="1:7" x14ac:dyDescent="0.3">
      <c r="A15" s="431" t="s">
        <v>18</v>
      </c>
      <c r="B15" s="335"/>
      <c r="C15" s="335"/>
      <c r="D15" s="433"/>
      <c r="E15" s="432"/>
    </row>
    <row r="16" spans="1:7" x14ac:dyDescent="0.3">
      <c r="A16" s="431" t="s">
        <v>19</v>
      </c>
      <c r="B16" s="335"/>
      <c r="C16" s="335"/>
      <c r="D16" s="433"/>
      <c r="E16" s="432"/>
    </row>
    <row r="17" spans="1:5" x14ac:dyDescent="0.3">
      <c r="A17" s="431" t="s">
        <v>20</v>
      </c>
      <c r="B17" s="335"/>
      <c r="C17" s="335"/>
      <c r="D17" s="433"/>
      <c r="E17" s="432"/>
    </row>
  </sheetData>
  <mergeCells count="3">
    <mergeCell ref="A1:E1"/>
    <mergeCell ref="A2:E2"/>
    <mergeCell ref="F1:G3"/>
  </mergeCell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2:DH176"/>
  <sheetViews>
    <sheetView view="pageBreakPreview" topLeftCell="AG25" zoomScale="85" zoomScaleNormal="80" zoomScaleSheetLayoutView="85" workbookViewId="0">
      <selection activeCell="BF38" sqref="BF38"/>
    </sheetView>
  </sheetViews>
  <sheetFormatPr defaultRowHeight="14.4" x14ac:dyDescent="0.3"/>
  <cols>
    <col min="1" max="1" width="6.6640625" style="7" customWidth="1"/>
    <col min="2" max="2" width="37.109375" style="7" customWidth="1"/>
    <col min="3" max="12" width="8.6640625" style="7" customWidth="1"/>
    <col min="13" max="13" width="7" style="7" customWidth="1"/>
    <col min="14" max="14" width="35.44140625" style="7" customWidth="1"/>
    <col min="15" max="23" width="8.6640625" style="7" customWidth="1"/>
    <col min="24" max="24" width="7.33203125" style="7" bestFit="1" customWidth="1"/>
    <col min="25" max="25" width="6.6640625" style="7" customWidth="1"/>
    <col min="26" max="26" width="35.6640625" style="7" customWidth="1"/>
    <col min="27" max="36" width="8.6640625" style="7" customWidth="1"/>
    <col min="37" max="37" width="6.5546875" style="7" customWidth="1"/>
    <col min="38" max="38" width="35.44140625" style="7" customWidth="1"/>
    <col min="39" max="48" width="8.6640625" style="7" customWidth="1"/>
    <col min="49" max="49" width="6.6640625" style="7" customWidth="1"/>
    <col min="50" max="50" width="35.88671875" style="7" customWidth="1"/>
    <col min="51" max="60" width="8.6640625" style="7" customWidth="1"/>
    <col min="61" max="61" width="7" style="7" customWidth="1"/>
    <col min="62" max="62" width="35.33203125" style="7" customWidth="1"/>
    <col min="63" max="72" width="8.6640625" style="7" customWidth="1"/>
    <col min="73" max="73" width="6.6640625" style="7" customWidth="1"/>
    <col min="74" max="74" width="35.88671875" style="7" customWidth="1"/>
    <col min="75" max="84" width="8.6640625" style="7" customWidth="1"/>
    <col min="85" max="85" width="6.6640625" style="7" customWidth="1"/>
    <col min="86" max="86" width="35.88671875" style="7" customWidth="1"/>
    <col min="87" max="96" width="8.6640625" style="7" customWidth="1"/>
    <col min="97" max="97" width="8.88671875" style="7"/>
    <col min="98" max="98" width="39.88671875" style="7" customWidth="1"/>
    <col min="99" max="99" width="8.44140625" style="7" bestFit="1" customWidth="1"/>
    <col min="100" max="101" width="8.33203125" style="7" bestFit="1" customWidth="1"/>
    <col min="102" max="102" width="10.5546875" style="7" customWidth="1"/>
    <col min="103" max="103" width="10" style="7" customWidth="1"/>
    <col min="104" max="104" width="9.33203125" style="7" bestFit="1" customWidth="1"/>
    <col min="105" max="105" width="10.33203125" style="7" customWidth="1"/>
    <col min="106" max="108" width="9.33203125" style="7" bestFit="1" customWidth="1"/>
    <col min="109" max="16384" width="8.88671875" style="7"/>
  </cols>
  <sheetData>
    <row r="2" spans="1:108" ht="15" customHeight="1" x14ac:dyDescent="0.3">
      <c r="A2" s="573" t="s">
        <v>416</v>
      </c>
      <c r="B2" s="588"/>
      <c r="C2" s="589" t="s">
        <v>482</v>
      </c>
      <c r="D2" s="590"/>
      <c r="E2" s="590"/>
      <c r="F2" s="590"/>
      <c r="G2" s="590"/>
      <c r="H2" s="533"/>
      <c r="I2" s="573" t="s">
        <v>614</v>
      </c>
      <c r="J2" s="577"/>
      <c r="K2" s="577"/>
      <c r="L2" s="578"/>
      <c r="M2" s="573" t="s">
        <v>416</v>
      </c>
      <c r="N2" s="588"/>
      <c r="O2" s="589" t="s">
        <v>483</v>
      </c>
      <c r="P2" s="590"/>
      <c r="Q2" s="590"/>
      <c r="R2" s="590"/>
      <c r="S2" s="590"/>
      <c r="T2" s="533"/>
      <c r="U2" s="573" t="s">
        <v>613</v>
      </c>
      <c r="V2" s="577"/>
      <c r="W2" s="577"/>
      <c r="X2" s="578"/>
      <c r="Y2" s="573" t="s">
        <v>416</v>
      </c>
      <c r="Z2" s="588"/>
      <c r="AA2" s="589" t="s">
        <v>484</v>
      </c>
      <c r="AB2" s="590"/>
      <c r="AC2" s="590"/>
      <c r="AD2" s="590"/>
      <c r="AE2" s="590"/>
      <c r="AF2" s="533"/>
      <c r="AG2" s="573" t="s">
        <v>612</v>
      </c>
      <c r="AH2" s="577"/>
      <c r="AI2" s="577"/>
      <c r="AJ2" s="578"/>
      <c r="AK2" s="573" t="s">
        <v>416</v>
      </c>
      <c r="AL2" s="588"/>
      <c r="AM2" s="589" t="s">
        <v>485</v>
      </c>
      <c r="AN2" s="590"/>
      <c r="AO2" s="590"/>
      <c r="AP2" s="590"/>
      <c r="AQ2" s="590"/>
      <c r="AR2" s="533"/>
      <c r="AS2" s="573" t="s">
        <v>611</v>
      </c>
      <c r="AT2" s="577"/>
      <c r="AU2" s="577"/>
      <c r="AV2" s="578"/>
      <c r="AW2" s="573" t="s">
        <v>414</v>
      </c>
      <c r="AX2" s="588"/>
      <c r="AY2" s="589" t="s">
        <v>486</v>
      </c>
      <c r="AZ2" s="590"/>
      <c r="BA2" s="590"/>
      <c r="BB2" s="590"/>
      <c r="BC2" s="590"/>
      <c r="BD2" s="533"/>
      <c r="BE2" s="573" t="s">
        <v>610</v>
      </c>
      <c r="BF2" s="577"/>
      <c r="BG2" s="577"/>
      <c r="BH2" s="578"/>
      <c r="BI2" s="573" t="s">
        <v>414</v>
      </c>
      <c r="BJ2" s="588"/>
      <c r="BK2" s="589" t="s">
        <v>487</v>
      </c>
      <c r="BL2" s="590"/>
      <c r="BM2" s="590"/>
      <c r="BN2" s="590"/>
      <c r="BO2" s="590"/>
      <c r="BP2" s="533"/>
      <c r="BQ2" s="573" t="s">
        <v>609</v>
      </c>
      <c r="BR2" s="577"/>
      <c r="BS2" s="577"/>
      <c r="BT2" s="578"/>
      <c r="BU2" s="573" t="s">
        <v>416</v>
      </c>
      <c r="BV2" s="588"/>
      <c r="BW2" s="589" t="s">
        <v>488</v>
      </c>
      <c r="BX2" s="590"/>
      <c r="BY2" s="590"/>
      <c r="BZ2" s="590"/>
      <c r="CA2" s="590"/>
      <c r="CB2" s="533"/>
      <c r="CC2" s="573" t="s">
        <v>608</v>
      </c>
      <c r="CD2" s="577"/>
      <c r="CE2" s="577"/>
      <c r="CF2" s="578"/>
      <c r="CG2" s="573" t="s">
        <v>416</v>
      </c>
      <c r="CH2" s="588"/>
      <c r="CI2" s="589" t="s">
        <v>494</v>
      </c>
      <c r="CJ2" s="590"/>
      <c r="CK2" s="590"/>
      <c r="CL2" s="590"/>
      <c r="CM2" s="590"/>
      <c r="CN2" s="533"/>
      <c r="CO2" s="573" t="s">
        <v>607</v>
      </c>
      <c r="CP2" s="577"/>
      <c r="CQ2" s="577"/>
      <c r="CR2" s="578"/>
    </row>
    <row r="3" spans="1:108" ht="15" customHeight="1" x14ac:dyDescent="0.3">
      <c r="A3" s="588"/>
      <c r="B3" s="588"/>
      <c r="C3" s="590"/>
      <c r="D3" s="590"/>
      <c r="E3" s="590"/>
      <c r="F3" s="590"/>
      <c r="G3" s="590"/>
      <c r="H3" s="533"/>
      <c r="I3" s="577"/>
      <c r="J3" s="577"/>
      <c r="K3" s="577"/>
      <c r="L3" s="578"/>
      <c r="M3" s="588"/>
      <c r="N3" s="588"/>
      <c r="O3" s="590"/>
      <c r="P3" s="590"/>
      <c r="Q3" s="590"/>
      <c r="R3" s="590"/>
      <c r="S3" s="590"/>
      <c r="T3" s="533"/>
      <c r="U3" s="577"/>
      <c r="V3" s="577"/>
      <c r="W3" s="577"/>
      <c r="X3" s="578"/>
      <c r="Y3" s="588"/>
      <c r="Z3" s="588"/>
      <c r="AA3" s="590"/>
      <c r="AB3" s="590"/>
      <c r="AC3" s="590"/>
      <c r="AD3" s="590"/>
      <c r="AE3" s="590"/>
      <c r="AF3" s="533"/>
      <c r="AG3" s="577"/>
      <c r="AH3" s="577"/>
      <c r="AI3" s="577"/>
      <c r="AJ3" s="578"/>
      <c r="AK3" s="588"/>
      <c r="AL3" s="588"/>
      <c r="AM3" s="590"/>
      <c r="AN3" s="590"/>
      <c r="AO3" s="590"/>
      <c r="AP3" s="590"/>
      <c r="AQ3" s="590"/>
      <c r="AR3" s="533"/>
      <c r="AS3" s="577"/>
      <c r="AT3" s="577"/>
      <c r="AU3" s="577"/>
      <c r="AV3" s="578"/>
      <c r="AW3" s="588"/>
      <c r="AX3" s="588"/>
      <c r="AY3" s="590"/>
      <c r="AZ3" s="590"/>
      <c r="BA3" s="590"/>
      <c r="BB3" s="590"/>
      <c r="BC3" s="590"/>
      <c r="BD3" s="533"/>
      <c r="BE3" s="577"/>
      <c r="BF3" s="577"/>
      <c r="BG3" s="577"/>
      <c r="BH3" s="578"/>
      <c r="BI3" s="588"/>
      <c r="BJ3" s="588"/>
      <c r="BK3" s="590"/>
      <c r="BL3" s="590"/>
      <c r="BM3" s="590"/>
      <c r="BN3" s="590"/>
      <c r="BO3" s="590"/>
      <c r="BP3" s="533"/>
      <c r="BQ3" s="577"/>
      <c r="BR3" s="577"/>
      <c r="BS3" s="577"/>
      <c r="BT3" s="578"/>
      <c r="BU3" s="588"/>
      <c r="BV3" s="588"/>
      <c r="BW3" s="590"/>
      <c r="BX3" s="590"/>
      <c r="BY3" s="590"/>
      <c r="BZ3" s="590"/>
      <c r="CA3" s="590"/>
      <c r="CB3" s="533"/>
      <c r="CC3" s="577"/>
      <c r="CD3" s="577"/>
      <c r="CE3" s="577"/>
      <c r="CF3" s="578"/>
      <c r="CG3" s="588"/>
      <c r="CH3" s="588"/>
      <c r="CI3" s="590"/>
      <c r="CJ3" s="590"/>
      <c r="CK3" s="590"/>
      <c r="CL3" s="590"/>
      <c r="CM3" s="590"/>
      <c r="CN3" s="533"/>
      <c r="CO3" s="577"/>
      <c r="CP3" s="577"/>
      <c r="CQ3" s="577"/>
      <c r="CR3" s="578"/>
      <c r="CS3" s="584"/>
      <c r="CT3" s="585"/>
      <c r="CU3" s="585"/>
      <c r="CV3" s="585"/>
      <c r="CW3" s="585"/>
      <c r="CX3" s="585"/>
      <c r="CY3" s="593"/>
      <c r="CZ3" s="594"/>
      <c r="DA3" s="594"/>
    </row>
    <row r="4" spans="1:108" ht="21" customHeight="1" x14ac:dyDescent="0.3">
      <c r="A4" s="588"/>
      <c r="B4" s="588"/>
      <c r="C4" s="590"/>
      <c r="D4" s="590"/>
      <c r="E4" s="590"/>
      <c r="F4" s="590"/>
      <c r="G4" s="590"/>
      <c r="H4" s="533"/>
      <c r="I4" s="577"/>
      <c r="J4" s="577"/>
      <c r="K4" s="577"/>
      <c r="L4" s="578"/>
      <c r="M4" s="588"/>
      <c r="N4" s="588"/>
      <c r="O4" s="590"/>
      <c r="P4" s="590"/>
      <c r="Q4" s="590"/>
      <c r="R4" s="590"/>
      <c r="S4" s="590"/>
      <c r="T4" s="533"/>
      <c r="U4" s="577"/>
      <c r="V4" s="577"/>
      <c r="W4" s="577"/>
      <c r="X4" s="578"/>
      <c r="Y4" s="588"/>
      <c r="Z4" s="588"/>
      <c r="AA4" s="590"/>
      <c r="AB4" s="590"/>
      <c r="AC4" s="590"/>
      <c r="AD4" s="590"/>
      <c r="AE4" s="590"/>
      <c r="AF4" s="533"/>
      <c r="AG4" s="577"/>
      <c r="AH4" s="577"/>
      <c r="AI4" s="577"/>
      <c r="AJ4" s="578"/>
      <c r="AK4" s="588"/>
      <c r="AL4" s="588"/>
      <c r="AM4" s="590"/>
      <c r="AN4" s="590"/>
      <c r="AO4" s="590"/>
      <c r="AP4" s="590"/>
      <c r="AQ4" s="590"/>
      <c r="AR4" s="533"/>
      <c r="AS4" s="577"/>
      <c r="AT4" s="577"/>
      <c r="AU4" s="577"/>
      <c r="AV4" s="578"/>
      <c r="AW4" s="588"/>
      <c r="AX4" s="588"/>
      <c r="AY4" s="590"/>
      <c r="AZ4" s="590"/>
      <c r="BA4" s="590"/>
      <c r="BB4" s="590"/>
      <c r="BC4" s="590"/>
      <c r="BD4" s="533"/>
      <c r="BE4" s="577"/>
      <c r="BF4" s="577"/>
      <c r="BG4" s="577"/>
      <c r="BH4" s="578"/>
      <c r="BI4" s="588"/>
      <c r="BJ4" s="588"/>
      <c r="BK4" s="590"/>
      <c r="BL4" s="590"/>
      <c r="BM4" s="590"/>
      <c r="BN4" s="590"/>
      <c r="BO4" s="590"/>
      <c r="BP4" s="533"/>
      <c r="BQ4" s="577"/>
      <c r="BR4" s="577"/>
      <c r="BS4" s="577"/>
      <c r="BT4" s="578"/>
      <c r="BU4" s="588"/>
      <c r="BV4" s="588"/>
      <c r="BW4" s="590"/>
      <c r="BX4" s="590"/>
      <c r="BY4" s="590"/>
      <c r="BZ4" s="590"/>
      <c r="CA4" s="590"/>
      <c r="CB4" s="533"/>
      <c r="CC4" s="577"/>
      <c r="CD4" s="577"/>
      <c r="CE4" s="577"/>
      <c r="CF4" s="578"/>
      <c r="CG4" s="588"/>
      <c r="CH4" s="588"/>
      <c r="CI4" s="590"/>
      <c r="CJ4" s="590"/>
      <c r="CK4" s="590"/>
      <c r="CL4" s="590"/>
      <c r="CM4" s="590"/>
      <c r="CN4" s="533"/>
      <c r="CO4" s="577"/>
      <c r="CP4" s="577"/>
      <c r="CQ4" s="577"/>
      <c r="CR4" s="578"/>
      <c r="CS4" s="584"/>
      <c r="CT4" s="585"/>
      <c r="CU4" s="585"/>
      <c r="CV4" s="585"/>
      <c r="CW4" s="585"/>
      <c r="CX4" s="585"/>
      <c r="CY4" s="594"/>
      <c r="CZ4" s="594"/>
      <c r="DA4" s="594"/>
    </row>
    <row r="5" spans="1:108" ht="32.25" customHeight="1" x14ac:dyDescent="0.3">
      <c r="A5" s="508"/>
      <c r="B5" s="480" t="s">
        <v>35</v>
      </c>
      <c r="C5" s="509"/>
      <c r="D5" s="509"/>
      <c r="E5" s="509"/>
      <c r="F5" s="510"/>
      <c r="G5" s="510"/>
      <c r="H5" s="510"/>
      <c r="I5" s="579"/>
      <c r="J5" s="580"/>
      <c r="K5" s="583" t="s">
        <v>104</v>
      </c>
      <c r="L5" s="580"/>
      <c r="M5" s="508"/>
      <c r="N5" s="480" t="s">
        <v>35</v>
      </c>
      <c r="O5" s="509"/>
      <c r="P5" s="509"/>
      <c r="Q5" s="509"/>
      <c r="R5" s="510"/>
      <c r="S5" s="510"/>
      <c r="T5" s="510"/>
      <c r="U5" s="579"/>
      <c r="V5" s="580"/>
      <c r="W5" s="583" t="s">
        <v>104</v>
      </c>
      <c r="X5" s="580"/>
      <c r="Y5" s="508"/>
      <c r="Z5" s="480" t="s">
        <v>35</v>
      </c>
      <c r="AA5" s="509"/>
      <c r="AB5" s="509"/>
      <c r="AC5" s="509"/>
      <c r="AD5" s="510"/>
      <c r="AE5" s="510"/>
      <c r="AF5" s="510"/>
      <c r="AG5" s="579"/>
      <c r="AH5" s="580"/>
      <c r="AI5" s="583" t="s">
        <v>104</v>
      </c>
      <c r="AJ5" s="580"/>
      <c r="AK5" s="508"/>
      <c r="AL5" s="480" t="s">
        <v>35</v>
      </c>
      <c r="AM5" s="509"/>
      <c r="AN5" s="509"/>
      <c r="AO5" s="509"/>
      <c r="AP5" s="510"/>
      <c r="AQ5" s="510"/>
      <c r="AR5" s="510"/>
      <c r="AS5" s="579"/>
      <c r="AT5" s="580"/>
      <c r="AU5" s="583" t="s">
        <v>104</v>
      </c>
      <c r="AV5" s="580"/>
      <c r="AW5" s="508"/>
      <c r="AX5" s="480" t="s">
        <v>35</v>
      </c>
      <c r="AY5" s="509"/>
      <c r="AZ5" s="509"/>
      <c r="BA5" s="509"/>
      <c r="BB5" s="510"/>
      <c r="BC5" s="510"/>
      <c r="BD5" s="510"/>
      <c r="BE5" s="579"/>
      <c r="BF5" s="580"/>
      <c r="BG5" s="583" t="s">
        <v>104</v>
      </c>
      <c r="BH5" s="580"/>
      <c r="BI5" s="508"/>
      <c r="BJ5" s="480" t="s">
        <v>35</v>
      </c>
      <c r="BK5" s="509"/>
      <c r="BL5" s="509"/>
      <c r="BM5" s="509"/>
      <c r="BN5" s="510"/>
      <c r="BO5" s="510"/>
      <c r="BP5" s="510"/>
      <c r="BQ5" s="579"/>
      <c r="BR5" s="580"/>
      <c r="BS5" s="583" t="s">
        <v>104</v>
      </c>
      <c r="BT5" s="580"/>
      <c r="BU5" s="508"/>
      <c r="BV5" s="480" t="s">
        <v>35</v>
      </c>
      <c r="BW5" s="509"/>
      <c r="BX5" s="509"/>
      <c r="BY5" s="509"/>
      <c r="BZ5" s="510"/>
      <c r="CA5" s="510"/>
      <c r="CB5" s="510"/>
      <c r="CC5" s="579"/>
      <c r="CD5" s="580"/>
      <c r="CE5" s="579" t="s">
        <v>30</v>
      </c>
      <c r="CF5" s="580"/>
      <c r="CG5" s="508"/>
      <c r="CH5" s="480" t="s">
        <v>35</v>
      </c>
      <c r="CI5" s="509"/>
      <c r="CJ5" s="509"/>
      <c r="CK5" s="509"/>
      <c r="CL5" s="510"/>
      <c r="CM5" s="510"/>
      <c r="CN5" s="510"/>
      <c r="CO5" s="579"/>
      <c r="CP5" s="580"/>
      <c r="CQ5" s="579" t="s">
        <v>30</v>
      </c>
      <c r="CR5" s="580"/>
      <c r="CS5" s="534"/>
      <c r="CT5" s="535"/>
      <c r="CU5" s="535"/>
      <c r="CV5" s="535"/>
      <c r="CW5" s="535"/>
      <c r="CX5" s="478"/>
      <c r="CY5" s="536"/>
      <c r="CZ5" s="536"/>
      <c r="DA5" s="478"/>
      <c r="DB5" s="537"/>
      <c r="DC5" s="537"/>
      <c r="DD5" s="537"/>
    </row>
    <row r="6" spans="1:108" s="538" customFormat="1" ht="50.1" customHeight="1" x14ac:dyDescent="0.3">
      <c r="A6" s="511" t="s">
        <v>28</v>
      </c>
      <c r="B6" s="483" t="s">
        <v>29</v>
      </c>
      <c r="C6" s="483" t="s">
        <v>472</v>
      </c>
      <c r="D6" s="483" t="s">
        <v>473</v>
      </c>
      <c r="E6" s="483" t="s">
        <v>474</v>
      </c>
      <c r="F6" s="483" t="s">
        <v>475</v>
      </c>
      <c r="G6" s="483" t="s">
        <v>476</v>
      </c>
      <c r="H6" s="483" t="s">
        <v>477</v>
      </c>
      <c r="I6" s="483" t="s">
        <v>478</v>
      </c>
      <c r="J6" s="483" t="s">
        <v>479</v>
      </c>
      <c r="K6" s="483" t="s">
        <v>480</v>
      </c>
      <c r="L6" s="483" t="s">
        <v>481</v>
      </c>
      <c r="M6" s="511" t="s">
        <v>28</v>
      </c>
      <c r="N6" s="483" t="s">
        <v>29</v>
      </c>
      <c r="O6" s="483" t="s">
        <v>472</v>
      </c>
      <c r="P6" s="483" t="s">
        <v>473</v>
      </c>
      <c r="Q6" s="483" t="s">
        <v>474</v>
      </c>
      <c r="R6" s="483" t="s">
        <v>475</v>
      </c>
      <c r="S6" s="483" t="s">
        <v>476</v>
      </c>
      <c r="T6" s="483" t="s">
        <v>477</v>
      </c>
      <c r="U6" s="483" t="s">
        <v>478</v>
      </c>
      <c r="V6" s="483" t="s">
        <v>479</v>
      </c>
      <c r="W6" s="483" t="s">
        <v>480</v>
      </c>
      <c r="X6" s="483" t="s">
        <v>481</v>
      </c>
      <c r="Y6" s="511" t="s">
        <v>28</v>
      </c>
      <c r="Z6" s="483" t="s">
        <v>29</v>
      </c>
      <c r="AA6" s="483" t="s">
        <v>472</v>
      </c>
      <c r="AB6" s="483" t="s">
        <v>473</v>
      </c>
      <c r="AC6" s="483" t="s">
        <v>474</v>
      </c>
      <c r="AD6" s="483" t="s">
        <v>475</v>
      </c>
      <c r="AE6" s="483" t="s">
        <v>476</v>
      </c>
      <c r="AF6" s="483" t="s">
        <v>477</v>
      </c>
      <c r="AG6" s="483" t="s">
        <v>478</v>
      </c>
      <c r="AH6" s="483" t="s">
        <v>479</v>
      </c>
      <c r="AI6" s="483" t="s">
        <v>480</v>
      </c>
      <c r="AJ6" s="483" t="s">
        <v>481</v>
      </c>
      <c r="AK6" s="511" t="s">
        <v>28</v>
      </c>
      <c r="AL6" s="483" t="s">
        <v>29</v>
      </c>
      <c r="AM6" s="483" t="s">
        <v>472</v>
      </c>
      <c r="AN6" s="483" t="s">
        <v>473</v>
      </c>
      <c r="AO6" s="483" t="s">
        <v>474</v>
      </c>
      <c r="AP6" s="483" t="s">
        <v>475</v>
      </c>
      <c r="AQ6" s="483" t="s">
        <v>476</v>
      </c>
      <c r="AR6" s="483" t="s">
        <v>477</v>
      </c>
      <c r="AS6" s="483" t="s">
        <v>478</v>
      </c>
      <c r="AT6" s="483" t="s">
        <v>479</v>
      </c>
      <c r="AU6" s="483" t="s">
        <v>480</v>
      </c>
      <c r="AV6" s="483" t="s">
        <v>481</v>
      </c>
      <c r="AW6" s="511" t="s">
        <v>28</v>
      </c>
      <c r="AX6" s="483" t="s">
        <v>29</v>
      </c>
      <c r="AY6" s="483" t="s">
        <v>472</v>
      </c>
      <c r="AZ6" s="483" t="s">
        <v>473</v>
      </c>
      <c r="BA6" s="483" t="s">
        <v>474</v>
      </c>
      <c r="BB6" s="483" t="s">
        <v>475</v>
      </c>
      <c r="BC6" s="483" t="s">
        <v>476</v>
      </c>
      <c r="BD6" s="483" t="s">
        <v>477</v>
      </c>
      <c r="BE6" s="483" t="s">
        <v>478</v>
      </c>
      <c r="BF6" s="483" t="s">
        <v>479</v>
      </c>
      <c r="BG6" s="483" t="s">
        <v>480</v>
      </c>
      <c r="BH6" s="483" t="s">
        <v>481</v>
      </c>
      <c r="BI6" s="511" t="s">
        <v>28</v>
      </c>
      <c r="BJ6" s="483" t="s">
        <v>29</v>
      </c>
      <c r="BK6" s="483" t="s">
        <v>472</v>
      </c>
      <c r="BL6" s="483" t="s">
        <v>473</v>
      </c>
      <c r="BM6" s="483" t="s">
        <v>474</v>
      </c>
      <c r="BN6" s="483" t="s">
        <v>475</v>
      </c>
      <c r="BO6" s="483" t="s">
        <v>476</v>
      </c>
      <c r="BP6" s="483" t="s">
        <v>477</v>
      </c>
      <c r="BQ6" s="483" t="s">
        <v>478</v>
      </c>
      <c r="BR6" s="483" t="s">
        <v>479</v>
      </c>
      <c r="BS6" s="483" t="s">
        <v>480</v>
      </c>
      <c r="BT6" s="483" t="s">
        <v>481</v>
      </c>
      <c r="BU6" s="511" t="s">
        <v>28</v>
      </c>
      <c r="BV6" s="483" t="s">
        <v>29</v>
      </c>
      <c r="BW6" s="483" t="s">
        <v>472</v>
      </c>
      <c r="BX6" s="483" t="s">
        <v>473</v>
      </c>
      <c r="BY6" s="483" t="s">
        <v>474</v>
      </c>
      <c r="BZ6" s="483" t="s">
        <v>475</v>
      </c>
      <c r="CA6" s="483" t="s">
        <v>476</v>
      </c>
      <c r="CB6" s="483" t="s">
        <v>477</v>
      </c>
      <c r="CC6" s="483" t="s">
        <v>478</v>
      </c>
      <c r="CD6" s="483" t="s">
        <v>479</v>
      </c>
      <c r="CE6" s="483" t="s">
        <v>480</v>
      </c>
      <c r="CF6" s="483" t="s">
        <v>481</v>
      </c>
      <c r="CG6" s="511" t="s">
        <v>28</v>
      </c>
      <c r="CH6" s="483" t="s">
        <v>29</v>
      </c>
      <c r="CI6" s="483" t="s">
        <v>472</v>
      </c>
      <c r="CJ6" s="483" t="s">
        <v>473</v>
      </c>
      <c r="CK6" s="483" t="s">
        <v>474</v>
      </c>
      <c r="CL6" s="483" t="s">
        <v>475</v>
      </c>
      <c r="CM6" s="483" t="s">
        <v>476</v>
      </c>
      <c r="CN6" s="483" t="s">
        <v>477</v>
      </c>
      <c r="CO6" s="483" t="s">
        <v>478</v>
      </c>
      <c r="CP6" s="483" t="s">
        <v>479</v>
      </c>
      <c r="CQ6" s="483" t="s">
        <v>480</v>
      </c>
      <c r="CR6" s="483" t="s">
        <v>481</v>
      </c>
      <c r="CS6" s="511" t="s">
        <v>28</v>
      </c>
      <c r="CT6" s="483" t="s">
        <v>29</v>
      </c>
      <c r="CU6" s="483" t="s">
        <v>472</v>
      </c>
      <c r="CV6" s="483" t="s">
        <v>473</v>
      </c>
      <c r="CW6" s="483" t="s">
        <v>474</v>
      </c>
      <c r="CX6" s="483" t="s">
        <v>475</v>
      </c>
      <c r="CY6" s="483" t="s">
        <v>476</v>
      </c>
      <c r="CZ6" s="483" t="s">
        <v>477</v>
      </c>
      <c r="DA6" s="483" t="s">
        <v>478</v>
      </c>
      <c r="DB6" s="483" t="s">
        <v>479</v>
      </c>
      <c r="DC6" s="483" t="s">
        <v>480</v>
      </c>
      <c r="DD6" s="483" t="s">
        <v>481</v>
      </c>
    </row>
    <row r="7" spans="1:108" ht="15" customHeight="1" x14ac:dyDescent="0.3">
      <c r="A7" s="484" t="s">
        <v>9</v>
      </c>
      <c r="B7" s="261" t="s">
        <v>59</v>
      </c>
      <c r="C7" s="241">
        <v>0</v>
      </c>
      <c r="D7" s="241">
        <v>0</v>
      </c>
      <c r="E7" s="241">
        <v>0</v>
      </c>
      <c r="F7" s="241">
        <v>0</v>
      </c>
      <c r="G7" s="241">
        <v>0</v>
      </c>
      <c r="H7" s="241">
        <v>0</v>
      </c>
      <c r="I7" s="241">
        <v>0</v>
      </c>
      <c r="J7" s="262">
        <f>C7+F7+I7</f>
        <v>0</v>
      </c>
      <c r="K7" s="262">
        <f>D7+G7</f>
        <v>0</v>
      </c>
      <c r="L7" s="262">
        <f>E7+H7</f>
        <v>0</v>
      </c>
      <c r="M7" s="484" t="s">
        <v>9</v>
      </c>
      <c r="N7" s="261" t="s">
        <v>59</v>
      </c>
      <c r="O7" s="241">
        <v>0</v>
      </c>
      <c r="P7" s="241">
        <v>0</v>
      </c>
      <c r="Q7" s="241">
        <v>0</v>
      </c>
      <c r="R7" s="241">
        <v>0</v>
      </c>
      <c r="S7" s="241">
        <v>0</v>
      </c>
      <c r="T7" s="241">
        <v>0</v>
      </c>
      <c r="U7" s="241">
        <v>0</v>
      </c>
      <c r="V7" s="262">
        <f>O7+R7+U7</f>
        <v>0</v>
      </c>
      <c r="W7" s="262">
        <f>P7+S7</f>
        <v>0</v>
      </c>
      <c r="X7" s="262">
        <f>Q7</f>
        <v>0</v>
      </c>
      <c r="Y7" s="484" t="s">
        <v>9</v>
      </c>
      <c r="Z7" s="261" t="s">
        <v>59</v>
      </c>
      <c r="AA7" s="241">
        <v>0</v>
      </c>
      <c r="AB7" s="241">
        <v>0</v>
      </c>
      <c r="AC7" s="241">
        <v>0</v>
      </c>
      <c r="AD7" s="241">
        <v>0</v>
      </c>
      <c r="AE7" s="241">
        <v>0</v>
      </c>
      <c r="AF7" s="241">
        <v>0</v>
      </c>
      <c r="AG7" s="241">
        <v>0</v>
      </c>
      <c r="AH7" s="262">
        <f>AA7+AD7+AG7</f>
        <v>0</v>
      </c>
      <c r="AI7" s="262">
        <f>AB7+AE7</f>
        <v>0</v>
      </c>
      <c r="AJ7" s="262">
        <f>AC7</f>
        <v>0</v>
      </c>
      <c r="AK7" s="484" t="s">
        <v>9</v>
      </c>
      <c r="AL7" s="261" t="s">
        <v>59</v>
      </c>
      <c r="AM7" s="241">
        <v>0</v>
      </c>
      <c r="AN7" s="241">
        <v>0</v>
      </c>
      <c r="AO7" s="241">
        <v>0</v>
      </c>
      <c r="AP7" s="241">
        <v>0</v>
      </c>
      <c r="AQ7" s="241">
        <v>0</v>
      </c>
      <c r="AR7" s="241">
        <v>0</v>
      </c>
      <c r="AS7" s="241">
        <v>0</v>
      </c>
      <c r="AT7" s="262">
        <f>AM7+AP7+AS7</f>
        <v>0</v>
      </c>
      <c r="AU7" s="262">
        <f>AN7+AQ7</f>
        <v>0</v>
      </c>
      <c r="AV7" s="262">
        <f>AO7</f>
        <v>0</v>
      </c>
      <c r="AW7" s="484" t="s">
        <v>9</v>
      </c>
      <c r="AX7" s="261" t="s">
        <v>59</v>
      </c>
      <c r="AY7" s="241">
        <v>0</v>
      </c>
      <c r="AZ7" s="241">
        <v>0</v>
      </c>
      <c r="BA7" s="241">
        <v>0</v>
      </c>
      <c r="BB7" s="241">
        <v>0</v>
      </c>
      <c r="BC7" s="241">
        <v>0</v>
      </c>
      <c r="BD7" s="241">
        <v>0</v>
      </c>
      <c r="BE7" s="241">
        <v>0</v>
      </c>
      <c r="BF7" s="262">
        <f>AY7+BB7+BE7</f>
        <v>0</v>
      </c>
      <c r="BG7" s="262">
        <f>AZ7+BC7</f>
        <v>0</v>
      </c>
      <c r="BH7" s="262">
        <f>BA7+BD7</f>
        <v>0</v>
      </c>
      <c r="BI7" s="484" t="s">
        <v>9</v>
      </c>
      <c r="BJ7" s="261" t="s">
        <v>59</v>
      </c>
      <c r="BK7" s="241">
        <v>0</v>
      </c>
      <c r="BL7" s="241">
        <v>0</v>
      </c>
      <c r="BM7" s="241">
        <v>0</v>
      </c>
      <c r="BN7" s="241">
        <v>0</v>
      </c>
      <c r="BO7" s="241">
        <v>0</v>
      </c>
      <c r="BP7" s="241">
        <v>0</v>
      </c>
      <c r="BQ7" s="262">
        <v>0</v>
      </c>
      <c r="BR7" s="262">
        <f>BK7+BN7+BQ7</f>
        <v>0</v>
      </c>
      <c r="BS7" s="262">
        <f>BL7+BO7</f>
        <v>0</v>
      </c>
      <c r="BT7" s="262">
        <f>BM7</f>
        <v>0</v>
      </c>
      <c r="BU7" s="484" t="s">
        <v>9</v>
      </c>
      <c r="BV7" s="261" t="s">
        <v>59</v>
      </c>
      <c r="BW7" s="241">
        <v>0</v>
      </c>
      <c r="BX7" s="241">
        <v>0</v>
      </c>
      <c r="BY7" s="241">
        <v>0</v>
      </c>
      <c r="BZ7" s="241">
        <v>0</v>
      </c>
      <c r="CA7" s="241">
        <v>0</v>
      </c>
      <c r="CB7" s="241">
        <v>0</v>
      </c>
      <c r="CC7" s="241">
        <v>0</v>
      </c>
      <c r="CD7" s="539">
        <f>BW7+BZ7+CC7</f>
        <v>0</v>
      </c>
      <c r="CE7" s="262">
        <f>BX7+CA7</f>
        <v>0</v>
      </c>
      <c r="CF7" s="262">
        <f t="shared" ref="CF7:CF15" si="0">BY7</f>
        <v>0</v>
      </c>
      <c r="CG7" s="484" t="s">
        <v>9</v>
      </c>
      <c r="CH7" s="261" t="s">
        <v>59</v>
      </c>
      <c r="CI7" s="241">
        <v>0</v>
      </c>
      <c r="CJ7" s="241">
        <v>0</v>
      </c>
      <c r="CK7" s="241">
        <v>0</v>
      </c>
      <c r="CL7" s="241">
        <v>0</v>
      </c>
      <c r="CM7" s="241">
        <v>0</v>
      </c>
      <c r="CN7" s="241">
        <v>0</v>
      </c>
      <c r="CO7" s="241">
        <v>0</v>
      </c>
      <c r="CP7" s="539">
        <f>CI7+CL7+CO7</f>
        <v>0</v>
      </c>
      <c r="CQ7" s="262">
        <f>CJ7+CM7</f>
        <v>0</v>
      </c>
      <c r="CR7" s="262">
        <f>CK7</f>
        <v>0</v>
      </c>
      <c r="CS7" s="484" t="s">
        <v>9</v>
      </c>
      <c r="CT7" s="261" t="s">
        <v>59</v>
      </c>
      <c r="CU7" s="527">
        <f>+C7+O7+AA7+AM7+AY7+BK7+BW7</f>
        <v>0</v>
      </c>
      <c r="CV7" s="527">
        <f t="shared" ref="CV7:DD7" si="1">+D7+P7+AB7+AN7+AZ7+BL7+BX7</f>
        <v>0</v>
      </c>
      <c r="CW7" s="527">
        <f t="shared" si="1"/>
        <v>0</v>
      </c>
      <c r="CX7" s="527">
        <f t="shared" si="1"/>
        <v>0</v>
      </c>
      <c r="CY7" s="527">
        <f t="shared" si="1"/>
        <v>0</v>
      </c>
      <c r="CZ7" s="527">
        <f t="shared" si="1"/>
        <v>0</v>
      </c>
      <c r="DA7" s="527">
        <f t="shared" si="1"/>
        <v>0</v>
      </c>
      <c r="DB7" s="527">
        <f t="shared" si="1"/>
        <v>0</v>
      </c>
      <c r="DC7" s="527">
        <f t="shared" si="1"/>
        <v>0</v>
      </c>
      <c r="DD7" s="527">
        <f t="shared" si="1"/>
        <v>0</v>
      </c>
    </row>
    <row r="8" spans="1:108" ht="14.25" customHeight="1" x14ac:dyDescent="0.3">
      <c r="A8" s="484" t="s">
        <v>10</v>
      </c>
      <c r="B8" s="261" t="s">
        <v>353</v>
      </c>
      <c r="C8" s="241">
        <v>13165</v>
      </c>
      <c r="D8" s="241">
        <v>13165</v>
      </c>
      <c r="E8" s="241">
        <v>9611</v>
      </c>
      <c r="F8" s="241">
        <v>0</v>
      </c>
      <c r="G8" s="241">
        <v>0</v>
      </c>
      <c r="H8" s="241">
        <v>0</v>
      </c>
      <c r="I8" s="241">
        <v>0</v>
      </c>
      <c r="J8" s="262">
        <f t="shared" ref="J8:J25" si="2">C8+F8+I8</f>
        <v>13165</v>
      </c>
      <c r="K8" s="262">
        <f t="shared" ref="K8:K25" si="3">D8+G8</f>
        <v>13165</v>
      </c>
      <c r="L8" s="262">
        <f t="shared" ref="L8:L25" si="4">E8+H8</f>
        <v>9611</v>
      </c>
      <c r="M8" s="484" t="s">
        <v>10</v>
      </c>
      <c r="N8" s="261" t="s">
        <v>354</v>
      </c>
      <c r="O8" s="241">
        <v>0</v>
      </c>
      <c r="P8" s="241">
        <v>0</v>
      </c>
      <c r="Q8" s="241">
        <v>0</v>
      </c>
      <c r="R8" s="241">
        <v>0</v>
      </c>
      <c r="S8" s="241">
        <v>0</v>
      </c>
      <c r="T8" s="241">
        <v>0</v>
      </c>
      <c r="U8" s="241">
        <v>0</v>
      </c>
      <c r="V8" s="262">
        <f t="shared" ref="V8:V25" si="5">O8+R8+U8</f>
        <v>0</v>
      </c>
      <c r="W8" s="262">
        <f t="shared" ref="W8:W25" si="6">P8+S8</f>
        <v>0</v>
      </c>
      <c r="X8" s="262">
        <f t="shared" ref="X8:X25" si="7">Q8</f>
        <v>0</v>
      </c>
      <c r="Y8" s="484" t="s">
        <v>10</v>
      </c>
      <c r="Z8" s="261" t="s">
        <v>354</v>
      </c>
      <c r="AA8" s="241">
        <v>0</v>
      </c>
      <c r="AB8" s="241">
        <v>0</v>
      </c>
      <c r="AC8" s="241">
        <v>0</v>
      </c>
      <c r="AD8" s="241">
        <v>0</v>
      </c>
      <c r="AE8" s="241">
        <v>0</v>
      </c>
      <c r="AF8" s="241">
        <v>0</v>
      </c>
      <c r="AG8" s="241">
        <v>0</v>
      </c>
      <c r="AH8" s="262">
        <f t="shared" ref="AH8:AH25" si="8">AA8+AD8+AG8</f>
        <v>0</v>
      </c>
      <c r="AI8" s="262">
        <f t="shared" ref="AI8:AI25" si="9">AB8+AE8</f>
        <v>0</v>
      </c>
      <c r="AJ8" s="262">
        <f t="shared" ref="AJ8:AJ25" si="10">AC8</f>
        <v>0</v>
      </c>
      <c r="AK8" s="484" t="s">
        <v>10</v>
      </c>
      <c r="AL8" s="261" t="s">
        <v>354</v>
      </c>
      <c r="AM8" s="241">
        <v>0</v>
      </c>
      <c r="AN8" s="241">
        <v>0</v>
      </c>
      <c r="AO8" s="241">
        <v>0</v>
      </c>
      <c r="AP8" s="241">
        <v>0</v>
      </c>
      <c r="AQ8" s="241">
        <v>0</v>
      </c>
      <c r="AR8" s="241">
        <v>0</v>
      </c>
      <c r="AS8" s="241">
        <v>0</v>
      </c>
      <c r="AT8" s="262">
        <f t="shared" ref="AT8:AT25" si="11">AM8+AP8+AS8</f>
        <v>0</v>
      </c>
      <c r="AU8" s="262">
        <f t="shared" ref="AU8:AU25" si="12">AN8+AQ8</f>
        <v>0</v>
      </c>
      <c r="AV8" s="262">
        <f t="shared" ref="AV8:AV25" si="13">AO8</f>
        <v>0</v>
      </c>
      <c r="AW8" s="484" t="s">
        <v>10</v>
      </c>
      <c r="AX8" s="261" t="s">
        <v>354</v>
      </c>
      <c r="AY8" s="241">
        <v>0</v>
      </c>
      <c r="AZ8" s="241">
        <v>0</v>
      </c>
      <c r="BA8" s="241">
        <v>0</v>
      </c>
      <c r="BB8" s="241">
        <v>0</v>
      </c>
      <c r="BC8" s="241">
        <v>0</v>
      </c>
      <c r="BD8" s="241">
        <v>0</v>
      </c>
      <c r="BE8" s="241">
        <v>0</v>
      </c>
      <c r="BF8" s="262">
        <f t="shared" ref="BF8:BF25" si="14">AY8+BB8+BE8</f>
        <v>0</v>
      </c>
      <c r="BG8" s="262">
        <f t="shared" ref="BG8:BG25" si="15">AZ8+BC8</f>
        <v>0</v>
      </c>
      <c r="BH8" s="262">
        <f t="shared" ref="BH8:BH25" si="16">BA8+BD8</f>
        <v>0</v>
      </c>
      <c r="BI8" s="484" t="s">
        <v>10</v>
      </c>
      <c r="BJ8" s="261" t="s">
        <v>354</v>
      </c>
      <c r="BK8" s="241">
        <v>6000</v>
      </c>
      <c r="BL8" s="241">
        <v>6000</v>
      </c>
      <c r="BM8" s="241">
        <v>2155</v>
      </c>
      <c r="BN8" s="241">
        <v>0</v>
      </c>
      <c r="BO8" s="241">
        <v>0</v>
      </c>
      <c r="BP8" s="241">
        <v>0</v>
      </c>
      <c r="BQ8" s="241">
        <v>0</v>
      </c>
      <c r="BR8" s="262">
        <f t="shared" ref="BR8:BR25" si="17">BK8+BN8+BQ8</f>
        <v>6000</v>
      </c>
      <c r="BS8" s="262">
        <f t="shared" ref="BS8:BS25" si="18">BL8+BO8</f>
        <v>6000</v>
      </c>
      <c r="BT8" s="262">
        <f t="shared" ref="BT8:BT25" si="19">BM8</f>
        <v>2155</v>
      </c>
      <c r="BU8" s="484" t="s">
        <v>10</v>
      </c>
      <c r="BV8" s="261" t="s">
        <v>354</v>
      </c>
      <c r="BW8" s="241">
        <v>0</v>
      </c>
      <c r="BX8" s="241">
        <v>349</v>
      </c>
      <c r="BY8" s="241">
        <v>349</v>
      </c>
      <c r="BZ8" s="241">
        <v>0</v>
      </c>
      <c r="CA8" s="241">
        <v>0</v>
      </c>
      <c r="CB8" s="241">
        <v>0</v>
      </c>
      <c r="CC8" s="241">
        <v>0</v>
      </c>
      <c r="CD8" s="539">
        <f t="shared" ref="CD8:CD25" si="20">BW8+BZ8+CC8</f>
        <v>0</v>
      </c>
      <c r="CE8" s="262">
        <f t="shared" ref="CE8:CE25" si="21">BX8+CA8</f>
        <v>349</v>
      </c>
      <c r="CF8" s="262">
        <f t="shared" si="0"/>
        <v>349</v>
      </c>
      <c r="CG8" s="484" t="s">
        <v>10</v>
      </c>
      <c r="CH8" s="261" t="s">
        <v>354</v>
      </c>
      <c r="CI8" s="241">
        <v>0</v>
      </c>
      <c r="CJ8" s="241">
        <v>0</v>
      </c>
      <c r="CK8" s="241">
        <v>0</v>
      </c>
      <c r="CL8" s="241">
        <v>0</v>
      </c>
      <c r="CM8" s="241">
        <v>0</v>
      </c>
      <c r="CN8" s="241">
        <v>0</v>
      </c>
      <c r="CO8" s="241">
        <v>0</v>
      </c>
      <c r="CP8" s="539">
        <f>CI8+CL8+CO8</f>
        <v>0</v>
      </c>
      <c r="CQ8" s="262">
        <f>CJ8+CM8</f>
        <v>0</v>
      </c>
      <c r="CR8" s="262">
        <f t="shared" ref="CR8:CR25" si="22">CK8</f>
        <v>0</v>
      </c>
      <c r="CS8" s="484" t="s">
        <v>10</v>
      </c>
      <c r="CT8" s="261" t="s">
        <v>353</v>
      </c>
      <c r="CU8" s="527">
        <f t="shared" ref="CU8:CU46" si="23">+C8+O8+AA8+AM8+AY8+BK8+BW8</f>
        <v>19165</v>
      </c>
      <c r="CV8" s="527">
        <f t="shared" ref="CV8:CV46" si="24">+D8+P8+AB8+AN8+AZ8+BL8+BX8</f>
        <v>19514</v>
      </c>
      <c r="CW8" s="527">
        <f t="shared" ref="CW8:CW46" si="25">+E8+Q8+AC8+AO8+BA8+BM8+BY8</f>
        <v>12115</v>
      </c>
      <c r="CX8" s="527">
        <f t="shared" ref="CX8:CX46" si="26">+F8+R8+AD8+AP8+BB8+BN8+BZ8</f>
        <v>0</v>
      </c>
      <c r="CY8" s="527">
        <f t="shared" ref="CY8:CY46" si="27">+G8+S8+AE8+AQ8+BC8+BO8+CA8</f>
        <v>0</v>
      </c>
      <c r="CZ8" s="527">
        <f t="shared" ref="CZ8:CZ46" si="28">+H8+T8+AF8+AR8+BD8+BP8+CB8</f>
        <v>0</v>
      </c>
      <c r="DA8" s="527">
        <f t="shared" ref="DA8:DA46" si="29">+I8+U8+AG8+AS8+BE8+BQ8+CC8</f>
        <v>0</v>
      </c>
      <c r="DB8" s="527">
        <f t="shared" ref="DB8:DB46" si="30">+J8+V8+AH8+AT8+BF8+BR8+CD8</f>
        <v>19165</v>
      </c>
      <c r="DC8" s="527">
        <f t="shared" ref="DC8:DC46" si="31">+K8+W8+AI8+AU8+BG8+BS8+CE8</f>
        <v>19514</v>
      </c>
      <c r="DD8" s="527">
        <f t="shared" ref="DD8:DD46" si="32">+L8+X8+AJ8+AV8+BH8+BT8+CF8</f>
        <v>12115</v>
      </c>
    </row>
    <row r="9" spans="1:108" ht="15" customHeight="1" x14ac:dyDescent="0.3">
      <c r="A9" s="484" t="s">
        <v>11</v>
      </c>
      <c r="B9" s="261" t="s">
        <v>356</v>
      </c>
      <c r="C9" s="241">
        <v>0</v>
      </c>
      <c r="D9" s="241">
        <v>0</v>
      </c>
      <c r="E9" s="241">
        <v>0</v>
      </c>
      <c r="F9" s="241">
        <v>0</v>
      </c>
      <c r="G9" s="241">
        <v>0</v>
      </c>
      <c r="H9" s="241">
        <v>0</v>
      </c>
      <c r="I9" s="241">
        <v>0</v>
      </c>
      <c r="J9" s="262">
        <v>0</v>
      </c>
      <c r="K9" s="262">
        <v>0</v>
      </c>
      <c r="L9" s="262">
        <f t="shared" si="4"/>
        <v>0</v>
      </c>
      <c r="M9" s="484" t="s">
        <v>11</v>
      </c>
      <c r="N9" s="261" t="s">
        <v>355</v>
      </c>
      <c r="O9" s="241">
        <v>0</v>
      </c>
      <c r="P9" s="241">
        <v>0</v>
      </c>
      <c r="Q9" s="241">
        <v>0</v>
      </c>
      <c r="R9" s="241">
        <v>0</v>
      </c>
      <c r="S9" s="241">
        <v>0</v>
      </c>
      <c r="T9" s="241">
        <v>0</v>
      </c>
      <c r="U9" s="241">
        <v>0</v>
      </c>
      <c r="V9" s="262">
        <v>0</v>
      </c>
      <c r="W9" s="262">
        <v>0</v>
      </c>
      <c r="X9" s="262">
        <v>0</v>
      </c>
      <c r="Y9" s="484" t="s">
        <v>11</v>
      </c>
      <c r="Z9" s="261" t="s">
        <v>355</v>
      </c>
      <c r="AA9" s="241">
        <v>0</v>
      </c>
      <c r="AB9" s="241">
        <v>0</v>
      </c>
      <c r="AC9" s="241">
        <v>0</v>
      </c>
      <c r="AD9" s="241">
        <v>0</v>
      </c>
      <c r="AE9" s="241">
        <v>0</v>
      </c>
      <c r="AF9" s="241">
        <v>0</v>
      </c>
      <c r="AG9" s="241">
        <v>0</v>
      </c>
      <c r="AH9" s="262">
        <v>0</v>
      </c>
      <c r="AI9" s="262">
        <v>0</v>
      </c>
      <c r="AJ9" s="262">
        <v>0</v>
      </c>
      <c r="AK9" s="484" t="s">
        <v>11</v>
      </c>
      <c r="AL9" s="261" t="s">
        <v>355</v>
      </c>
      <c r="AM9" s="241">
        <v>0</v>
      </c>
      <c r="AN9" s="241">
        <v>0</v>
      </c>
      <c r="AO9" s="241">
        <v>0</v>
      </c>
      <c r="AP9" s="241">
        <v>0</v>
      </c>
      <c r="AQ9" s="241">
        <v>0</v>
      </c>
      <c r="AR9" s="241">
        <v>0</v>
      </c>
      <c r="AS9" s="241">
        <v>0</v>
      </c>
      <c r="AT9" s="262">
        <v>0</v>
      </c>
      <c r="AU9" s="262">
        <v>0</v>
      </c>
      <c r="AV9" s="262">
        <v>0</v>
      </c>
      <c r="AW9" s="484" t="s">
        <v>11</v>
      </c>
      <c r="AX9" s="261" t="s">
        <v>355</v>
      </c>
      <c r="AY9" s="241">
        <v>0</v>
      </c>
      <c r="AZ9" s="241">
        <v>0</v>
      </c>
      <c r="BA9" s="241">
        <v>0</v>
      </c>
      <c r="BB9" s="241">
        <v>0</v>
      </c>
      <c r="BC9" s="241">
        <v>0</v>
      </c>
      <c r="BD9" s="241">
        <v>0</v>
      </c>
      <c r="BE9" s="241">
        <v>0</v>
      </c>
      <c r="BF9" s="262">
        <v>0</v>
      </c>
      <c r="BG9" s="262">
        <v>0</v>
      </c>
      <c r="BH9" s="262">
        <v>0</v>
      </c>
      <c r="BI9" s="484" t="s">
        <v>11</v>
      </c>
      <c r="BJ9" s="261" t="s">
        <v>355</v>
      </c>
      <c r="BK9" s="241">
        <v>0</v>
      </c>
      <c r="BL9" s="241">
        <v>0</v>
      </c>
      <c r="BM9" s="241">
        <v>0</v>
      </c>
      <c r="BN9" s="241">
        <v>0</v>
      </c>
      <c r="BO9" s="241">
        <v>0</v>
      </c>
      <c r="BP9" s="241">
        <v>0</v>
      </c>
      <c r="BQ9" s="241">
        <v>0</v>
      </c>
      <c r="BR9" s="262">
        <v>0</v>
      </c>
      <c r="BS9" s="262">
        <v>0</v>
      </c>
      <c r="BT9" s="262">
        <f t="shared" si="19"/>
        <v>0</v>
      </c>
      <c r="BU9" s="484" t="s">
        <v>11</v>
      </c>
      <c r="BV9" s="261" t="s">
        <v>355</v>
      </c>
      <c r="BW9" s="241">
        <v>0</v>
      </c>
      <c r="BX9" s="241">
        <v>0</v>
      </c>
      <c r="BY9" s="241">
        <v>0</v>
      </c>
      <c r="BZ9" s="241">
        <v>0</v>
      </c>
      <c r="CA9" s="241">
        <v>0</v>
      </c>
      <c r="CB9" s="241">
        <v>0</v>
      </c>
      <c r="CC9" s="241">
        <v>0</v>
      </c>
      <c r="CD9" s="539">
        <v>0</v>
      </c>
      <c r="CE9" s="262">
        <v>0</v>
      </c>
      <c r="CF9" s="262">
        <f t="shared" si="0"/>
        <v>0</v>
      </c>
      <c r="CG9" s="484" t="s">
        <v>11</v>
      </c>
      <c r="CH9" s="261" t="s">
        <v>355</v>
      </c>
      <c r="CI9" s="241">
        <v>0</v>
      </c>
      <c r="CJ9" s="241">
        <v>0</v>
      </c>
      <c r="CK9" s="241">
        <v>0</v>
      </c>
      <c r="CL9" s="241">
        <v>0</v>
      </c>
      <c r="CM9" s="241">
        <v>0</v>
      </c>
      <c r="CN9" s="241">
        <v>0</v>
      </c>
      <c r="CO9" s="241">
        <v>0</v>
      </c>
      <c r="CP9" s="539">
        <v>0</v>
      </c>
      <c r="CQ9" s="262">
        <v>0</v>
      </c>
      <c r="CR9" s="262">
        <f t="shared" si="22"/>
        <v>0</v>
      </c>
      <c r="CS9" s="484" t="s">
        <v>11</v>
      </c>
      <c r="CT9" s="261" t="s">
        <v>356</v>
      </c>
      <c r="CU9" s="527">
        <f t="shared" si="23"/>
        <v>0</v>
      </c>
      <c r="CV9" s="527">
        <f t="shared" si="24"/>
        <v>0</v>
      </c>
      <c r="CW9" s="527">
        <f t="shared" si="25"/>
        <v>0</v>
      </c>
      <c r="CX9" s="527">
        <f t="shared" si="26"/>
        <v>0</v>
      </c>
      <c r="CY9" s="527">
        <f t="shared" si="27"/>
        <v>0</v>
      </c>
      <c r="CZ9" s="527">
        <f t="shared" si="28"/>
        <v>0</v>
      </c>
      <c r="DA9" s="527">
        <f t="shared" si="29"/>
        <v>0</v>
      </c>
      <c r="DB9" s="527">
        <f t="shared" si="30"/>
        <v>0</v>
      </c>
      <c r="DC9" s="527">
        <f t="shared" si="31"/>
        <v>0</v>
      </c>
      <c r="DD9" s="527">
        <f t="shared" si="32"/>
        <v>0</v>
      </c>
    </row>
    <row r="10" spans="1:108" ht="15" customHeight="1" x14ac:dyDescent="0.3">
      <c r="A10" s="484" t="s">
        <v>12</v>
      </c>
      <c r="B10" s="261" t="s">
        <v>105</v>
      </c>
      <c r="C10" s="241">
        <v>0</v>
      </c>
      <c r="D10" s="241">
        <v>0</v>
      </c>
      <c r="E10" s="241">
        <v>0</v>
      </c>
      <c r="F10" s="241">
        <v>0</v>
      </c>
      <c r="G10" s="241">
        <v>0</v>
      </c>
      <c r="H10" s="241">
        <v>0</v>
      </c>
      <c r="I10" s="241">
        <v>0</v>
      </c>
      <c r="J10" s="262">
        <f t="shared" si="2"/>
        <v>0</v>
      </c>
      <c r="K10" s="262">
        <f t="shared" si="3"/>
        <v>0</v>
      </c>
      <c r="L10" s="262">
        <f t="shared" si="4"/>
        <v>0</v>
      </c>
      <c r="M10" s="484" t="s">
        <v>12</v>
      </c>
      <c r="N10" s="261" t="s">
        <v>105</v>
      </c>
      <c r="O10" s="241">
        <v>0</v>
      </c>
      <c r="P10" s="241">
        <v>0</v>
      </c>
      <c r="Q10" s="241">
        <v>0</v>
      </c>
      <c r="R10" s="241">
        <v>0</v>
      </c>
      <c r="S10" s="241">
        <v>0</v>
      </c>
      <c r="T10" s="241">
        <v>0</v>
      </c>
      <c r="U10" s="241">
        <v>0</v>
      </c>
      <c r="V10" s="262">
        <f t="shared" si="5"/>
        <v>0</v>
      </c>
      <c r="W10" s="262">
        <f t="shared" si="6"/>
        <v>0</v>
      </c>
      <c r="X10" s="262">
        <f t="shared" si="7"/>
        <v>0</v>
      </c>
      <c r="Y10" s="484" t="s">
        <v>12</v>
      </c>
      <c r="Z10" s="261" t="s">
        <v>105</v>
      </c>
      <c r="AA10" s="241">
        <v>0</v>
      </c>
      <c r="AB10" s="241">
        <v>0</v>
      </c>
      <c r="AC10" s="241">
        <v>0</v>
      </c>
      <c r="AD10" s="241">
        <v>0</v>
      </c>
      <c r="AE10" s="241">
        <v>0</v>
      </c>
      <c r="AF10" s="241">
        <v>0</v>
      </c>
      <c r="AG10" s="241">
        <v>0</v>
      </c>
      <c r="AH10" s="262">
        <f t="shared" si="8"/>
        <v>0</v>
      </c>
      <c r="AI10" s="262">
        <f t="shared" si="9"/>
        <v>0</v>
      </c>
      <c r="AJ10" s="262">
        <f t="shared" si="10"/>
        <v>0</v>
      </c>
      <c r="AK10" s="484" t="s">
        <v>12</v>
      </c>
      <c r="AL10" s="261" t="s">
        <v>105</v>
      </c>
      <c r="AM10" s="241">
        <v>0</v>
      </c>
      <c r="AN10" s="241">
        <v>0</v>
      </c>
      <c r="AO10" s="241">
        <v>0</v>
      </c>
      <c r="AP10" s="241">
        <v>0</v>
      </c>
      <c r="AQ10" s="241">
        <v>0</v>
      </c>
      <c r="AR10" s="241">
        <v>0</v>
      </c>
      <c r="AS10" s="241">
        <v>0</v>
      </c>
      <c r="AT10" s="262">
        <f t="shared" si="11"/>
        <v>0</v>
      </c>
      <c r="AU10" s="262">
        <f t="shared" si="12"/>
        <v>0</v>
      </c>
      <c r="AV10" s="262">
        <f t="shared" si="13"/>
        <v>0</v>
      </c>
      <c r="AW10" s="484" t="s">
        <v>12</v>
      </c>
      <c r="AX10" s="261" t="s">
        <v>105</v>
      </c>
      <c r="AY10" s="241">
        <v>0</v>
      </c>
      <c r="AZ10" s="241">
        <v>0</v>
      </c>
      <c r="BA10" s="241">
        <v>0</v>
      </c>
      <c r="BB10" s="241">
        <v>0</v>
      </c>
      <c r="BC10" s="241">
        <v>0</v>
      </c>
      <c r="BD10" s="241">
        <v>0</v>
      </c>
      <c r="BE10" s="241">
        <v>0</v>
      </c>
      <c r="BF10" s="262">
        <f t="shared" si="14"/>
        <v>0</v>
      </c>
      <c r="BG10" s="262">
        <f t="shared" si="15"/>
        <v>0</v>
      </c>
      <c r="BH10" s="262">
        <f t="shared" si="16"/>
        <v>0</v>
      </c>
      <c r="BI10" s="484" t="s">
        <v>12</v>
      </c>
      <c r="BJ10" s="261" t="s">
        <v>105</v>
      </c>
      <c r="BK10" s="241">
        <v>0</v>
      </c>
      <c r="BL10" s="241">
        <v>0</v>
      </c>
      <c r="BM10" s="241">
        <v>0</v>
      </c>
      <c r="BN10" s="241">
        <v>0</v>
      </c>
      <c r="BO10" s="241">
        <v>0</v>
      </c>
      <c r="BP10" s="241">
        <v>0</v>
      </c>
      <c r="BQ10" s="241">
        <v>0</v>
      </c>
      <c r="BR10" s="262">
        <f t="shared" si="17"/>
        <v>0</v>
      </c>
      <c r="BS10" s="262">
        <f t="shared" si="18"/>
        <v>0</v>
      </c>
      <c r="BT10" s="262">
        <f t="shared" si="19"/>
        <v>0</v>
      </c>
      <c r="BU10" s="484" t="s">
        <v>12</v>
      </c>
      <c r="BV10" s="261" t="s">
        <v>105</v>
      </c>
      <c r="BW10" s="241">
        <v>0</v>
      </c>
      <c r="BX10" s="241">
        <v>0</v>
      </c>
      <c r="BY10" s="241">
        <v>0</v>
      </c>
      <c r="BZ10" s="241">
        <v>0</v>
      </c>
      <c r="CA10" s="241">
        <v>0</v>
      </c>
      <c r="CB10" s="241">
        <v>0</v>
      </c>
      <c r="CC10" s="241">
        <v>0</v>
      </c>
      <c r="CD10" s="539">
        <f t="shared" si="20"/>
        <v>0</v>
      </c>
      <c r="CE10" s="262">
        <f t="shared" si="21"/>
        <v>0</v>
      </c>
      <c r="CF10" s="262">
        <f t="shared" si="0"/>
        <v>0</v>
      </c>
      <c r="CG10" s="484" t="s">
        <v>12</v>
      </c>
      <c r="CH10" s="261" t="s">
        <v>105</v>
      </c>
      <c r="CI10" s="241">
        <v>0</v>
      </c>
      <c r="CJ10" s="241">
        <v>0</v>
      </c>
      <c r="CK10" s="241">
        <v>0</v>
      </c>
      <c r="CL10" s="241">
        <v>0</v>
      </c>
      <c r="CM10" s="241">
        <v>0</v>
      </c>
      <c r="CN10" s="241">
        <v>0</v>
      </c>
      <c r="CO10" s="241">
        <v>0</v>
      </c>
      <c r="CP10" s="539">
        <f t="shared" ref="CP10:CP25" si="33">CI10+CL10+CO10</f>
        <v>0</v>
      </c>
      <c r="CQ10" s="262">
        <f t="shared" ref="CQ10:CQ15" si="34">CJ10+CM10</f>
        <v>0</v>
      </c>
      <c r="CR10" s="262">
        <f t="shared" si="22"/>
        <v>0</v>
      </c>
      <c r="CS10" s="484" t="s">
        <v>12</v>
      </c>
      <c r="CT10" s="261" t="s">
        <v>105</v>
      </c>
      <c r="CU10" s="527">
        <f t="shared" si="23"/>
        <v>0</v>
      </c>
      <c r="CV10" s="527">
        <f t="shared" si="24"/>
        <v>0</v>
      </c>
      <c r="CW10" s="527">
        <f t="shared" si="25"/>
        <v>0</v>
      </c>
      <c r="CX10" s="527">
        <f t="shared" si="26"/>
        <v>0</v>
      </c>
      <c r="CY10" s="527">
        <f t="shared" si="27"/>
        <v>0</v>
      </c>
      <c r="CZ10" s="527">
        <f t="shared" si="28"/>
        <v>0</v>
      </c>
      <c r="DA10" s="527">
        <f t="shared" si="29"/>
        <v>0</v>
      </c>
      <c r="DB10" s="527">
        <f t="shared" si="30"/>
        <v>0</v>
      </c>
      <c r="DC10" s="527">
        <f t="shared" si="31"/>
        <v>0</v>
      </c>
      <c r="DD10" s="527">
        <f t="shared" si="32"/>
        <v>0</v>
      </c>
    </row>
    <row r="11" spans="1:108" ht="15" customHeight="1" x14ac:dyDescent="0.3">
      <c r="A11" s="484" t="s">
        <v>13</v>
      </c>
      <c r="B11" s="261" t="s">
        <v>68</v>
      </c>
      <c r="C11" s="241">
        <v>0</v>
      </c>
      <c r="D11" s="241">
        <v>0</v>
      </c>
      <c r="E11" s="241">
        <v>0</v>
      </c>
      <c r="F11" s="241">
        <v>0</v>
      </c>
      <c r="G11" s="241">
        <v>0</v>
      </c>
      <c r="H11" s="241">
        <v>0</v>
      </c>
      <c r="I11" s="241">
        <v>0</v>
      </c>
      <c r="J11" s="262">
        <f t="shared" si="2"/>
        <v>0</v>
      </c>
      <c r="K11" s="262">
        <f t="shared" si="3"/>
        <v>0</v>
      </c>
      <c r="L11" s="262">
        <f t="shared" si="4"/>
        <v>0</v>
      </c>
      <c r="M11" s="484" t="s">
        <v>13</v>
      </c>
      <c r="N11" s="261" t="s">
        <v>68</v>
      </c>
      <c r="O11" s="241">
        <v>0</v>
      </c>
      <c r="P11" s="241">
        <v>0</v>
      </c>
      <c r="Q11" s="241">
        <v>0</v>
      </c>
      <c r="R11" s="241">
        <v>0</v>
      </c>
      <c r="S11" s="241">
        <v>0</v>
      </c>
      <c r="T11" s="241">
        <v>0</v>
      </c>
      <c r="U11" s="241">
        <v>0</v>
      </c>
      <c r="V11" s="262">
        <f t="shared" si="5"/>
        <v>0</v>
      </c>
      <c r="W11" s="262">
        <f t="shared" si="6"/>
        <v>0</v>
      </c>
      <c r="X11" s="262">
        <f t="shared" si="7"/>
        <v>0</v>
      </c>
      <c r="Y11" s="484" t="s">
        <v>13</v>
      </c>
      <c r="Z11" s="261" t="s">
        <v>68</v>
      </c>
      <c r="AA11" s="241">
        <v>0</v>
      </c>
      <c r="AB11" s="241">
        <v>0</v>
      </c>
      <c r="AC11" s="241">
        <v>0</v>
      </c>
      <c r="AD11" s="241">
        <v>0</v>
      </c>
      <c r="AE11" s="241">
        <v>0</v>
      </c>
      <c r="AF11" s="241">
        <v>0</v>
      </c>
      <c r="AG11" s="241">
        <v>0</v>
      </c>
      <c r="AH11" s="262">
        <f t="shared" si="8"/>
        <v>0</v>
      </c>
      <c r="AI11" s="262">
        <f t="shared" si="9"/>
        <v>0</v>
      </c>
      <c r="AJ11" s="262">
        <f t="shared" si="10"/>
        <v>0</v>
      </c>
      <c r="AK11" s="484" t="s">
        <v>13</v>
      </c>
      <c r="AL11" s="261" t="s">
        <v>68</v>
      </c>
      <c r="AM11" s="241">
        <v>0</v>
      </c>
      <c r="AN11" s="241">
        <v>0</v>
      </c>
      <c r="AO11" s="241">
        <v>0</v>
      </c>
      <c r="AP11" s="241">
        <v>0</v>
      </c>
      <c r="AQ11" s="241">
        <v>0</v>
      </c>
      <c r="AR11" s="241">
        <v>0</v>
      </c>
      <c r="AS11" s="241">
        <v>0</v>
      </c>
      <c r="AT11" s="262">
        <f t="shared" si="11"/>
        <v>0</v>
      </c>
      <c r="AU11" s="262">
        <f t="shared" si="12"/>
        <v>0</v>
      </c>
      <c r="AV11" s="262">
        <f t="shared" si="13"/>
        <v>0</v>
      </c>
      <c r="AW11" s="484" t="s">
        <v>13</v>
      </c>
      <c r="AX11" s="261" t="s">
        <v>68</v>
      </c>
      <c r="AY11" s="241">
        <v>0</v>
      </c>
      <c r="AZ11" s="241">
        <v>0</v>
      </c>
      <c r="BA11" s="241">
        <v>0</v>
      </c>
      <c r="BB11" s="241">
        <v>0</v>
      </c>
      <c r="BC11" s="241">
        <v>0</v>
      </c>
      <c r="BD11" s="241">
        <v>0</v>
      </c>
      <c r="BE11" s="241">
        <v>0</v>
      </c>
      <c r="BF11" s="262">
        <f t="shared" si="14"/>
        <v>0</v>
      </c>
      <c r="BG11" s="262">
        <f t="shared" si="15"/>
        <v>0</v>
      </c>
      <c r="BH11" s="262">
        <f t="shared" si="16"/>
        <v>0</v>
      </c>
      <c r="BI11" s="484" t="s">
        <v>13</v>
      </c>
      <c r="BJ11" s="261" t="s">
        <v>68</v>
      </c>
      <c r="BK11" s="241">
        <v>0</v>
      </c>
      <c r="BL11" s="241">
        <v>0</v>
      </c>
      <c r="BM11" s="241">
        <v>0</v>
      </c>
      <c r="BN11" s="241">
        <v>0</v>
      </c>
      <c r="BO11" s="241">
        <v>0</v>
      </c>
      <c r="BP11" s="241">
        <v>0</v>
      </c>
      <c r="BQ11" s="241">
        <v>0</v>
      </c>
      <c r="BR11" s="262">
        <f t="shared" si="17"/>
        <v>0</v>
      </c>
      <c r="BS11" s="262">
        <f t="shared" si="18"/>
        <v>0</v>
      </c>
      <c r="BT11" s="262">
        <f t="shared" si="19"/>
        <v>0</v>
      </c>
      <c r="BU11" s="484" t="s">
        <v>13</v>
      </c>
      <c r="BV11" s="261" t="s">
        <v>68</v>
      </c>
      <c r="BW11" s="241">
        <v>0</v>
      </c>
      <c r="BX11" s="241">
        <v>0</v>
      </c>
      <c r="BY11" s="241">
        <v>0</v>
      </c>
      <c r="BZ11" s="241">
        <v>0</v>
      </c>
      <c r="CA11" s="241">
        <v>0</v>
      </c>
      <c r="CB11" s="241">
        <v>0</v>
      </c>
      <c r="CC11" s="241">
        <v>0</v>
      </c>
      <c r="CD11" s="539">
        <f t="shared" si="20"/>
        <v>0</v>
      </c>
      <c r="CE11" s="262">
        <f t="shared" si="21"/>
        <v>0</v>
      </c>
      <c r="CF11" s="262">
        <f t="shared" si="0"/>
        <v>0</v>
      </c>
      <c r="CG11" s="484" t="s">
        <v>13</v>
      </c>
      <c r="CH11" s="261" t="s">
        <v>68</v>
      </c>
      <c r="CI11" s="241">
        <v>0</v>
      </c>
      <c r="CJ11" s="241">
        <v>0</v>
      </c>
      <c r="CK11" s="241">
        <v>0</v>
      </c>
      <c r="CL11" s="241">
        <v>0</v>
      </c>
      <c r="CM11" s="241">
        <v>0</v>
      </c>
      <c r="CN11" s="241">
        <v>0</v>
      </c>
      <c r="CO11" s="241">
        <v>0</v>
      </c>
      <c r="CP11" s="539">
        <f t="shared" si="33"/>
        <v>0</v>
      </c>
      <c r="CQ11" s="262">
        <f t="shared" si="34"/>
        <v>0</v>
      </c>
      <c r="CR11" s="262">
        <f t="shared" si="22"/>
        <v>0</v>
      </c>
      <c r="CS11" s="484" t="s">
        <v>13</v>
      </c>
      <c r="CT11" s="261" t="s">
        <v>68</v>
      </c>
      <c r="CU11" s="527">
        <f t="shared" si="23"/>
        <v>0</v>
      </c>
      <c r="CV11" s="527">
        <f t="shared" si="24"/>
        <v>0</v>
      </c>
      <c r="CW11" s="527">
        <f t="shared" si="25"/>
        <v>0</v>
      </c>
      <c r="CX11" s="527">
        <f t="shared" si="26"/>
        <v>0</v>
      </c>
      <c r="CY11" s="527">
        <f t="shared" si="27"/>
        <v>0</v>
      </c>
      <c r="CZ11" s="527">
        <f t="shared" si="28"/>
        <v>0</v>
      </c>
      <c r="DA11" s="527">
        <f t="shared" si="29"/>
        <v>0</v>
      </c>
      <c r="DB11" s="527">
        <f t="shared" si="30"/>
        <v>0</v>
      </c>
      <c r="DC11" s="527">
        <f t="shared" si="31"/>
        <v>0</v>
      </c>
      <c r="DD11" s="527">
        <f t="shared" si="32"/>
        <v>0</v>
      </c>
    </row>
    <row r="12" spans="1:108" ht="15" customHeight="1" x14ac:dyDescent="0.3">
      <c r="A12" s="484" t="s">
        <v>14</v>
      </c>
      <c r="B12" s="261" t="s">
        <v>150</v>
      </c>
      <c r="C12" s="241">
        <v>8334</v>
      </c>
      <c r="D12" s="241">
        <v>8334</v>
      </c>
      <c r="E12" s="241">
        <v>7298</v>
      </c>
      <c r="F12" s="241">
        <v>0</v>
      </c>
      <c r="G12" s="241">
        <v>0</v>
      </c>
      <c r="H12" s="241">
        <v>0</v>
      </c>
      <c r="I12" s="241">
        <v>0</v>
      </c>
      <c r="J12" s="262">
        <f t="shared" si="2"/>
        <v>8334</v>
      </c>
      <c r="K12" s="262">
        <f t="shared" si="3"/>
        <v>8334</v>
      </c>
      <c r="L12" s="262">
        <v>7298</v>
      </c>
      <c r="M12" s="484" t="s">
        <v>14</v>
      </c>
      <c r="N12" s="261" t="s">
        <v>69</v>
      </c>
      <c r="O12" s="241">
        <v>4250</v>
      </c>
      <c r="P12" s="241">
        <v>4250</v>
      </c>
      <c r="Q12" s="241">
        <v>1983</v>
      </c>
      <c r="R12" s="241">
        <v>0</v>
      </c>
      <c r="S12" s="241">
        <v>0</v>
      </c>
      <c r="T12" s="241">
        <v>0</v>
      </c>
      <c r="U12" s="241">
        <v>0</v>
      </c>
      <c r="V12" s="262">
        <f t="shared" si="5"/>
        <v>4250</v>
      </c>
      <c r="W12" s="262">
        <f t="shared" si="6"/>
        <v>4250</v>
      </c>
      <c r="X12" s="262">
        <f t="shared" si="7"/>
        <v>1983</v>
      </c>
      <c r="Y12" s="484" t="s">
        <v>14</v>
      </c>
      <c r="Z12" s="261" t="s">
        <v>69</v>
      </c>
      <c r="AA12" s="241">
        <v>1500</v>
      </c>
      <c r="AB12" s="241">
        <v>1500</v>
      </c>
      <c r="AC12" s="241">
        <v>1526</v>
      </c>
      <c r="AD12" s="241">
        <v>0</v>
      </c>
      <c r="AE12" s="241">
        <v>0</v>
      </c>
      <c r="AF12" s="241">
        <v>0</v>
      </c>
      <c r="AG12" s="241">
        <v>0</v>
      </c>
      <c r="AH12" s="262">
        <f t="shared" si="8"/>
        <v>1500</v>
      </c>
      <c r="AI12" s="262">
        <f t="shared" si="9"/>
        <v>1500</v>
      </c>
      <c r="AJ12" s="262">
        <f t="shared" si="10"/>
        <v>1526</v>
      </c>
      <c r="AK12" s="484" t="s">
        <v>14</v>
      </c>
      <c r="AL12" s="261" t="s">
        <v>69</v>
      </c>
      <c r="AM12" s="241">
        <v>12390</v>
      </c>
      <c r="AN12" s="241">
        <v>12390</v>
      </c>
      <c r="AO12" s="241">
        <v>10927</v>
      </c>
      <c r="AP12" s="241">
        <v>0</v>
      </c>
      <c r="AQ12" s="241">
        <v>0</v>
      </c>
      <c r="AR12" s="241">
        <v>0</v>
      </c>
      <c r="AS12" s="241">
        <v>0</v>
      </c>
      <c r="AT12" s="262">
        <f t="shared" si="11"/>
        <v>12390</v>
      </c>
      <c r="AU12" s="262">
        <f t="shared" si="12"/>
        <v>12390</v>
      </c>
      <c r="AV12" s="262">
        <f t="shared" si="13"/>
        <v>10927</v>
      </c>
      <c r="AW12" s="484" t="s">
        <v>14</v>
      </c>
      <c r="AX12" s="261" t="s">
        <v>69</v>
      </c>
      <c r="AY12" s="241">
        <v>4508</v>
      </c>
      <c r="AZ12" s="241">
        <v>4508</v>
      </c>
      <c r="BA12" s="241">
        <v>3132</v>
      </c>
      <c r="BB12" s="241">
        <v>0</v>
      </c>
      <c r="BC12" s="241">
        <v>0</v>
      </c>
      <c r="BD12" s="241">
        <v>0</v>
      </c>
      <c r="BE12" s="241">
        <v>0</v>
      </c>
      <c r="BF12" s="262">
        <f t="shared" si="14"/>
        <v>4508</v>
      </c>
      <c r="BG12" s="262">
        <f t="shared" si="15"/>
        <v>4508</v>
      </c>
      <c r="BH12" s="262">
        <f t="shared" si="16"/>
        <v>3132</v>
      </c>
      <c r="BI12" s="484" t="s">
        <v>14</v>
      </c>
      <c r="BJ12" s="261" t="s">
        <v>69</v>
      </c>
      <c r="BK12" s="241">
        <v>14900</v>
      </c>
      <c r="BL12" s="241">
        <v>14935</v>
      </c>
      <c r="BM12" s="241">
        <v>15546</v>
      </c>
      <c r="BN12" s="241">
        <v>0</v>
      </c>
      <c r="BO12" s="241">
        <v>0</v>
      </c>
      <c r="BP12" s="241">
        <v>0</v>
      </c>
      <c r="BQ12" s="241">
        <v>0</v>
      </c>
      <c r="BR12" s="262">
        <f t="shared" si="17"/>
        <v>14900</v>
      </c>
      <c r="BS12" s="262">
        <f t="shared" si="18"/>
        <v>14935</v>
      </c>
      <c r="BT12" s="262">
        <f t="shared" si="19"/>
        <v>15546</v>
      </c>
      <c r="BU12" s="484" t="s">
        <v>14</v>
      </c>
      <c r="BV12" s="261" t="s">
        <v>69</v>
      </c>
      <c r="BW12" s="241">
        <v>1300</v>
      </c>
      <c r="BX12" s="241">
        <v>1300</v>
      </c>
      <c r="BY12" s="241">
        <v>1086</v>
      </c>
      <c r="BZ12" s="241">
        <v>0</v>
      </c>
      <c r="CA12" s="241">
        <v>0</v>
      </c>
      <c r="CB12" s="241">
        <v>0</v>
      </c>
      <c r="CC12" s="241">
        <v>0</v>
      </c>
      <c r="CD12" s="539">
        <f t="shared" si="20"/>
        <v>1300</v>
      </c>
      <c r="CE12" s="262">
        <f t="shared" si="21"/>
        <v>1300</v>
      </c>
      <c r="CF12" s="262">
        <f t="shared" si="0"/>
        <v>1086</v>
      </c>
      <c r="CG12" s="484" t="s">
        <v>14</v>
      </c>
      <c r="CH12" s="261" t="s">
        <v>69</v>
      </c>
      <c r="CI12" s="241">
        <v>0</v>
      </c>
      <c r="CJ12" s="241">
        <v>0</v>
      </c>
      <c r="CK12" s="241">
        <v>0</v>
      </c>
      <c r="CL12" s="241">
        <v>0</v>
      </c>
      <c r="CM12" s="241">
        <v>0</v>
      </c>
      <c r="CN12" s="241">
        <v>0</v>
      </c>
      <c r="CO12" s="241">
        <v>0</v>
      </c>
      <c r="CP12" s="539">
        <f t="shared" si="33"/>
        <v>0</v>
      </c>
      <c r="CQ12" s="262">
        <f t="shared" si="34"/>
        <v>0</v>
      </c>
      <c r="CR12" s="262">
        <f t="shared" si="22"/>
        <v>0</v>
      </c>
      <c r="CS12" s="484" t="s">
        <v>14</v>
      </c>
      <c r="CT12" s="261" t="s">
        <v>150</v>
      </c>
      <c r="CU12" s="527">
        <f t="shared" si="23"/>
        <v>47182</v>
      </c>
      <c r="CV12" s="527">
        <f t="shared" si="24"/>
        <v>47217</v>
      </c>
      <c r="CW12" s="527">
        <f t="shared" si="25"/>
        <v>41498</v>
      </c>
      <c r="CX12" s="527">
        <f t="shared" si="26"/>
        <v>0</v>
      </c>
      <c r="CY12" s="527">
        <f t="shared" si="27"/>
        <v>0</v>
      </c>
      <c r="CZ12" s="527">
        <f t="shared" si="28"/>
        <v>0</v>
      </c>
      <c r="DA12" s="527">
        <f t="shared" si="29"/>
        <v>0</v>
      </c>
      <c r="DB12" s="527">
        <f t="shared" si="30"/>
        <v>47182</v>
      </c>
      <c r="DC12" s="527">
        <f t="shared" si="31"/>
        <v>47217</v>
      </c>
      <c r="DD12" s="527">
        <f t="shared" si="32"/>
        <v>41498</v>
      </c>
    </row>
    <row r="13" spans="1:108" ht="15" customHeight="1" x14ac:dyDescent="0.3">
      <c r="A13" s="484" t="s">
        <v>15</v>
      </c>
      <c r="B13" s="261" t="s">
        <v>70</v>
      </c>
      <c r="C13" s="241">
        <v>0</v>
      </c>
      <c r="D13" s="241">
        <v>0</v>
      </c>
      <c r="E13" s="241">
        <v>0</v>
      </c>
      <c r="F13" s="241">
        <v>0</v>
      </c>
      <c r="G13" s="241">
        <v>0</v>
      </c>
      <c r="H13" s="241">
        <v>0</v>
      </c>
      <c r="I13" s="241">
        <v>0</v>
      </c>
      <c r="J13" s="262">
        <f t="shared" si="2"/>
        <v>0</v>
      </c>
      <c r="K13" s="262">
        <f t="shared" si="3"/>
        <v>0</v>
      </c>
      <c r="L13" s="262">
        <f t="shared" si="4"/>
        <v>0</v>
      </c>
      <c r="M13" s="484" t="s">
        <v>15</v>
      </c>
      <c r="N13" s="261" t="s">
        <v>70</v>
      </c>
      <c r="O13" s="241">
        <v>0</v>
      </c>
      <c r="P13" s="241">
        <v>0</v>
      </c>
      <c r="Q13" s="241">
        <v>0</v>
      </c>
      <c r="R13" s="241">
        <v>0</v>
      </c>
      <c r="S13" s="241">
        <v>0</v>
      </c>
      <c r="T13" s="241">
        <v>0</v>
      </c>
      <c r="U13" s="241">
        <v>0</v>
      </c>
      <c r="V13" s="262">
        <f t="shared" si="5"/>
        <v>0</v>
      </c>
      <c r="W13" s="262">
        <f t="shared" si="6"/>
        <v>0</v>
      </c>
      <c r="X13" s="262">
        <f t="shared" si="7"/>
        <v>0</v>
      </c>
      <c r="Y13" s="484" t="s">
        <v>15</v>
      </c>
      <c r="Z13" s="261" t="s">
        <v>70</v>
      </c>
      <c r="AA13" s="241">
        <v>0</v>
      </c>
      <c r="AB13" s="241">
        <v>0</v>
      </c>
      <c r="AC13" s="241">
        <v>0</v>
      </c>
      <c r="AD13" s="241">
        <v>0</v>
      </c>
      <c r="AE13" s="241">
        <v>0</v>
      </c>
      <c r="AF13" s="241">
        <v>0</v>
      </c>
      <c r="AG13" s="241">
        <v>0</v>
      </c>
      <c r="AH13" s="262">
        <f t="shared" si="8"/>
        <v>0</v>
      </c>
      <c r="AI13" s="262">
        <f t="shared" si="9"/>
        <v>0</v>
      </c>
      <c r="AJ13" s="262">
        <f t="shared" si="10"/>
        <v>0</v>
      </c>
      <c r="AK13" s="484" t="s">
        <v>15</v>
      </c>
      <c r="AL13" s="261" t="s">
        <v>70</v>
      </c>
      <c r="AM13" s="241">
        <v>0</v>
      </c>
      <c r="AN13" s="241">
        <v>0</v>
      </c>
      <c r="AO13" s="241">
        <v>0</v>
      </c>
      <c r="AP13" s="241">
        <v>0</v>
      </c>
      <c r="AQ13" s="241">
        <v>0</v>
      </c>
      <c r="AR13" s="241">
        <v>0</v>
      </c>
      <c r="AS13" s="241">
        <v>0</v>
      </c>
      <c r="AT13" s="262">
        <f t="shared" si="11"/>
        <v>0</v>
      </c>
      <c r="AU13" s="262">
        <f t="shared" si="12"/>
        <v>0</v>
      </c>
      <c r="AV13" s="262">
        <f t="shared" si="13"/>
        <v>0</v>
      </c>
      <c r="AW13" s="484" t="s">
        <v>15</v>
      </c>
      <c r="AX13" s="261" t="s">
        <v>70</v>
      </c>
      <c r="AY13" s="241">
        <v>0</v>
      </c>
      <c r="AZ13" s="241">
        <v>0</v>
      </c>
      <c r="BA13" s="241">
        <v>0</v>
      </c>
      <c r="BB13" s="241">
        <v>0</v>
      </c>
      <c r="BC13" s="241">
        <v>0</v>
      </c>
      <c r="BD13" s="241">
        <v>0</v>
      </c>
      <c r="BE13" s="241">
        <v>0</v>
      </c>
      <c r="BF13" s="262">
        <f t="shared" si="14"/>
        <v>0</v>
      </c>
      <c r="BG13" s="262">
        <f t="shared" si="15"/>
        <v>0</v>
      </c>
      <c r="BH13" s="262">
        <f t="shared" si="16"/>
        <v>0</v>
      </c>
      <c r="BI13" s="484" t="s">
        <v>15</v>
      </c>
      <c r="BJ13" s="261" t="s">
        <v>70</v>
      </c>
      <c r="BK13" s="241">
        <v>0</v>
      </c>
      <c r="BL13" s="241">
        <v>0</v>
      </c>
      <c r="BM13" s="241">
        <v>0</v>
      </c>
      <c r="BN13" s="241">
        <v>0</v>
      </c>
      <c r="BO13" s="241">
        <v>0</v>
      </c>
      <c r="BP13" s="241">
        <v>0</v>
      </c>
      <c r="BQ13" s="241">
        <v>0</v>
      </c>
      <c r="BR13" s="262">
        <f t="shared" si="17"/>
        <v>0</v>
      </c>
      <c r="BS13" s="262">
        <f t="shared" si="18"/>
        <v>0</v>
      </c>
      <c r="BT13" s="262">
        <f t="shared" si="19"/>
        <v>0</v>
      </c>
      <c r="BU13" s="484" t="s">
        <v>15</v>
      </c>
      <c r="BV13" s="261" t="s">
        <v>70</v>
      </c>
      <c r="BW13" s="241">
        <v>0</v>
      </c>
      <c r="BX13" s="241">
        <v>0</v>
      </c>
      <c r="BY13" s="241">
        <v>0</v>
      </c>
      <c r="BZ13" s="241">
        <v>0</v>
      </c>
      <c r="CA13" s="241">
        <v>0</v>
      </c>
      <c r="CB13" s="241">
        <v>0</v>
      </c>
      <c r="CC13" s="241">
        <v>0</v>
      </c>
      <c r="CD13" s="539">
        <f t="shared" si="20"/>
        <v>0</v>
      </c>
      <c r="CE13" s="262">
        <f t="shared" si="21"/>
        <v>0</v>
      </c>
      <c r="CF13" s="262">
        <f t="shared" si="0"/>
        <v>0</v>
      </c>
      <c r="CG13" s="484" t="s">
        <v>15</v>
      </c>
      <c r="CH13" s="261" t="s">
        <v>70</v>
      </c>
      <c r="CI13" s="241">
        <v>0</v>
      </c>
      <c r="CJ13" s="241">
        <v>0</v>
      </c>
      <c r="CK13" s="241">
        <v>0</v>
      </c>
      <c r="CL13" s="241">
        <v>0</v>
      </c>
      <c r="CM13" s="241">
        <v>0</v>
      </c>
      <c r="CN13" s="241">
        <v>0</v>
      </c>
      <c r="CO13" s="241">
        <v>0</v>
      </c>
      <c r="CP13" s="539">
        <f t="shared" si="33"/>
        <v>0</v>
      </c>
      <c r="CQ13" s="262">
        <f t="shared" si="34"/>
        <v>0</v>
      </c>
      <c r="CR13" s="262">
        <f t="shared" si="22"/>
        <v>0</v>
      </c>
      <c r="CS13" s="484" t="s">
        <v>15</v>
      </c>
      <c r="CT13" s="261" t="s">
        <v>70</v>
      </c>
      <c r="CU13" s="527">
        <f t="shared" si="23"/>
        <v>0</v>
      </c>
      <c r="CV13" s="527">
        <f t="shared" si="24"/>
        <v>0</v>
      </c>
      <c r="CW13" s="527">
        <f t="shared" si="25"/>
        <v>0</v>
      </c>
      <c r="CX13" s="527">
        <f t="shared" si="26"/>
        <v>0</v>
      </c>
      <c r="CY13" s="527">
        <f t="shared" si="27"/>
        <v>0</v>
      </c>
      <c r="CZ13" s="527">
        <f t="shared" si="28"/>
        <v>0</v>
      </c>
      <c r="DA13" s="527">
        <f t="shared" si="29"/>
        <v>0</v>
      </c>
      <c r="DB13" s="527">
        <f t="shared" si="30"/>
        <v>0</v>
      </c>
      <c r="DC13" s="527">
        <f t="shared" si="31"/>
        <v>0</v>
      </c>
      <c r="DD13" s="527">
        <f t="shared" si="32"/>
        <v>0</v>
      </c>
    </row>
    <row r="14" spans="1:108" ht="15" customHeight="1" x14ac:dyDescent="0.3">
      <c r="A14" s="484" t="s">
        <v>16</v>
      </c>
      <c r="B14" s="261" t="s">
        <v>71</v>
      </c>
      <c r="C14" s="241">
        <v>0</v>
      </c>
      <c r="D14" s="241">
        <v>0</v>
      </c>
      <c r="E14" s="241">
        <v>0</v>
      </c>
      <c r="F14" s="241">
        <v>0</v>
      </c>
      <c r="G14" s="241">
        <v>0</v>
      </c>
      <c r="H14" s="241">
        <v>0</v>
      </c>
      <c r="I14" s="241">
        <v>0</v>
      </c>
      <c r="J14" s="262">
        <f t="shared" si="2"/>
        <v>0</v>
      </c>
      <c r="K14" s="262">
        <f t="shared" si="3"/>
        <v>0</v>
      </c>
      <c r="L14" s="262">
        <f t="shared" si="4"/>
        <v>0</v>
      </c>
      <c r="M14" s="484" t="s">
        <v>16</v>
      </c>
      <c r="N14" s="261" t="s">
        <v>71</v>
      </c>
      <c r="O14" s="241">
        <v>0</v>
      </c>
      <c r="P14" s="241">
        <v>0</v>
      </c>
      <c r="Q14" s="241">
        <v>0</v>
      </c>
      <c r="R14" s="241">
        <v>0</v>
      </c>
      <c r="S14" s="241">
        <v>0</v>
      </c>
      <c r="T14" s="241">
        <v>0</v>
      </c>
      <c r="U14" s="241">
        <v>0</v>
      </c>
      <c r="V14" s="262">
        <f t="shared" si="5"/>
        <v>0</v>
      </c>
      <c r="W14" s="262">
        <f t="shared" si="6"/>
        <v>0</v>
      </c>
      <c r="X14" s="262">
        <f t="shared" si="7"/>
        <v>0</v>
      </c>
      <c r="Y14" s="484" t="s">
        <v>16</v>
      </c>
      <c r="Z14" s="261" t="s">
        <v>71</v>
      </c>
      <c r="AA14" s="241">
        <v>0</v>
      </c>
      <c r="AB14" s="241">
        <v>0</v>
      </c>
      <c r="AC14" s="241">
        <v>0</v>
      </c>
      <c r="AD14" s="241">
        <v>0</v>
      </c>
      <c r="AE14" s="241">
        <v>0</v>
      </c>
      <c r="AF14" s="241">
        <v>0</v>
      </c>
      <c r="AG14" s="241">
        <v>0</v>
      </c>
      <c r="AH14" s="262">
        <f t="shared" si="8"/>
        <v>0</v>
      </c>
      <c r="AI14" s="262">
        <f t="shared" si="9"/>
        <v>0</v>
      </c>
      <c r="AJ14" s="262">
        <f t="shared" si="10"/>
        <v>0</v>
      </c>
      <c r="AK14" s="484" t="s">
        <v>16</v>
      </c>
      <c r="AL14" s="261" t="s">
        <v>71</v>
      </c>
      <c r="AM14" s="241">
        <v>0</v>
      </c>
      <c r="AN14" s="241">
        <v>0</v>
      </c>
      <c r="AO14" s="241">
        <v>0</v>
      </c>
      <c r="AP14" s="241">
        <v>0</v>
      </c>
      <c r="AQ14" s="241">
        <v>0</v>
      </c>
      <c r="AR14" s="241">
        <v>0</v>
      </c>
      <c r="AS14" s="241">
        <v>0</v>
      </c>
      <c r="AT14" s="262">
        <f t="shared" si="11"/>
        <v>0</v>
      </c>
      <c r="AU14" s="262">
        <f t="shared" si="12"/>
        <v>0</v>
      </c>
      <c r="AV14" s="262">
        <f t="shared" si="13"/>
        <v>0</v>
      </c>
      <c r="AW14" s="484" t="s">
        <v>16</v>
      </c>
      <c r="AX14" s="261" t="s">
        <v>71</v>
      </c>
      <c r="AY14" s="241">
        <v>0</v>
      </c>
      <c r="AZ14" s="241">
        <v>0</v>
      </c>
      <c r="BA14" s="241">
        <v>0</v>
      </c>
      <c r="BB14" s="241">
        <v>0</v>
      </c>
      <c r="BC14" s="241">
        <v>0</v>
      </c>
      <c r="BD14" s="241">
        <v>0</v>
      </c>
      <c r="BE14" s="241">
        <v>0</v>
      </c>
      <c r="BF14" s="262">
        <f t="shared" si="14"/>
        <v>0</v>
      </c>
      <c r="BG14" s="262">
        <f t="shared" si="15"/>
        <v>0</v>
      </c>
      <c r="BH14" s="262">
        <f t="shared" si="16"/>
        <v>0</v>
      </c>
      <c r="BI14" s="484" t="s">
        <v>16</v>
      </c>
      <c r="BJ14" s="261" t="s">
        <v>71</v>
      </c>
      <c r="BK14" s="241">
        <v>0</v>
      </c>
      <c r="BL14" s="241">
        <v>200</v>
      </c>
      <c r="BM14" s="241">
        <v>200</v>
      </c>
      <c r="BN14" s="241">
        <v>0</v>
      </c>
      <c r="BO14" s="241">
        <v>0</v>
      </c>
      <c r="BP14" s="241">
        <v>0</v>
      </c>
      <c r="BQ14" s="241">
        <v>0</v>
      </c>
      <c r="BR14" s="262">
        <f t="shared" si="17"/>
        <v>0</v>
      </c>
      <c r="BS14" s="262">
        <f t="shared" si="18"/>
        <v>200</v>
      </c>
      <c r="BT14" s="262">
        <f t="shared" si="19"/>
        <v>200</v>
      </c>
      <c r="BU14" s="484" t="s">
        <v>16</v>
      </c>
      <c r="BV14" s="261" t="s">
        <v>71</v>
      </c>
      <c r="BW14" s="241">
        <v>0</v>
      </c>
      <c r="BX14" s="241">
        <v>149</v>
      </c>
      <c r="BY14" s="241">
        <v>149</v>
      </c>
      <c r="BZ14" s="241">
        <v>0</v>
      </c>
      <c r="CA14" s="241">
        <v>0</v>
      </c>
      <c r="CB14" s="241">
        <v>0</v>
      </c>
      <c r="CC14" s="241">
        <v>0</v>
      </c>
      <c r="CD14" s="539">
        <f t="shared" si="20"/>
        <v>0</v>
      </c>
      <c r="CE14" s="262">
        <f t="shared" si="21"/>
        <v>149</v>
      </c>
      <c r="CF14" s="262">
        <f t="shared" si="0"/>
        <v>149</v>
      </c>
      <c r="CG14" s="484" t="s">
        <v>16</v>
      </c>
      <c r="CH14" s="261" t="s">
        <v>71</v>
      </c>
      <c r="CI14" s="241">
        <v>0</v>
      </c>
      <c r="CJ14" s="241">
        <v>0</v>
      </c>
      <c r="CK14" s="241">
        <v>0</v>
      </c>
      <c r="CL14" s="241">
        <v>0</v>
      </c>
      <c r="CM14" s="241">
        <v>0</v>
      </c>
      <c r="CN14" s="241">
        <v>0</v>
      </c>
      <c r="CO14" s="241">
        <v>0</v>
      </c>
      <c r="CP14" s="539">
        <f t="shared" si="33"/>
        <v>0</v>
      </c>
      <c r="CQ14" s="262">
        <f t="shared" si="34"/>
        <v>0</v>
      </c>
      <c r="CR14" s="262">
        <f t="shared" si="22"/>
        <v>0</v>
      </c>
      <c r="CS14" s="484" t="s">
        <v>16</v>
      </c>
      <c r="CT14" s="261" t="s">
        <v>71</v>
      </c>
      <c r="CU14" s="527">
        <f t="shared" si="23"/>
        <v>0</v>
      </c>
      <c r="CV14" s="527">
        <f t="shared" si="24"/>
        <v>349</v>
      </c>
      <c r="CW14" s="527">
        <f t="shared" si="25"/>
        <v>349</v>
      </c>
      <c r="CX14" s="527">
        <f t="shared" si="26"/>
        <v>0</v>
      </c>
      <c r="CY14" s="527">
        <f t="shared" si="27"/>
        <v>0</v>
      </c>
      <c r="CZ14" s="527">
        <f t="shared" si="28"/>
        <v>0</v>
      </c>
      <c r="DA14" s="527">
        <f t="shared" si="29"/>
        <v>0</v>
      </c>
      <c r="DB14" s="527">
        <f t="shared" si="30"/>
        <v>0</v>
      </c>
      <c r="DC14" s="527">
        <f t="shared" si="31"/>
        <v>349</v>
      </c>
      <c r="DD14" s="527">
        <f t="shared" si="32"/>
        <v>349</v>
      </c>
    </row>
    <row r="15" spans="1:108" ht="15" customHeight="1" x14ac:dyDescent="0.3">
      <c r="A15" s="484" t="s">
        <v>17</v>
      </c>
      <c r="B15" s="261" t="s">
        <v>72</v>
      </c>
      <c r="C15" s="241">
        <v>0</v>
      </c>
      <c r="D15" s="241">
        <v>0</v>
      </c>
      <c r="E15" s="241">
        <v>0</v>
      </c>
      <c r="F15" s="241">
        <v>0</v>
      </c>
      <c r="G15" s="241">
        <v>0</v>
      </c>
      <c r="H15" s="241">
        <v>0</v>
      </c>
      <c r="I15" s="241">
        <v>0</v>
      </c>
      <c r="J15" s="262">
        <f t="shared" si="2"/>
        <v>0</v>
      </c>
      <c r="K15" s="262">
        <f t="shared" si="3"/>
        <v>0</v>
      </c>
      <c r="L15" s="262">
        <f t="shared" si="4"/>
        <v>0</v>
      </c>
      <c r="M15" s="484" t="s">
        <v>17</v>
      </c>
      <c r="N15" s="261" t="s">
        <v>72</v>
      </c>
      <c r="O15" s="241">
        <v>0</v>
      </c>
      <c r="P15" s="241">
        <v>0</v>
      </c>
      <c r="Q15" s="241">
        <v>0</v>
      </c>
      <c r="R15" s="241">
        <v>0</v>
      </c>
      <c r="S15" s="241">
        <v>0</v>
      </c>
      <c r="T15" s="241">
        <v>0</v>
      </c>
      <c r="U15" s="241">
        <v>0</v>
      </c>
      <c r="V15" s="262">
        <f t="shared" si="5"/>
        <v>0</v>
      </c>
      <c r="W15" s="262">
        <f t="shared" si="6"/>
        <v>0</v>
      </c>
      <c r="X15" s="262">
        <f t="shared" si="7"/>
        <v>0</v>
      </c>
      <c r="Y15" s="484" t="s">
        <v>17</v>
      </c>
      <c r="Z15" s="261" t="s">
        <v>72</v>
      </c>
      <c r="AA15" s="241">
        <v>0</v>
      </c>
      <c r="AB15" s="241">
        <v>0</v>
      </c>
      <c r="AC15" s="241">
        <v>0</v>
      </c>
      <c r="AD15" s="241">
        <v>0</v>
      </c>
      <c r="AE15" s="241">
        <v>0</v>
      </c>
      <c r="AF15" s="241">
        <v>0</v>
      </c>
      <c r="AG15" s="241">
        <v>0</v>
      </c>
      <c r="AH15" s="262">
        <f t="shared" si="8"/>
        <v>0</v>
      </c>
      <c r="AI15" s="262">
        <f t="shared" si="9"/>
        <v>0</v>
      </c>
      <c r="AJ15" s="262">
        <f t="shared" si="10"/>
        <v>0</v>
      </c>
      <c r="AK15" s="484" t="s">
        <v>17</v>
      </c>
      <c r="AL15" s="261" t="s">
        <v>72</v>
      </c>
      <c r="AM15" s="241">
        <v>0</v>
      </c>
      <c r="AN15" s="241">
        <v>0</v>
      </c>
      <c r="AO15" s="241">
        <v>0</v>
      </c>
      <c r="AP15" s="241">
        <v>0</v>
      </c>
      <c r="AQ15" s="241">
        <v>0</v>
      </c>
      <c r="AR15" s="241">
        <v>0</v>
      </c>
      <c r="AS15" s="241">
        <v>0</v>
      </c>
      <c r="AT15" s="262">
        <f t="shared" si="11"/>
        <v>0</v>
      </c>
      <c r="AU15" s="262">
        <f t="shared" si="12"/>
        <v>0</v>
      </c>
      <c r="AV15" s="262">
        <f t="shared" si="13"/>
        <v>0</v>
      </c>
      <c r="AW15" s="484" t="s">
        <v>17</v>
      </c>
      <c r="AX15" s="261" t="s">
        <v>72</v>
      </c>
      <c r="AY15" s="241">
        <v>0</v>
      </c>
      <c r="AZ15" s="241">
        <v>0</v>
      </c>
      <c r="BA15" s="241">
        <v>0</v>
      </c>
      <c r="BB15" s="241">
        <v>0</v>
      </c>
      <c r="BC15" s="241">
        <v>0</v>
      </c>
      <c r="BD15" s="241">
        <v>0</v>
      </c>
      <c r="BE15" s="241">
        <v>0</v>
      </c>
      <c r="BF15" s="262">
        <f t="shared" si="14"/>
        <v>0</v>
      </c>
      <c r="BG15" s="262">
        <f t="shared" si="15"/>
        <v>0</v>
      </c>
      <c r="BH15" s="262">
        <f t="shared" si="16"/>
        <v>0</v>
      </c>
      <c r="BI15" s="484" t="s">
        <v>17</v>
      </c>
      <c r="BJ15" s="261" t="s">
        <v>72</v>
      </c>
      <c r="BK15" s="241">
        <v>0</v>
      </c>
      <c r="BL15" s="241">
        <v>0</v>
      </c>
      <c r="BM15" s="241">
        <v>0</v>
      </c>
      <c r="BN15" s="241">
        <v>0</v>
      </c>
      <c r="BO15" s="241">
        <v>0</v>
      </c>
      <c r="BP15" s="241">
        <v>0</v>
      </c>
      <c r="BQ15" s="241">
        <v>0</v>
      </c>
      <c r="BR15" s="262">
        <f t="shared" si="17"/>
        <v>0</v>
      </c>
      <c r="BS15" s="262">
        <f t="shared" si="18"/>
        <v>0</v>
      </c>
      <c r="BT15" s="262">
        <f t="shared" si="19"/>
        <v>0</v>
      </c>
      <c r="BU15" s="484" t="s">
        <v>17</v>
      </c>
      <c r="BV15" s="261" t="s">
        <v>72</v>
      </c>
      <c r="BW15" s="241">
        <v>0</v>
      </c>
      <c r="BX15" s="241">
        <v>0</v>
      </c>
      <c r="BY15" s="241">
        <v>0</v>
      </c>
      <c r="BZ15" s="241">
        <v>0</v>
      </c>
      <c r="CA15" s="241">
        <v>0</v>
      </c>
      <c r="CB15" s="241">
        <v>0</v>
      </c>
      <c r="CC15" s="241">
        <v>0</v>
      </c>
      <c r="CD15" s="539">
        <f t="shared" si="20"/>
        <v>0</v>
      </c>
      <c r="CE15" s="262">
        <f t="shared" si="21"/>
        <v>0</v>
      </c>
      <c r="CF15" s="262">
        <f t="shared" si="0"/>
        <v>0</v>
      </c>
      <c r="CG15" s="484" t="s">
        <v>17</v>
      </c>
      <c r="CH15" s="261" t="s">
        <v>72</v>
      </c>
      <c r="CI15" s="241">
        <v>0</v>
      </c>
      <c r="CJ15" s="241">
        <v>0</v>
      </c>
      <c r="CK15" s="241">
        <v>0</v>
      </c>
      <c r="CL15" s="241">
        <v>0</v>
      </c>
      <c r="CM15" s="241">
        <v>0</v>
      </c>
      <c r="CN15" s="241">
        <v>0</v>
      </c>
      <c r="CO15" s="241">
        <v>0</v>
      </c>
      <c r="CP15" s="539">
        <f t="shared" si="33"/>
        <v>0</v>
      </c>
      <c r="CQ15" s="262">
        <f t="shared" si="34"/>
        <v>0</v>
      </c>
      <c r="CR15" s="262">
        <f t="shared" si="22"/>
        <v>0</v>
      </c>
      <c r="CS15" s="484" t="s">
        <v>17</v>
      </c>
      <c r="CT15" s="261" t="s">
        <v>72</v>
      </c>
      <c r="CU15" s="527">
        <f t="shared" si="23"/>
        <v>0</v>
      </c>
      <c r="CV15" s="527">
        <f t="shared" si="24"/>
        <v>0</v>
      </c>
      <c r="CW15" s="527">
        <f t="shared" si="25"/>
        <v>0</v>
      </c>
      <c r="CX15" s="527">
        <f t="shared" si="26"/>
        <v>0</v>
      </c>
      <c r="CY15" s="527">
        <f t="shared" si="27"/>
        <v>0</v>
      </c>
      <c r="CZ15" s="527">
        <f t="shared" si="28"/>
        <v>0</v>
      </c>
      <c r="DA15" s="527">
        <f t="shared" si="29"/>
        <v>0</v>
      </c>
      <c r="DB15" s="527">
        <f t="shared" si="30"/>
        <v>0</v>
      </c>
      <c r="DC15" s="527">
        <f t="shared" si="31"/>
        <v>0</v>
      </c>
      <c r="DD15" s="527">
        <f t="shared" si="32"/>
        <v>0</v>
      </c>
    </row>
    <row r="16" spans="1:108" ht="15" customHeight="1" x14ac:dyDescent="0.3">
      <c r="A16" s="484" t="s">
        <v>18</v>
      </c>
      <c r="B16" s="263" t="s">
        <v>73</v>
      </c>
      <c r="C16" s="241">
        <f t="shared" ref="C16:I16" si="35">C7+C8+C10+C11+C12+C13+C14+C15</f>
        <v>21499</v>
      </c>
      <c r="D16" s="241">
        <f t="shared" si="35"/>
        <v>21499</v>
      </c>
      <c r="E16" s="241">
        <f t="shared" si="35"/>
        <v>16909</v>
      </c>
      <c r="F16" s="241">
        <v>0</v>
      </c>
      <c r="G16" s="241">
        <v>0</v>
      </c>
      <c r="H16" s="241">
        <f t="shared" si="35"/>
        <v>0</v>
      </c>
      <c r="I16" s="241">
        <f t="shared" si="35"/>
        <v>0</v>
      </c>
      <c r="J16" s="262">
        <f t="shared" si="2"/>
        <v>21499</v>
      </c>
      <c r="K16" s="262">
        <f t="shared" si="3"/>
        <v>21499</v>
      </c>
      <c r="L16" s="262">
        <f t="shared" si="4"/>
        <v>16909</v>
      </c>
      <c r="M16" s="484" t="s">
        <v>18</v>
      </c>
      <c r="N16" s="263" t="s">
        <v>73</v>
      </c>
      <c r="O16" s="241">
        <f>O7+O8+O10+O11+O12+O13+O14+O15</f>
        <v>4250</v>
      </c>
      <c r="P16" s="241">
        <f>P7+P8+P10+P11+P12+P13+P14+P15</f>
        <v>4250</v>
      </c>
      <c r="Q16" s="241">
        <f>Q7+Q8+Q10+Q11+Q12+Q13+Q14+Q15</f>
        <v>1983</v>
      </c>
      <c r="R16" s="241">
        <f>R7+R8+R10+R11+R12+R13+R14+R15</f>
        <v>0</v>
      </c>
      <c r="S16" s="241">
        <f>S7+S8+S10+S11+S12+S13+S14+S15</f>
        <v>0</v>
      </c>
      <c r="T16" s="241">
        <v>0</v>
      </c>
      <c r="U16" s="241">
        <f>U7+U8+U10+U11+U12+U13+U14+U15</f>
        <v>0</v>
      </c>
      <c r="V16" s="262">
        <f t="shared" si="5"/>
        <v>4250</v>
      </c>
      <c r="W16" s="262">
        <f t="shared" si="6"/>
        <v>4250</v>
      </c>
      <c r="X16" s="262">
        <f t="shared" si="7"/>
        <v>1983</v>
      </c>
      <c r="Y16" s="484" t="s">
        <v>18</v>
      </c>
      <c r="Z16" s="263" t="s">
        <v>73</v>
      </c>
      <c r="AA16" s="241">
        <f>AA7+AA8+AA10+AA11+AA12+AA13+AA14+AA15</f>
        <v>1500</v>
      </c>
      <c r="AB16" s="241">
        <f t="shared" ref="AB16:AG16" si="36">AB7+AB8+AB10+AB11+AB12+AB13+AB14+AB15</f>
        <v>1500</v>
      </c>
      <c r="AC16" s="241">
        <f t="shared" si="36"/>
        <v>1526</v>
      </c>
      <c r="AD16" s="241">
        <f t="shared" si="36"/>
        <v>0</v>
      </c>
      <c r="AE16" s="241">
        <f t="shared" si="36"/>
        <v>0</v>
      </c>
      <c r="AF16" s="241">
        <v>0</v>
      </c>
      <c r="AG16" s="241">
        <f t="shared" si="36"/>
        <v>0</v>
      </c>
      <c r="AH16" s="262">
        <f t="shared" si="8"/>
        <v>1500</v>
      </c>
      <c r="AI16" s="262">
        <f t="shared" si="9"/>
        <v>1500</v>
      </c>
      <c r="AJ16" s="262">
        <f t="shared" si="10"/>
        <v>1526</v>
      </c>
      <c r="AK16" s="484" t="s">
        <v>18</v>
      </c>
      <c r="AL16" s="263" t="s">
        <v>73</v>
      </c>
      <c r="AM16" s="241">
        <f>AM7+AM8+AM10+AM11+AM12+AM13+AM14+AM15</f>
        <v>12390</v>
      </c>
      <c r="AN16" s="241">
        <f t="shared" ref="AN16:AS16" si="37">AN7+AN8+AN10+AN11+AN12+AN13+AN14+AN15</f>
        <v>12390</v>
      </c>
      <c r="AO16" s="241">
        <f t="shared" si="37"/>
        <v>10927</v>
      </c>
      <c r="AP16" s="241">
        <f t="shared" si="37"/>
        <v>0</v>
      </c>
      <c r="AQ16" s="241">
        <f t="shared" si="37"/>
        <v>0</v>
      </c>
      <c r="AR16" s="241">
        <v>0</v>
      </c>
      <c r="AS16" s="241">
        <f t="shared" si="37"/>
        <v>0</v>
      </c>
      <c r="AT16" s="262">
        <f t="shared" si="11"/>
        <v>12390</v>
      </c>
      <c r="AU16" s="262">
        <f t="shared" si="12"/>
        <v>12390</v>
      </c>
      <c r="AV16" s="262">
        <f t="shared" si="13"/>
        <v>10927</v>
      </c>
      <c r="AW16" s="484" t="s">
        <v>18</v>
      </c>
      <c r="AX16" s="263" t="s">
        <v>73</v>
      </c>
      <c r="AY16" s="241">
        <f>AY7+AY8+AY10+AY11+AY12+AY13+AY14+AY15</f>
        <v>4508</v>
      </c>
      <c r="AZ16" s="241">
        <f t="shared" ref="AZ16:BE16" si="38">AZ7+AZ8+AZ10+AZ11+AZ12+AZ13+AZ14+AZ15</f>
        <v>4508</v>
      </c>
      <c r="BA16" s="241">
        <f t="shared" si="38"/>
        <v>3132</v>
      </c>
      <c r="BB16" s="241">
        <f t="shared" si="38"/>
        <v>0</v>
      </c>
      <c r="BC16" s="241">
        <f t="shared" si="38"/>
        <v>0</v>
      </c>
      <c r="BD16" s="241">
        <v>0</v>
      </c>
      <c r="BE16" s="241">
        <f t="shared" si="38"/>
        <v>0</v>
      </c>
      <c r="BF16" s="262">
        <f t="shared" si="14"/>
        <v>4508</v>
      </c>
      <c r="BG16" s="262">
        <f t="shared" si="15"/>
        <v>4508</v>
      </c>
      <c r="BH16" s="262">
        <f t="shared" si="16"/>
        <v>3132</v>
      </c>
      <c r="BI16" s="484" t="s">
        <v>18</v>
      </c>
      <c r="BJ16" s="263" t="s">
        <v>73</v>
      </c>
      <c r="BK16" s="241">
        <f>SUM(BK7:BK15)</f>
        <v>20900</v>
      </c>
      <c r="BL16" s="241">
        <f>SUM(BL7:BL15)</f>
        <v>21135</v>
      </c>
      <c r="BM16" s="241">
        <f>SUM(BM7:BM15)</f>
        <v>17901</v>
      </c>
      <c r="BN16" s="241">
        <f>BN7+BN8+BN10+BN11+BN12+BN13+BN14+BN15</f>
        <v>0</v>
      </c>
      <c r="BO16" s="241">
        <f>BO7+BO8+BO10+BO11+BO12+BO13+BO14+BO15</f>
        <v>0</v>
      </c>
      <c r="BP16" s="241">
        <v>0</v>
      </c>
      <c r="BQ16" s="241">
        <f>BQ7+BQ8+BQ10+BQ11+BQ12+BQ13+BQ14+BQ15</f>
        <v>0</v>
      </c>
      <c r="BR16" s="262">
        <f t="shared" si="17"/>
        <v>20900</v>
      </c>
      <c r="BS16" s="262">
        <f t="shared" si="18"/>
        <v>21135</v>
      </c>
      <c r="BT16" s="262">
        <f t="shared" si="19"/>
        <v>17901</v>
      </c>
      <c r="BU16" s="484" t="s">
        <v>18</v>
      </c>
      <c r="BV16" s="263" t="s">
        <v>73</v>
      </c>
      <c r="BW16" s="241">
        <f>SUM(BW7:BW15)</f>
        <v>1300</v>
      </c>
      <c r="BX16" s="241">
        <f>SUM(BX7:BX15)</f>
        <v>1798</v>
      </c>
      <c r="BY16" s="241">
        <f>SUM(BY7:BY15)</f>
        <v>1584</v>
      </c>
      <c r="BZ16" s="241">
        <f>BZ7+BZ8+BZ10+BZ11+BZ12+BZ13+BZ14+BZ15</f>
        <v>0</v>
      </c>
      <c r="CA16" s="241">
        <f>CA7+CA8+CA10+CA11+CA12+CA13+CA14+CA15</f>
        <v>0</v>
      </c>
      <c r="CB16" s="241">
        <v>0</v>
      </c>
      <c r="CC16" s="241">
        <f>CC7+CC8+CC10+CC11+CC12+CC13+CC14+CC15</f>
        <v>0</v>
      </c>
      <c r="CD16" s="539">
        <f t="shared" si="20"/>
        <v>1300</v>
      </c>
      <c r="CE16" s="539">
        <v>1798</v>
      </c>
      <c r="CF16" s="539">
        <v>1584</v>
      </c>
      <c r="CG16" s="484" t="s">
        <v>18</v>
      </c>
      <c r="CH16" s="263" t="s">
        <v>73</v>
      </c>
      <c r="CI16" s="241">
        <f>SUM(CI7:CI15)</f>
        <v>0</v>
      </c>
      <c r="CJ16" s="241">
        <f>SUM(CJ7:CJ15)</f>
        <v>0</v>
      </c>
      <c r="CK16" s="241">
        <f>SUM(CK7:CK15)</f>
        <v>0</v>
      </c>
      <c r="CL16" s="241">
        <f>CL7+CL8+CL10+CL11+CL12+CL13+CL14+CL15</f>
        <v>0</v>
      </c>
      <c r="CM16" s="241">
        <f>CM7+CM8+CM10+CM11+CM12+CM13+CM14+CM15</f>
        <v>0</v>
      </c>
      <c r="CN16" s="241">
        <v>0</v>
      </c>
      <c r="CO16" s="241">
        <f>CO7+CO8+CO10+CO11+CO12+CO13+CO14+CO15</f>
        <v>0</v>
      </c>
      <c r="CP16" s="539">
        <f t="shared" si="33"/>
        <v>0</v>
      </c>
      <c r="CQ16" s="539">
        <v>0</v>
      </c>
      <c r="CR16" s="262">
        <f t="shared" si="22"/>
        <v>0</v>
      </c>
      <c r="CS16" s="484" t="s">
        <v>18</v>
      </c>
      <c r="CT16" s="263" t="s">
        <v>73</v>
      </c>
      <c r="CU16" s="527">
        <f t="shared" si="23"/>
        <v>66347</v>
      </c>
      <c r="CV16" s="527">
        <f t="shared" si="24"/>
        <v>67080</v>
      </c>
      <c r="CW16" s="527">
        <f t="shared" si="25"/>
        <v>53962</v>
      </c>
      <c r="CX16" s="527">
        <f t="shared" si="26"/>
        <v>0</v>
      </c>
      <c r="CY16" s="527">
        <f t="shared" si="27"/>
        <v>0</v>
      </c>
      <c r="CZ16" s="527">
        <f t="shared" si="28"/>
        <v>0</v>
      </c>
      <c r="DA16" s="527">
        <f t="shared" si="29"/>
        <v>0</v>
      </c>
      <c r="DB16" s="527">
        <f t="shared" si="30"/>
        <v>66347</v>
      </c>
      <c r="DC16" s="527">
        <f t="shared" si="31"/>
        <v>67080</v>
      </c>
      <c r="DD16" s="527">
        <f t="shared" si="32"/>
        <v>53962</v>
      </c>
    </row>
    <row r="17" spans="1:112" ht="15" customHeight="1" x14ac:dyDescent="0.3">
      <c r="A17" s="484" t="s">
        <v>19</v>
      </c>
      <c r="B17" s="261" t="s">
        <v>74</v>
      </c>
      <c r="C17" s="241">
        <v>0</v>
      </c>
      <c r="D17" s="241">
        <v>0</v>
      </c>
      <c r="E17" s="241">
        <v>0</v>
      </c>
      <c r="F17" s="241">
        <v>0</v>
      </c>
      <c r="G17" s="241">
        <v>0</v>
      </c>
      <c r="H17" s="241">
        <v>0</v>
      </c>
      <c r="I17" s="241">
        <v>0</v>
      </c>
      <c r="J17" s="262">
        <f t="shared" si="2"/>
        <v>0</v>
      </c>
      <c r="K17" s="262">
        <f t="shared" si="3"/>
        <v>0</v>
      </c>
      <c r="L17" s="262">
        <f t="shared" si="4"/>
        <v>0</v>
      </c>
      <c r="M17" s="484" t="s">
        <v>19</v>
      </c>
      <c r="N17" s="261" t="s">
        <v>74</v>
      </c>
      <c r="O17" s="241">
        <v>0</v>
      </c>
      <c r="P17" s="241">
        <v>0</v>
      </c>
      <c r="Q17" s="241">
        <v>0</v>
      </c>
      <c r="R17" s="241">
        <v>0</v>
      </c>
      <c r="S17" s="241">
        <v>0</v>
      </c>
      <c r="T17" s="241">
        <v>0</v>
      </c>
      <c r="U17" s="241">
        <v>0</v>
      </c>
      <c r="V17" s="262">
        <f t="shared" si="5"/>
        <v>0</v>
      </c>
      <c r="W17" s="262">
        <f t="shared" si="6"/>
        <v>0</v>
      </c>
      <c r="X17" s="262">
        <f t="shared" si="7"/>
        <v>0</v>
      </c>
      <c r="Y17" s="484" t="s">
        <v>19</v>
      </c>
      <c r="Z17" s="261" t="s">
        <v>74</v>
      </c>
      <c r="AA17" s="241">
        <v>0</v>
      </c>
      <c r="AB17" s="241">
        <v>0</v>
      </c>
      <c r="AC17" s="241">
        <v>0</v>
      </c>
      <c r="AD17" s="241">
        <v>0</v>
      </c>
      <c r="AE17" s="241">
        <v>0</v>
      </c>
      <c r="AF17" s="241">
        <v>0</v>
      </c>
      <c r="AG17" s="241">
        <v>0</v>
      </c>
      <c r="AH17" s="262">
        <f t="shared" si="8"/>
        <v>0</v>
      </c>
      <c r="AI17" s="262">
        <f t="shared" si="9"/>
        <v>0</v>
      </c>
      <c r="AJ17" s="262">
        <f t="shared" si="10"/>
        <v>0</v>
      </c>
      <c r="AK17" s="484" t="s">
        <v>19</v>
      </c>
      <c r="AL17" s="261" t="s">
        <v>74</v>
      </c>
      <c r="AM17" s="241">
        <v>0</v>
      </c>
      <c r="AN17" s="241">
        <v>0</v>
      </c>
      <c r="AO17" s="241">
        <v>0</v>
      </c>
      <c r="AP17" s="241">
        <v>0</v>
      </c>
      <c r="AQ17" s="241">
        <v>0</v>
      </c>
      <c r="AR17" s="241">
        <v>0</v>
      </c>
      <c r="AS17" s="241">
        <v>0</v>
      </c>
      <c r="AT17" s="262">
        <f t="shared" si="11"/>
        <v>0</v>
      </c>
      <c r="AU17" s="262">
        <f t="shared" si="12"/>
        <v>0</v>
      </c>
      <c r="AV17" s="262">
        <f t="shared" si="13"/>
        <v>0</v>
      </c>
      <c r="AW17" s="484" t="s">
        <v>19</v>
      </c>
      <c r="AX17" s="261" t="s">
        <v>74</v>
      </c>
      <c r="AY17" s="241">
        <v>0</v>
      </c>
      <c r="AZ17" s="241">
        <v>0</v>
      </c>
      <c r="BA17" s="241">
        <v>0</v>
      </c>
      <c r="BB17" s="241">
        <v>0</v>
      </c>
      <c r="BC17" s="241">
        <v>0</v>
      </c>
      <c r="BD17" s="241">
        <v>0</v>
      </c>
      <c r="BE17" s="241">
        <v>0</v>
      </c>
      <c r="BF17" s="262">
        <f t="shared" si="14"/>
        <v>0</v>
      </c>
      <c r="BG17" s="262">
        <f t="shared" si="15"/>
        <v>0</v>
      </c>
      <c r="BH17" s="262">
        <f t="shared" si="16"/>
        <v>0</v>
      </c>
      <c r="BI17" s="484" t="s">
        <v>19</v>
      </c>
      <c r="BJ17" s="261" t="s">
        <v>74</v>
      </c>
      <c r="BK17" s="241">
        <v>0</v>
      </c>
      <c r="BL17" s="241">
        <v>0</v>
      </c>
      <c r="BM17" s="241">
        <v>0</v>
      </c>
      <c r="BN17" s="241">
        <v>0</v>
      </c>
      <c r="BO17" s="241">
        <v>0</v>
      </c>
      <c r="BP17" s="241">
        <v>0</v>
      </c>
      <c r="BQ17" s="241">
        <v>0</v>
      </c>
      <c r="BR17" s="262">
        <f t="shared" si="17"/>
        <v>0</v>
      </c>
      <c r="BS17" s="262">
        <f t="shared" si="18"/>
        <v>0</v>
      </c>
      <c r="BT17" s="262">
        <f t="shared" si="19"/>
        <v>0</v>
      </c>
      <c r="BU17" s="484" t="s">
        <v>19</v>
      </c>
      <c r="BV17" s="261" t="s">
        <v>74</v>
      </c>
      <c r="BW17" s="241">
        <v>0</v>
      </c>
      <c r="BX17" s="241">
        <v>0</v>
      </c>
      <c r="BY17" s="241">
        <v>0</v>
      </c>
      <c r="BZ17" s="241">
        <v>0</v>
      </c>
      <c r="CA17" s="241">
        <v>0</v>
      </c>
      <c r="CB17" s="241">
        <v>0</v>
      </c>
      <c r="CC17" s="241">
        <v>0</v>
      </c>
      <c r="CD17" s="539">
        <f t="shared" si="20"/>
        <v>0</v>
      </c>
      <c r="CE17" s="262">
        <f t="shared" si="21"/>
        <v>0</v>
      </c>
      <c r="CF17" s="262">
        <f t="shared" ref="CF17:CF25" si="39">BY17</f>
        <v>0</v>
      </c>
      <c r="CG17" s="484" t="s">
        <v>19</v>
      </c>
      <c r="CH17" s="261" t="s">
        <v>74</v>
      </c>
      <c r="CI17" s="241">
        <v>0</v>
      </c>
      <c r="CJ17" s="241">
        <v>0</v>
      </c>
      <c r="CK17" s="241">
        <v>0</v>
      </c>
      <c r="CL17" s="241">
        <v>0</v>
      </c>
      <c r="CM17" s="241">
        <v>0</v>
      </c>
      <c r="CN17" s="241">
        <v>0</v>
      </c>
      <c r="CO17" s="241">
        <v>0</v>
      </c>
      <c r="CP17" s="539">
        <f t="shared" si="33"/>
        <v>0</v>
      </c>
      <c r="CQ17" s="262">
        <f t="shared" ref="CQ17:CQ25" si="40">CJ17+CM17</f>
        <v>0</v>
      </c>
      <c r="CR17" s="262">
        <f t="shared" si="22"/>
        <v>0</v>
      </c>
      <c r="CS17" s="484" t="s">
        <v>19</v>
      </c>
      <c r="CT17" s="261" t="s">
        <v>74</v>
      </c>
      <c r="CU17" s="527">
        <f t="shared" si="23"/>
        <v>0</v>
      </c>
      <c r="CV17" s="527">
        <f t="shared" si="24"/>
        <v>0</v>
      </c>
      <c r="CW17" s="527">
        <f t="shared" si="25"/>
        <v>0</v>
      </c>
      <c r="CX17" s="527">
        <f t="shared" si="26"/>
        <v>0</v>
      </c>
      <c r="CY17" s="527">
        <f t="shared" si="27"/>
        <v>0</v>
      </c>
      <c r="CZ17" s="527">
        <f t="shared" si="28"/>
        <v>0</v>
      </c>
      <c r="DA17" s="527">
        <f t="shared" si="29"/>
        <v>0</v>
      </c>
      <c r="DB17" s="527">
        <f t="shared" si="30"/>
        <v>0</v>
      </c>
      <c r="DC17" s="527">
        <f t="shared" si="31"/>
        <v>0</v>
      </c>
      <c r="DD17" s="527">
        <f t="shared" si="32"/>
        <v>0</v>
      </c>
    </row>
    <row r="18" spans="1:112" ht="15" customHeight="1" x14ac:dyDescent="0.3">
      <c r="A18" s="484" t="s">
        <v>20</v>
      </c>
      <c r="B18" s="261" t="s">
        <v>75</v>
      </c>
      <c r="C18" s="241">
        <v>0</v>
      </c>
      <c r="D18" s="241">
        <v>0</v>
      </c>
      <c r="E18" s="241">
        <v>0</v>
      </c>
      <c r="F18" s="241">
        <v>0</v>
      </c>
      <c r="G18" s="241">
        <v>0</v>
      </c>
      <c r="H18" s="241">
        <v>0</v>
      </c>
      <c r="I18" s="241">
        <v>0</v>
      </c>
      <c r="J18" s="262">
        <f t="shared" si="2"/>
        <v>0</v>
      </c>
      <c r="K18" s="262">
        <f t="shared" si="3"/>
        <v>0</v>
      </c>
      <c r="L18" s="262">
        <f t="shared" si="4"/>
        <v>0</v>
      </c>
      <c r="M18" s="484" t="s">
        <v>20</v>
      </c>
      <c r="N18" s="261" t="s">
        <v>75</v>
      </c>
      <c r="O18" s="241">
        <v>0</v>
      </c>
      <c r="P18" s="241">
        <v>0</v>
      </c>
      <c r="Q18" s="241">
        <v>0</v>
      </c>
      <c r="R18" s="241">
        <v>0</v>
      </c>
      <c r="S18" s="241">
        <v>0</v>
      </c>
      <c r="T18" s="241">
        <v>0</v>
      </c>
      <c r="U18" s="241">
        <v>0</v>
      </c>
      <c r="V18" s="262">
        <f t="shared" si="5"/>
        <v>0</v>
      </c>
      <c r="W18" s="262">
        <f t="shared" si="6"/>
        <v>0</v>
      </c>
      <c r="X18" s="262">
        <f t="shared" si="7"/>
        <v>0</v>
      </c>
      <c r="Y18" s="484" t="s">
        <v>20</v>
      </c>
      <c r="Z18" s="261" t="s">
        <v>75</v>
      </c>
      <c r="AA18" s="241">
        <v>0</v>
      </c>
      <c r="AB18" s="241">
        <v>0</v>
      </c>
      <c r="AC18" s="241">
        <v>0</v>
      </c>
      <c r="AD18" s="241">
        <v>0</v>
      </c>
      <c r="AE18" s="241">
        <v>0</v>
      </c>
      <c r="AF18" s="241">
        <v>0</v>
      </c>
      <c r="AG18" s="241">
        <v>0</v>
      </c>
      <c r="AH18" s="262">
        <f t="shared" si="8"/>
        <v>0</v>
      </c>
      <c r="AI18" s="262">
        <f t="shared" si="9"/>
        <v>0</v>
      </c>
      <c r="AJ18" s="262">
        <f t="shared" si="10"/>
        <v>0</v>
      </c>
      <c r="AK18" s="484" t="s">
        <v>20</v>
      </c>
      <c r="AL18" s="261" t="s">
        <v>75</v>
      </c>
      <c r="AM18" s="241">
        <v>0</v>
      </c>
      <c r="AN18" s="241">
        <v>0</v>
      </c>
      <c r="AO18" s="241">
        <v>0</v>
      </c>
      <c r="AP18" s="241">
        <v>0</v>
      </c>
      <c r="AQ18" s="241">
        <v>0</v>
      </c>
      <c r="AR18" s="241">
        <v>0</v>
      </c>
      <c r="AS18" s="241">
        <v>0</v>
      </c>
      <c r="AT18" s="262">
        <f t="shared" si="11"/>
        <v>0</v>
      </c>
      <c r="AU18" s="262">
        <f t="shared" si="12"/>
        <v>0</v>
      </c>
      <c r="AV18" s="262">
        <f t="shared" si="13"/>
        <v>0</v>
      </c>
      <c r="AW18" s="484" t="s">
        <v>20</v>
      </c>
      <c r="AX18" s="261" t="s">
        <v>75</v>
      </c>
      <c r="AY18" s="241">
        <v>0</v>
      </c>
      <c r="AZ18" s="241">
        <v>0</v>
      </c>
      <c r="BA18" s="241">
        <v>0</v>
      </c>
      <c r="BB18" s="241">
        <v>0</v>
      </c>
      <c r="BC18" s="241">
        <v>0</v>
      </c>
      <c r="BD18" s="241">
        <v>0</v>
      </c>
      <c r="BE18" s="241">
        <v>0</v>
      </c>
      <c r="BF18" s="262">
        <f t="shared" si="14"/>
        <v>0</v>
      </c>
      <c r="BG18" s="262">
        <f t="shared" si="15"/>
        <v>0</v>
      </c>
      <c r="BH18" s="262">
        <f t="shared" si="16"/>
        <v>0</v>
      </c>
      <c r="BI18" s="484" t="s">
        <v>20</v>
      </c>
      <c r="BJ18" s="261" t="s">
        <v>75</v>
      </c>
      <c r="BK18" s="241">
        <v>0</v>
      </c>
      <c r="BL18" s="241">
        <v>0</v>
      </c>
      <c r="BM18" s="241">
        <v>0</v>
      </c>
      <c r="BN18" s="241">
        <v>0</v>
      </c>
      <c r="BO18" s="241">
        <v>0</v>
      </c>
      <c r="BP18" s="241">
        <v>0</v>
      </c>
      <c r="BQ18" s="241">
        <v>0</v>
      </c>
      <c r="BR18" s="262">
        <f t="shared" si="17"/>
        <v>0</v>
      </c>
      <c r="BS18" s="262">
        <f t="shared" si="18"/>
        <v>0</v>
      </c>
      <c r="BT18" s="262">
        <f t="shared" si="19"/>
        <v>0</v>
      </c>
      <c r="BU18" s="484" t="s">
        <v>20</v>
      </c>
      <c r="BV18" s="261" t="s">
        <v>75</v>
      </c>
      <c r="BW18" s="241">
        <v>0</v>
      </c>
      <c r="BX18" s="241">
        <v>0</v>
      </c>
      <c r="BY18" s="241">
        <v>0</v>
      </c>
      <c r="BZ18" s="241">
        <v>0</v>
      </c>
      <c r="CA18" s="241">
        <v>0</v>
      </c>
      <c r="CB18" s="241">
        <v>0</v>
      </c>
      <c r="CC18" s="241">
        <v>0</v>
      </c>
      <c r="CD18" s="539">
        <f t="shared" si="20"/>
        <v>0</v>
      </c>
      <c r="CE18" s="262">
        <f t="shared" si="21"/>
        <v>0</v>
      </c>
      <c r="CF18" s="262">
        <f t="shared" si="39"/>
        <v>0</v>
      </c>
      <c r="CG18" s="484" t="s">
        <v>20</v>
      </c>
      <c r="CH18" s="261" t="s">
        <v>75</v>
      </c>
      <c r="CI18" s="241">
        <v>0</v>
      </c>
      <c r="CJ18" s="241">
        <v>0</v>
      </c>
      <c r="CK18" s="241">
        <v>0</v>
      </c>
      <c r="CL18" s="241">
        <v>0</v>
      </c>
      <c r="CM18" s="241">
        <v>0</v>
      </c>
      <c r="CN18" s="241">
        <v>0</v>
      </c>
      <c r="CO18" s="241">
        <v>0</v>
      </c>
      <c r="CP18" s="539">
        <f t="shared" si="33"/>
        <v>0</v>
      </c>
      <c r="CQ18" s="262">
        <f t="shared" si="40"/>
        <v>0</v>
      </c>
      <c r="CR18" s="262">
        <f t="shared" si="22"/>
        <v>0</v>
      </c>
      <c r="CS18" s="484" t="s">
        <v>20</v>
      </c>
      <c r="CT18" s="261" t="s">
        <v>75</v>
      </c>
      <c r="CU18" s="527">
        <f t="shared" si="23"/>
        <v>0</v>
      </c>
      <c r="CV18" s="527">
        <f t="shared" si="24"/>
        <v>0</v>
      </c>
      <c r="CW18" s="527">
        <f t="shared" si="25"/>
        <v>0</v>
      </c>
      <c r="CX18" s="527">
        <f t="shared" si="26"/>
        <v>0</v>
      </c>
      <c r="CY18" s="527">
        <f t="shared" si="27"/>
        <v>0</v>
      </c>
      <c r="CZ18" s="527">
        <f t="shared" si="28"/>
        <v>0</v>
      </c>
      <c r="DA18" s="527">
        <f t="shared" si="29"/>
        <v>0</v>
      </c>
      <c r="DB18" s="527">
        <f t="shared" si="30"/>
        <v>0</v>
      </c>
      <c r="DC18" s="527">
        <f t="shared" si="31"/>
        <v>0</v>
      </c>
      <c r="DD18" s="527">
        <f t="shared" si="32"/>
        <v>0</v>
      </c>
    </row>
    <row r="19" spans="1:112" ht="15" customHeight="1" x14ac:dyDescent="0.3">
      <c r="A19" s="484" t="s">
        <v>21</v>
      </c>
      <c r="B19" s="261" t="s">
        <v>76</v>
      </c>
      <c r="C19" s="241">
        <v>0</v>
      </c>
      <c r="D19" s="241">
        <v>10047</v>
      </c>
      <c r="E19" s="241">
        <v>10047</v>
      </c>
      <c r="F19" s="241">
        <v>0</v>
      </c>
      <c r="G19" s="241">
        <v>0</v>
      </c>
      <c r="H19" s="241">
        <v>0</v>
      </c>
      <c r="I19" s="241">
        <v>0</v>
      </c>
      <c r="J19" s="262">
        <f t="shared" si="2"/>
        <v>0</v>
      </c>
      <c r="K19" s="262">
        <f t="shared" si="3"/>
        <v>10047</v>
      </c>
      <c r="L19" s="262">
        <f t="shared" si="4"/>
        <v>10047</v>
      </c>
      <c r="M19" s="484" t="s">
        <v>21</v>
      </c>
      <c r="N19" s="261" t="s">
        <v>76</v>
      </c>
      <c r="O19" s="241">
        <v>0</v>
      </c>
      <c r="P19" s="241">
        <v>1151</v>
      </c>
      <c r="Q19" s="241">
        <v>1151</v>
      </c>
      <c r="R19" s="241">
        <v>0</v>
      </c>
      <c r="S19" s="241">
        <v>0</v>
      </c>
      <c r="T19" s="241">
        <v>0</v>
      </c>
      <c r="U19" s="241">
        <v>0</v>
      </c>
      <c r="V19" s="262">
        <f t="shared" si="5"/>
        <v>0</v>
      </c>
      <c r="W19" s="262">
        <f t="shared" si="6"/>
        <v>1151</v>
      </c>
      <c r="X19" s="262">
        <f t="shared" si="7"/>
        <v>1151</v>
      </c>
      <c r="Y19" s="484" t="s">
        <v>21</v>
      </c>
      <c r="Z19" s="261" t="s">
        <v>76</v>
      </c>
      <c r="AA19" s="241">
        <v>0</v>
      </c>
      <c r="AB19" s="241">
        <v>880</v>
      </c>
      <c r="AC19" s="241">
        <v>880</v>
      </c>
      <c r="AD19" s="241">
        <v>0</v>
      </c>
      <c r="AE19" s="241">
        <v>0</v>
      </c>
      <c r="AF19" s="241">
        <v>0</v>
      </c>
      <c r="AG19" s="241">
        <v>0</v>
      </c>
      <c r="AH19" s="262">
        <f t="shared" si="8"/>
        <v>0</v>
      </c>
      <c r="AI19" s="262">
        <f t="shared" si="9"/>
        <v>880</v>
      </c>
      <c r="AJ19" s="262">
        <f t="shared" si="10"/>
        <v>880</v>
      </c>
      <c r="AK19" s="484" t="s">
        <v>21</v>
      </c>
      <c r="AL19" s="261" t="s">
        <v>76</v>
      </c>
      <c r="AM19" s="241">
        <v>0</v>
      </c>
      <c r="AN19" s="241">
        <v>3573</v>
      </c>
      <c r="AO19" s="241">
        <v>3573</v>
      </c>
      <c r="AP19" s="241">
        <v>0</v>
      </c>
      <c r="AQ19" s="241">
        <v>0</v>
      </c>
      <c r="AR19" s="241">
        <v>0</v>
      </c>
      <c r="AS19" s="241">
        <v>0</v>
      </c>
      <c r="AT19" s="262">
        <f t="shared" si="11"/>
        <v>0</v>
      </c>
      <c r="AU19" s="262">
        <f t="shared" si="12"/>
        <v>3573</v>
      </c>
      <c r="AV19" s="262">
        <f t="shared" si="13"/>
        <v>3573</v>
      </c>
      <c r="AW19" s="484" t="s">
        <v>21</v>
      </c>
      <c r="AX19" s="261" t="s">
        <v>76</v>
      </c>
      <c r="AY19" s="241">
        <v>0</v>
      </c>
      <c r="AZ19" s="241">
        <v>2005</v>
      </c>
      <c r="BA19" s="241">
        <v>2005</v>
      </c>
      <c r="BB19" s="241">
        <v>0</v>
      </c>
      <c r="BC19" s="241">
        <v>0</v>
      </c>
      <c r="BD19" s="241">
        <v>0</v>
      </c>
      <c r="BE19" s="241">
        <v>0</v>
      </c>
      <c r="BF19" s="262">
        <f t="shared" si="14"/>
        <v>0</v>
      </c>
      <c r="BG19" s="262">
        <f t="shared" si="15"/>
        <v>2005</v>
      </c>
      <c r="BH19" s="262">
        <f t="shared" si="16"/>
        <v>2005</v>
      </c>
      <c r="BI19" s="484" t="s">
        <v>21</v>
      </c>
      <c r="BJ19" s="261" t="s">
        <v>76</v>
      </c>
      <c r="BK19" s="241">
        <v>0</v>
      </c>
      <c r="BL19" s="241">
        <v>1145</v>
      </c>
      <c r="BM19" s="241">
        <v>1145</v>
      </c>
      <c r="BN19" s="241">
        <v>0</v>
      </c>
      <c r="BO19" s="241">
        <v>0</v>
      </c>
      <c r="BP19" s="241">
        <v>0</v>
      </c>
      <c r="BQ19" s="241">
        <v>0</v>
      </c>
      <c r="BR19" s="262">
        <f t="shared" si="17"/>
        <v>0</v>
      </c>
      <c r="BS19" s="262">
        <f t="shared" si="18"/>
        <v>1145</v>
      </c>
      <c r="BT19" s="262">
        <f t="shared" si="19"/>
        <v>1145</v>
      </c>
      <c r="BU19" s="484" t="s">
        <v>21</v>
      </c>
      <c r="BV19" s="261" t="s">
        <v>76</v>
      </c>
      <c r="BW19" s="241">
        <v>0</v>
      </c>
      <c r="BX19" s="241">
        <v>35</v>
      </c>
      <c r="BY19" s="241">
        <v>35</v>
      </c>
      <c r="BZ19" s="241">
        <v>0</v>
      </c>
      <c r="CA19" s="241">
        <v>0</v>
      </c>
      <c r="CB19" s="241">
        <v>0</v>
      </c>
      <c r="CC19" s="241">
        <v>0</v>
      </c>
      <c r="CD19" s="539">
        <f t="shared" si="20"/>
        <v>0</v>
      </c>
      <c r="CE19" s="262">
        <f t="shared" si="21"/>
        <v>35</v>
      </c>
      <c r="CF19" s="262">
        <f t="shared" si="39"/>
        <v>35</v>
      </c>
      <c r="CG19" s="484" t="s">
        <v>21</v>
      </c>
      <c r="CH19" s="261" t="s">
        <v>76</v>
      </c>
      <c r="CI19" s="241">
        <v>0</v>
      </c>
      <c r="CJ19" s="241">
        <v>0</v>
      </c>
      <c r="CK19" s="241">
        <v>0</v>
      </c>
      <c r="CL19" s="241">
        <v>0</v>
      </c>
      <c r="CM19" s="241">
        <v>0</v>
      </c>
      <c r="CN19" s="241">
        <v>0</v>
      </c>
      <c r="CO19" s="241">
        <v>0</v>
      </c>
      <c r="CP19" s="539">
        <f t="shared" si="33"/>
        <v>0</v>
      </c>
      <c r="CQ19" s="262">
        <f t="shared" si="40"/>
        <v>0</v>
      </c>
      <c r="CR19" s="262">
        <f t="shared" si="22"/>
        <v>0</v>
      </c>
      <c r="CS19" s="484" t="s">
        <v>21</v>
      </c>
      <c r="CT19" s="261" t="s">
        <v>76</v>
      </c>
      <c r="CU19" s="527">
        <f t="shared" si="23"/>
        <v>0</v>
      </c>
      <c r="CV19" s="527">
        <f t="shared" si="24"/>
        <v>18836</v>
      </c>
      <c r="CW19" s="527">
        <f t="shared" si="25"/>
        <v>18836</v>
      </c>
      <c r="CX19" s="527">
        <f t="shared" si="26"/>
        <v>0</v>
      </c>
      <c r="CY19" s="527">
        <f t="shared" si="27"/>
        <v>0</v>
      </c>
      <c r="CZ19" s="527">
        <f t="shared" si="28"/>
        <v>0</v>
      </c>
      <c r="DA19" s="527">
        <f t="shared" si="29"/>
        <v>0</v>
      </c>
      <c r="DB19" s="527">
        <f t="shared" si="30"/>
        <v>0</v>
      </c>
      <c r="DC19" s="527">
        <f t="shared" si="31"/>
        <v>18836</v>
      </c>
      <c r="DD19" s="527">
        <f t="shared" si="32"/>
        <v>18836</v>
      </c>
    </row>
    <row r="20" spans="1:112" ht="15" customHeight="1" x14ac:dyDescent="0.3">
      <c r="A20" s="484" t="s">
        <v>22</v>
      </c>
      <c r="B20" s="261" t="s">
        <v>77</v>
      </c>
      <c r="C20" s="241">
        <v>371000</v>
      </c>
      <c r="D20" s="241">
        <v>405858</v>
      </c>
      <c r="E20" s="241">
        <v>399242</v>
      </c>
      <c r="F20" s="241">
        <v>0</v>
      </c>
      <c r="G20" s="241">
        <v>0</v>
      </c>
      <c r="H20" s="241">
        <v>0</v>
      </c>
      <c r="I20" s="241">
        <v>0</v>
      </c>
      <c r="J20" s="262">
        <f t="shared" si="2"/>
        <v>371000</v>
      </c>
      <c r="K20" s="262">
        <f t="shared" si="3"/>
        <v>405858</v>
      </c>
      <c r="L20" s="262">
        <f t="shared" si="4"/>
        <v>399242</v>
      </c>
      <c r="M20" s="484" t="s">
        <v>22</v>
      </c>
      <c r="N20" s="261" t="s">
        <v>77</v>
      </c>
      <c r="O20" s="241">
        <v>61897</v>
      </c>
      <c r="P20" s="241">
        <v>61897</v>
      </c>
      <c r="Q20" s="241">
        <v>54239</v>
      </c>
      <c r="R20" s="241">
        <v>0</v>
      </c>
      <c r="S20" s="241">
        <v>0</v>
      </c>
      <c r="T20" s="241">
        <v>0</v>
      </c>
      <c r="U20" s="241">
        <v>0</v>
      </c>
      <c r="V20" s="262">
        <f t="shared" si="5"/>
        <v>61897</v>
      </c>
      <c r="W20" s="262">
        <f t="shared" si="6"/>
        <v>61897</v>
      </c>
      <c r="X20" s="262">
        <f t="shared" si="7"/>
        <v>54239</v>
      </c>
      <c r="Y20" s="484" t="s">
        <v>22</v>
      </c>
      <c r="Z20" s="261" t="s">
        <v>77</v>
      </c>
      <c r="AA20" s="241">
        <v>73277</v>
      </c>
      <c r="AB20" s="241">
        <v>73277</v>
      </c>
      <c r="AC20" s="241">
        <v>70209</v>
      </c>
      <c r="AD20" s="241">
        <v>0</v>
      </c>
      <c r="AE20" s="241">
        <v>0</v>
      </c>
      <c r="AF20" s="241">
        <v>0</v>
      </c>
      <c r="AG20" s="241">
        <v>0</v>
      </c>
      <c r="AH20" s="262">
        <f t="shared" si="8"/>
        <v>73277</v>
      </c>
      <c r="AI20" s="262">
        <f t="shared" si="9"/>
        <v>73277</v>
      </c>
      <c r="AJ20" s="262">
        <f t="shared" si="10"/>
        <v>70209</v>
      </c>
      <c r="AK20" s="484" t="s">
        <v>22</v>
      </c>
      <c r="AL20" s="261" t="s">
        <v>77</v>
      </c>
      <c r="AM20" s="241">
        <v>229092</v>
      </c>
      <c r="AN20" s="241">
        <v>229092</v>
      </c>
      <c r="AO20" s="241">
        <v>225738</v>
      </c>
      <c r="AP20" s="241">
        <v>0</v>
      </c>
      <c r="AQ20" s="241">
        <v>0</v>
      </c>
      <c r="AR20" s="241">
        <v>0</v>
      </c>
      <c r="AS20" s="241">
        <v>0</v>
      </c>
      <c r="AT20" s="262">
        <f t="shared" si="11"/>
        <v>229092</v>
      </c>
      <c r="AU20" s="262">
        <f t="shared" si="12"/>
        <v>229092</v>
      </c>
      <c r="AV20" s="262">
        <f t="shared" si="13"/>
        <v>225738</v>
      </c>
      <c r="AW20" s="484" t="s">
        <v>22</v>
      </c>
      <c r="AX20" s="261" t="s">
        <v>77</v>
      </c>
      <c r="AY20" s="241">
        <v>168930</v>
      </c>
      <c r="AZ20" s="241">
        <v>168930</v>
      </c>
      <c r="BA20" s="241">
        <v>155644</v>
      </c>
      <c r="BB20" s="241">
        <v>0</v>
      </c>
      <c r="BC20" s="241">
        <v>0</v>
      </c>
      <c r="BD20" s="241">
        <v>0</v>
      </c>
      <c r="BE20" s="241">
        <v>0</v>
      </c>
      <c r="BF20" s="262">
        <f t="shared" si="14"/>
        <v>168930</v>
      </c>
      <c r="BG20" s="262">
        <f t="shared" si="15"/>
        <v>168930</v>
      </c>
      <c r="BH20" s="262">
        <f t="shared" si="16"/>
        <v>155644</v>
      </c>
      <c r="BI20" s="484" t="s">
        <v>22</v>
      </c>
      <c r="BJ20" s="261" t="s">
        <v>77</v>
      </c>
      <c r="BK20" s="241">
        <v>27470</v>
      </c>
      <c r="BL20" s="241">
        <v>28670</v>
      </c>
      <c r="BM20" s="241">
        <v>26918</v>
      </c>
      <c r="BN20" s="241">
        <v>0</v>
      </c>
      <c r="BO20" s="241">
        <v>0</v>
      </c>
      <c r="BP20" s="241">
        <v>0</v>
      </c>
      <c r="BQ20" s="241">
        <v>0</v>
      </c>
      <c r="BR20" s="262">
        <f t="shared" si="17"/>
        <v>27470</v>
      </c>
      <c r="BS20" s="262">
        <f t="shared" si="18"/>
        <v>28670</v>
      </c>
      <c r="BT20" s="262">
        <f t="shared" si="19"/>
        <v>26918</v>
      </c>
      <c r="BU20" s="484" t="s">
        <v>22</v>
      </c>
      <c r="BV20" s="261" t="s">
        <v>77</v>
      </c>
      <c r="BW20" s="241">
        <v>20652</v>
      </c>
      <c r="BX20" s="241">
        <v>20652</v>
      </c>
      <c r="BY20" s="241">
        <v>19544</v>
      </c>
      <c r="BZ20" s="241">
        <v>0</v>
      </c>
      <c r="CA20" s="241">
        <v>0</v>
      </c>
      <c r="CB20" s="241">
        <v>0</v>
      </c>
      <c r="CC20" s="241">
        <v>0</v>
      </c>
      <c r="CD20" s="539">
        <f t="shared" si="20"/>
        <v>20652</v>
      </c>
      <c r="CE20" s="262">
        <f t="shared" si="21"/>
        <v>20652</v>
      </c>
      <c r="CF20" s="262">
        <f t="shared" si="39"/>
        <v>19544</v>
      </c>
      <c r="CG20" s="484" t="s">
        <v>22</v>
      </c>
      <c r="CH20" s="261" t="s">
        <v>77</v>
      </c>
      <c r="CI20" s="241">
        <v>0</v>
      </c>
      <c r="CJ20" s="241">
        <v>8852</v>
      </c>
      <c r="CK20" s="241">
        <v>4867</v>
      </c>
      <c r="CL20" s="241">
        <v>0</v>
      </c>
      <c r="CM20" s="241">
        <v>0</v>
      </c>
      <c r="CN20" s="241">
        <v>0</v>
      </c>
      <c r="CO20" s="241">
        <v>0</v>
      </c>
      <c r="CP20" s="539">
        <f t="shared" si="33"/>
        <v>0</v>
      </c>
      <c r="CQ20" s="262">
        <f t="shared" si="40"/>
        <v>8852</v>
      </c>
      <c r="CR20" s="262">
        <f t="shared" si="22"/>
        <v>4867</v>
      </c>
      <c r="CS20" s="484" t="s">
        <v>22</v>
      </c>
      <c r="CT20" s="261" t="s">
        <v>77</v>
      </c>
      <c r="CU20" s="527">
        <f t="shared" si="23"/>
        <v>952318</v>
      </c>
      <c r="CV20" s="527">
        <f t="shared" si="24"/>
        <v>988376</v>
      </c>
      <c r="CW20" s="527">
        <f t="shared" si="25"/>
        <v>951534</v>
      </c>
      <c r="CX20" s="527">
        <f t="shared" si="26"/>
        <v>0</v>
      </c>
      <c r="CY20" s="527">
        <f t="shared" si="27"/>
        <v>0</v>
      </c>
      <c r="CZ20" s="527">
        <f t="shared" si="28"/>
        <v>0</v>
      </c>
      <c r="DA20" s="527">
        <f t="shared" si="29"/>
        <v>0</v>
      </c>
      <c r="DB20" s="527">
        <f t="shared" si="30"/>
        <v>952318</v>
      </c>
      <c r="DC20" s="527">
        <f t="shared" si="31"/>
        <v>988376</v>
      </c>
      <c r="DD20" s="527">
        <f t="shared" si="32"/>
        <v>951534</v>
      </c>
    </row>
    <row r="21" spans="1:112" ht="15" customHeight="1" x14ac:dyDescent="0.3">
      <c r="A21" s="484"/>
      <c r="B21" s="261" t="s">
        <v>78</v>
      </c>
      <c r="C21" s="241">
        <v>371000</v>
      </c>
      <c r="D21" s="241">
        <v>405858</v>
      </c>
      <c r="E21" s="241">
        <v>399242</v>
      </c>
      <c r="F21" s="241">
        <v>0</v>
      </c>
      <c r="G21" s="241">
        <v>0</v>
      </c>
      <c r="H21" s="241">
        <v>0</v>
      </c>
      <c r="I21" s="241">
        <v>0</v>
      </c>
      <c r="J21" s="262">
        <f t="shared" si="2"/>
        <v>371000</v>
      </c>
      <c r="K21" s="262">
        <f t="shared" si="3"/>
        <v>405858</v>
      </c>
      <c r="L21" s="262">
        <f t="shared" si="4"/>
        <v>399242</v>
      </c>
      <c r="M21" s="484"/>
      <c r="N21" s="261" t="s">
        <v>78</v>
      </c>
      <c r="O21" s="241">
        <v>61897</v>
      </c>
      <c r="P21" s="241">
        <v>61897</v>
      </c>
      <c r="Q21" s="241">
        <v>54239</v>
      </c>
      <c r="R21" s="241">
        <v>0</v>
      </c>
      <c r="S21" s="241">
        <v>0</v>
      </c>
      <c r="T21" s="241">
        <v>0</v>
      </c>
      <c r="U21" s="241">
        <v>0</v>
      </c>
      <c r="V21" s="262">
        <f t="shared" si="5"/>
        <v>61897</v>
      </c>
      <c r="W21" s="262">
        <f t="shared" si="6"/>
        <v>61897</v>
      </c>
      <c r="X21" s="262">
        <f t="shared" si="7"/>
        <v>54239</v>
      </c>
      <c r="Y21" s="484"/>
      <c r="Z21" s="261" t="s">
        <v>78</v>
      </c>
      <c r="AA21" s="241">
        <v>73277</v>
      </c>
      <c r="AB21" s="241">
        <v>73277</v>
      </c>
      <c r="AC21" s="241">
        <v>70209</v>
      </c>
      <c r="AD21" s="241">
        <v>0</v>
      </c>
      <c r="AE21" s="241">
        <v>0</v>
      </c>
      <c r="AF21" s="241">
        <v>0</v>
      </c>
      <c r="AG21" s="241">
        <v>0</v>
      </c>
      <c r="AH21" s="262">
        <f t="shared" si="8"/>
        <v>73277</v>
      </c>
      <c r="AI21" s="262">
        <f t="shared" si="9"/>
        <v>73277</v>
      </c>
      <c r="AJ21" s="262">
        <f t="shared" si="10"/>
        <v>70209</v>
      </c>
      <c r="AK21" s="484"/>
      <c r="AL21" s="261" t="s">
        <v>78</v>
      </c>
      <c r="AM21" s="241">
        <v>229092</v>
      </c>
      <c r="AN21" s="241">
        <v>229092</v>
      </c>
      <c r="AO21" s="241">
        <v>225738</v>
      </c>
      <c r="AP21" s="241">
        <v>0</v>
      </c>
      <c r="AQ21" s="241">
        <v>0</v>
      </c>
      <c r="AR21" s="241">
        <v>0</v>
      </c>
      <c r="AS21" s="241">
        <v>0</v>
      </c>
      <c r="AT21" s="262">
        <f t="shared" si="11"/>
        <v>229092</v>
      </c>
      <c r="AU21" s="262">
        <f t="shared" si="12"/>
        <v>229092</v>
      </c>
      <c r="AV21" s="262">
        <f t="shared" si="13"/>
        <v>225738</v>
      </c>
      <c r="AW21" s="484"/>
      <c r="AX21" s="261" t="s">
        <v>78</v>
      </c>
      <c r="AY21" s="241">
        <v>168930</v>
      </c>
      <c r="AZ21" s="241">
        <v>168930</v>
      </c>
      <c r="BA21" s="241">
        <v>155644</v>
      </c>
      <c r="BB21" s="241">
        <v>0</v>
      </c>
      <c r="BC21" s="241">
        <v>0</v>
      </c>
      <c r="BD21" s="241">
        <v>0</v>
      </c>
      <c r="BE21" s="241">
        <v>0</v>
      </c>
      <c r="BF21" s="262">
        <f t="shared" si="14"/>
        <v>168930</v>
      </c>
      <c r="BG21" s="262">
        <f t="shared" si="15"/>
        <v>168930</v>
      </c>
      <c r="BH21" s="262">
        <f t="shared" si="16"/>
        <v>155644</v>
      </c>
      <c r="BI21" s="484"/>
      <c r="BJ21" s="261" t="s">
        <v>78</v>
      </c>
      <c r="BK21" s="241">
        <v>27470</v>
      </c>
      <c r="BL21" s="241">
        <v>28670</v>
      </c>
      <c r="BM21" s="241">
        <v>26918</v>
      </c>
      <c r="BN21" s="241">
        <v>0</v>
      </c>
      <c r="BO21" s="241">
        <v>0</v>
      </c>
      <c r="BP21" s="241">
        <v>0</v>
      </c>
      <c r="BQ21" s="241">
        <v>0</v>
      </c>
      <c r="BR21" s="262">
        <f t="shared" si="17"/>
        <v>27470</v>
      </c>
      <c r="BS21" s="262">
        <f t="shared" si="18"/>
        <v>28670</v>
      </c>
      <c r="BT21" s="262">
        <f t="shared" si="19"/>
        <v>26918</v>
      </c>
      <c r="BU21" s="484"/>
      <c r="BV21" s="261" t="s">
        <v>78</v>
      </c>
      <c r="BW21" s="241">
        <v>20652</v>
      </c>
      <c r="BX21" s="241">
        <v>20652</v>
      </c>
      <c r="BY21" s="241">
        <v>19544</v>
      </c>
      <c r="BZ21" s="241">
        <v>0</v>
      </c>
      <c r="CA21" s="241">
        <v>0</v>
      </c>
      <c r="CB21" s="241">
        <v>0</v>
      </c>
      <c r="CC21" s="241">
        <v>0</v>
      </c>
      <c r="CD21" s="539">
        <f t="shared" si="20"/>
        <v>20652</v>
      </c>
      <c r="CE21" s="262">
        <f t="shared" si="21"/>
        <v>20652</v>
      </c>
      <c r="CF21" s="262">
        <f t="shared" si="39"/>
        <v>19544</v>
      </c>
      <c r="CG21" s="484"/>
      <c r="CH21" s="261" t="s">
        <v>78</v>
      </c>
      <c r="CI21" s="241">
        <v>0</v>
      </c>
      <c r="CJ21" s="241">
        <v>8852</v>
      </c>
      <c r="CK21" s="241">
        <v>4867</v>
      </c>
      <c r="CL21" s="241">
        <v>0</v>
      </c>
      <c r="CM21" s="241">
        <v>0</v>
      </c>
      <c r="CN21" s="241">
        <v>0</v>
      </c>
      <c r="CO21" s="241">
        <v>0</v>
      </c>
      <c r="CP21" s="539">
        <f t="shared" si="33"/>
        <v>0</v>
      </c>
      <c r="CQ21" s="262">
        <f t="shared" si="40"/>
        <v>8852</v>
      </c>
      <c r="CR21" s="262">
        <f t="shared" si="22"/>
        <v>4867</v>
      </c>
      <c r="CS21" s="484"/>
      <c r="CT21" s="261" t="s">
        <v>78</v>
      </c>
      <c r="CU21" s="527">
        <f t="shared" si="23"/>
        <v>952318</v>
      </c>
      <c r="CV21" s="527">
        <f t="shared" si="24"/>
        <v>988376</v>
      </c>
      <c r="CW21" s="527">
        <f t="shared" si="25"/>
        <v>951534</v>
      </c>
      <c r="CX21" s="527">
        <f t="shared" si="26"/>
        <v>0</v>
      </c>
      <c r="CY21" s="527">
        <f t="shared" si="27"/>
        <v>0</v>
      </c>
      <c r="CZ21" s="527">
        <f t="shared" si="28"/>
        <v>0</v>
      </c>
      <c r="DA21" s="527">
        <f t="shared" si="29"/>
        <v>0</v>
      </c>
      <c r="DB21" s="527">
        <f t="shared" si="30"/>
        <v>952318</v>
      </c>
      <c r="DC21" s="527">
        <f t="shared" si="31"/>
        <v>988376</v>
      </c>
      <c r="DD21" s="527">
        <f t="shared" si="32"/>
        <v>951534</v>
      </c>
    </row>
    <row r="22" spans="1:112" ht="15" customHeight="1" x14ac:dyDescent="0.3">
      <c r="A22" s="484" t="s">
        <v>23</v>
      </c>
      <c r="B22" s="261" t="s">
        <v>79</v>
      </c>
      <c r="C22" s="241">
        <v>0</v>
      </c>
      <c r="D22" s="241">
        <v>0</v>
      </c>
      <c r="E22" s="241">
        <v>0</v>
      </c>
      <c r="F22" s="241">
        <v>0</v>
      </c>
      <c r="G22" s="241">
        <v>0</v>
      </c>
      <c r="H22" s="241">
        <v>0</v>
      </c>
      <c r="I22" s="241">
        <v>0</v>
      </c>
      <c r="J22" s="262">
        <f t="shared" si="2"/>
        <v>0</v>
      </c>
      <c r="K22" s="262">
        <f t="shared" si="3"/>
        <v>0</v>
      </c>
      <c r="L22" s="262">
        <f t="shared" si="4"/>
        <v>0</v>
      </c>
      <c r="M22" s="484" t="s">
        <v>23</v>
      </c>
      <c r="N22" s="261" t="s">
        <v>79</v>
      </c>
      <c r="O22" s="241">
        <v>0</v>
      </c>
      <c r="P22" s="241">
        <v>0</v>
      </c>
      <c r="Q22" s="241">
        <v>0</v>
      </c>
      <c r="R22" s="241">
        <v>0</v>
      </c>
      <c r="S22" s="241">
        <v>0</v>
      </c>
      <c r="T22" s="241">
        <v>0</v>
      </c>
      <c r="U22" s="241">
        <v>0</v>
      </c>
      <c r="V22" s="262">
        <f t="shared" si="5"/>
        <v>0</v>
      </c>
      <c r="W22" s="262">
        <f t="shared" si="6"/>
        <v>0</v>
      </c>
      <c r="X22" s="262">
        <f t="shared" si="7"/>
        <v>0</v>
      </c>
      <c r="Y22" s="484" t="s">
        <v>23</v>
      </c>
      <c r="Z22" s="261" t="s">
        <v>79</v>
      </c>
      <c r="AA22" s="241">
        <v>0</v>
      </c>
      <c r="AB22" s="241">
        <v>0</v>
      </c>
      <c r="AC22" s="241">
        <v>0</v>
      </c>
      <c r="AD22" s="241">
        <v>0</v>
      </c>
      <c r="AE22" s="241">
        <v>0</v>
      </c>
      <c r="AF22" s="241">
        <v>0</v>
      </c>
      <c r="AG22" s="241">
        <v>0</v>
      </c>
      <c r="AH22" s="262">
        <f t="shared" si="8"/>
        <v>0</v>
      </c>
      <c r="AI22" s="262">
        <f t="shared" si="9"/>
        <v>0</v>
      </c>
      <c r="AJ22" s="262">
        <f t="shared" si="10"/>
        <v>0</v>
      </c>
      <c r="AK22" s="484" t="s">
        <v>23</v>
      </c>
      <c r="AL22" s="261" t="s">
        <v>79</v>
      </c>
      <c r="AM22" s="241">
        <v>0</v>
      </c>
      <c r="AN22" s="241">
        <v>0</v>
      </c>
      <c r="AO22" s="241">
        <v>0</v>
      </c>
      <c r="AP22" s="241">
        <v>0</v>
      </c>
      <c r="AQ22" s="241">
        <v>0</v>
      </c>
      <c r="AR22" s="241">
        <v>0</v>
      </c>
      <c r="AS22" s="241">
        <v>0</v>
      </c>
      <c r="AT22" s="262">
        <f t="shared" si="11"/>
        <v>0</v>
      </c>
      <c r="AU22" s="262">
        <f t="shared" si="12"/>
        <v>0</v>
      </c>
      <c r="AV22" s="262">
        <f t="shared" si="13"/>
        <v>0</v>
      </c>
      <c r="AW22" s="484" t="s">
        <v>23</v>
      </c>
      <c r="AX22" s="261" t="s">
        <v>79</v>
      </c>
      <c r="AY22" s="241">
        <v>0</v>
      </c>
      <c r="AZ22" s="241">
        <v>0</v>
      </c>
      <c r="BA22" s="241">
        <v>0</v>
      </c>
      <c r="BB22" s="241">
        <v>0</v>
      </c>
      <c r="BC22" s="241">
        <v>0</v>
      </c>
      <c r="BD22" s="241">
        <v>0</v>
      </c>
      <c r="BE22" s="241">
        <v>0</v>
      </c>
      <c r="BF22" s="262">
        <f t="shared" si="14"/>
        <v>0</v>
      </c>
      <c r="BG22" s="262">
        <f t="shared" si="15"/>
        <v>0</v>
      </c>
      <c r="BH22" s="262">
        <f t="shared" si="16"/>
        <v>0</v>
      </c>
      <c r="BI22" s="484" t="s">
        <v>23</v>
      </c>
      <c r="BJ22" s="261" t="s">
        <v>79</v>
      </c>
      <c r="BK22" s="241">
        <v>0</v>
      </c>
      <c r="BL22" s="241">
        <v>0</v>
      </c>
      <c r="BM22" s="241">
        <v>0</v>
      </c>
      <c r="BN22" s="241">
        <v>0</v>
      </c>
      <c r="BO22" s="241">
        <v>0</v>
      </c>
      <c r="BP22" s="241">
        <v>0</v>
      </c>
      <c r="BQ22" s="241">
        <v>0</v>
      </c>
      <c r="BR22" s="262">
        <f t="shared" si="17"/>
        <v>0</v>
      </c>
      <c r="BS22" s="262">
        <f t="shared" si="18"/>
        <v>0</v>
      </c>
      <c r="BT22" s="262">
        <f t="shared" si="19"/>
        <v>0</v>
      </c>
      <c r="BU22" s="484" t="s">
        <v>23</v>
      </c>
      <c r="BV22" s="261" t="s">
        <v>79</v>
      </c>
      <c r="BW22" s="241">
        <v>0</v>
      </c>
      <c r="BX22" s="241">
        <v>0</v>
      </c>
      <c r="BY22" s="241">
        <v>0</v>
      </c>
      <c r="BZ22" s="241">
        <v>0</v>
      </c>
      <c r="CA22" s="241">
        <v>0</v>
      </c>
      <c r="CB22" s="241">
        <v>0</v>
      </c>
      <c r="CC22" s="241">
        <v>0</v>
      </c>
      <c r="CD22" s="539">
        <f t="shared" si="20"/>
        <v>0</v>
      </c>
      <c r="CE22" s="262">
        <f t="shared" si="21"/>
        <v>0</v>
      </c>
      <c r="CF22" s="262">
        <f t="shared" si="39"/>
        <v>0</v>
      </c>
      <c r="CG22" s="484" t="s">
        <v>23</v>
      </c>
      <c r="CH22" s="261" t="s">
        <v>79</v>
      </c>
      <c r="CI22" s="241">
        <v>0</v>
      </c>
      <c r="CJ22" s="241">
        <v>0</v>
      </c>
      <c r="CK22" s="241">
        <v>0</v>
      </c>
      <c r="CL22" s="241">
        <v>0</v>
      </c>
      <c r="CM22" s="241">
        <v>0</v>
      </c>
      <c r="CN22" s="241">
        <v>0</v>
      </c>
      <c r="CO22" s="241">
        <v>0</v>
      </c>
      <c r="CP22" s="539">
        <f t="shared" si="33"/>
        <v>0</v>
      </c>
      <c r="CQ22" s="262">
        <f t="shared" si="40"/>
        <v>0</v>
      </c>
      <c r="CR22" s="262">
        <f t="shared" si="22"/>
        <v>0</v>
      </c>
      <c r="CS22" s="484" t="s">
        <v>23</v>
      </c>
      <c r="CT22" s="261" t="s">
        <v>79</v>
      </c>
      <c r="CU22" s="527">
        <f t="shared" si="23"/>
        <v>0</v>
      </c>
      <c r="CV22" s="527">
        <f t="shared" si="24"/>
        <v>0</v>
      </c>
      <c r="CW22" s="527">
        <f t="shared" si="25"/>
        <v>0</v>
      </c>
      <c r="CX22" s="527">
        <f t="shared" si="26"/>
        <v>0</v>
      </c>
      <c r="CY22" s="527">
        <f t="shared" si="27"/>
        <v>0</v>
      </c>
      <c r="CZ22" s="527">
        <f t="shared" si="28"/>
        <v>0</v>
      </c>
      <c r="DA22" s="527">
        <f t="shared" si="29"/>
        <v>0</v>
      </c>
      <c r="DB22" s="527">
        <f t="shared" si="30"/>
        <v>0</v>
      </c>
      <c r="DC22" s="527">
        <f t="shared" si="31"/>
        <v>0</v>
      </c>
      <c r="DD22" s="527">
        <f t="shared" si="32"/>
        <v>0</v>
      </c>
    </row>
    <row r="23" spans="1:112" ht="25.5" customHeight="1" x14ac:dyDescent="0.3">
      <c r="A23" s="484" t="s">
        <v>24</v>
      </c>
      <c r="B23" s="261" t="s">
        <v>80</v>
      </c>
      <c r="C23" s="241">
        <v>0</v>
      </c>
      <c r="D23" s="241">
        <v>0</v>
      </c>
      <c r="E23" s="241">
        <v>0</v>
      </c>
      <c r="F23" s="241">
        <v>0</v>
      </c>
      <c r="G23" s="241">
        <v>0</v>
      </c>
      <c r="H23" s="241">
        <v>0</v>
      </c>
      <c r="I23" s="241">
        <v>0</v>
      </c>
      <c r="J23" s="262">
        <f t="shared" si="2"/>
        <v>0</v>
      </c>
      <c r="K23" s="262">
        <f t="shared" si="3"/>
        <v>0</v>
      </c>
      <c r="L23" s="262">
        <f t="shared" si="4"/>
        <v>0</v>
      </c>
      <c r="M23" s="484" t="s">
        <v>24</v>
      </c>
      <c r="N23" s="261" t="s">
        <v>80</v>
      </c>
      <c r="O23" s="241">
        <v>0</v>
      </c>
      <c r="P23" s="241">
        <v>0</v>
      </c>
      <c r="Q23" s="241">
        <v>0</v>
      </c>
      <c r="R23" s="241">
        <v>0</v>
      </c>
      <c r="S23" s="241">
        <v>0</v>
      </c>
      <c r="T23" s="241">
        <v>0</v>
      </c>
      <c r="U23" s="241">
        <v>0</v>
      </c>
      <c r="V23" s="262">
        <f t="shared" si="5"/>
        <v>0</v>
      </c>
      <c r="W23" s="262">
        <f t="shared" si="6"/>
        <v>0</v>
      </c>
      <c r="X23" s="262">
        <f t="shared" si="7"/>
        <v>0</v>
      </c>
      <c r="Y23" s="484" t="s">
        <v>24</v>
      </c>
      <c r="Z23" s="261" t="s">
        <v>80</v>
      </c>
      <c r="AA23" s="241">
        <v>0</v>
      </c>
      <c r="AB23" s="241">
        <v>0</v>
      </c>
      <c r="AC23" s="241">
        <v>0</v>
      </c>
      <c r="AD23" s="241">
        <v>0</v>
      </c>
      <c r="AE23" s="241">
        <v>0</v>
      </c>
      <c r="AF23" s="241">
        <v>0</v>
      </c>
      <c r="AG23" s="241">
        <v>0</v>
      </c>
      <c r="AH23" s="262">
        <f t="shared" si="8"/>
        <v>0</v>
      </c>
      <c r="AI23" s="262">
        <f t="shared" si="9"/>
        <v>0</v>
      </c>
      <c r="AJ23" s="262">
        <f t="shared" si="10"/>
        <v>0</v>
      </c>
      <c r="AK23" s="484" t="s">
        <v>24</v>
      </c>
      <c r="AL23" s="261" t="s">
        <v>80</v>
      </c>
      <c r="AM23" s="241">
        <v>0</v>
      </c>
      <c r="AN23" s="241">
        <v>0</v>
      </c>
      <c r="AO23" s="241">
        <v>0</v>
      </c>
      <c r="AP23" s="241">
        <v>0</v>
      </c>
      <c r="AQ23" s="241">
        <v>0</v>
      </c>
      <c r="AR23" s="241">
        <v>0</v>
      </c>
      <c r="AS23" s="241">
        <v>0</v>
      </c>
      <c r="AT23" s="262">
        <f t="shared" si="11"/>
        <v>0</v>
      </c>
      <c r="AU23" s="262">
        <f t="shared" si="12"/>
        <v>0</v>
      </c>
      <c r="AV23" s="262">
        <f t="shared" si="13"/>
        <v>0</v>
      </c>
      <c r="AW23" s="484" t="s">
        <v>24</v>
      </c>
      <c r="AX23" s="261" t="s">
        <v>80</v>
      </c>
      <c r="AY23" s="241">
        <v>0</v>
      </c>
      <c r="AZ23" s="241">
        <v>0</v>
      </c>
      <c r="BA23" s="241">
        <v>0</v>
      </c>
      <c r="BB23" s="241">
        <v>0</v>
      </c>
      <c r="BC23" s="241">
        <v>0</v>
      </c>
      <c r="BD23" s="241">
        <v>0</v>
      </c>
      <c r="BE23" s="241">
        <v>0</v>
      </c>
      <c r="BF23" s="262">
        <f t="shared" si="14"/>
        <v>0</v>
      </c>
      <c r="BG23" s="262">
        <f t="shared" si="15"/>
        <v>0</v>
      </c>
      <c r="BH23" s="262">
        <f t="shared" si="16"/>
        <v>0</v>
      </c>
      <c r="BI23" s="484" t="s">
        <v>24</v>
      </c>
      <c r="BJ23" s="261" t="s">
        <v>80</v>
      </c>
      <c r="BK23" s="241">
        <v>0</v>
      </c>
      <c r="BL23" s="241">
        <v>0</v>
      </c>
      <c r="BM23" s="241">
        <v>0</v>
      </c>
      <c r="BN23" s="241">
        <v>0</v>
      </c>
      <c r="BO23" s="241">
        <v>0</v>
      </c>
      <c r="BP23" s="241">
        <v>0</v>
      </c>
      <c r="BQ23" s="241">
        <v>0</v>
      </c>
      <c r="BR23" s="262">
        <f t="shared" si="17"/>
        <v>0</v>
      </c>
      <c r="BS23" s="262">
        <f t="shared" si="18"/>
        <v>0</v>
      </c>
      <c r="BT23" s="262">
        <f t="shared" si="19"/>
        <v>0</v>
      </c>
      <c r="BU23" s="484" t="s">
        <v>24</v>
      </c>
      <c r="BV23" s="261" t="s">
        <v>80</v>
      </c>
      <c r="BW23" s="241">
        <v>0</v>
      </c>
      <c r="BX23" s="241">
        <v>0</v>
      </c>
      <c r="BY23" s="241">
        <v>0</v>
      </c>
      <c r="BZ23" s="241">
        <v>0</v>
      </c>
      <c r="CA23" s="241">
        <v>0</v>
      </c>
      <c r="CB23" s="241">
        <v>0</v>
      </c>
      <c r="CC23" s="241">
        <v>0</v>
      </c>
      <c r="CD23" s="539">
        <f t="shared" si="20"/>
        <v>0</v>
      </c>
      <c r="CE23" s="262">
        <f t="shared" si="21"/>
        <v>0</v>
      </c>
      <c r="CF23" s="262">
        <f t="shared" si="39"/>
        <v>0</v>
      </c>
      <c r="CG23" s="484" t="s">
        <v>24</v>
      </c>
      <c r="CH23" s="261" t="s">
        <v>80</v>
      </c>
      <c r="CI23" s="241">
        <v>0</v>
      </c>
      <c r="CJ23" s="241">
        <v>0</v>
      </c>
      <c r="CK23" s="241">
        <v>0</v>
      </c>
      <c r="CL23" s="241">
        <v>0</v>
      </c>
      <c r="CM23" s="241">
        <v>0</v>
      </c>
      <c r="CN23" s="241">
        <v>0</v>
      </c>
      <c r="CO23" s="241">
        <v>0</v>
      </c>
      <c r="CP23" s="539">
        <f t="shared" si="33"/>
        <v>0</v>
      </c>
      <c r="CQ23" s="262">
        <f t="shared" si="40"/>
        <v>0</v>
      </c>
      <c r="CR23" s="262">
        <f t="shared" si="22"/>
        <v>0</v>
      </c>
      <c r="CS23" s="484" t="s">
        <v>24</v>
      </c>
      <c r="CT23" s="261" t="s">
        <v>80</v>
      </c>
      <c r="CU23" s="527">
        <f t="shared" si="23"/>
        <v>0</v>
      </c>
      <c r="CV23" s="527">
        <f t="shared" si="24"/>
        <v>0</v>
      </c>
      <c r="CW23" s="527">
        <f t="shared" si="25"/>
        <v>0</v>
      </c>
      <c r="CX23" s="527">
        <f t="shared" si="26"/>
        <v>0</v>
      </c>
      <c r="CY23" s="527">
        <f t="shared" si="27"/>
        <v>0</v>
      </c>
      <c r="CZ23" s="527">
        <f t="shared" si="28"/>
        <v>0</v>
      </c>
      <c r="DA23" s="527">
        <f t="shared" si="29"/>
        <v>0</v>
      </c>
      <c r="DB23" s="527">
        <f t="shared" si="30"/>
        <v>0</v>
      </c>
      <c r="DC23" s="527">
        <f t="shared" si="31"/>
        <v>0</v>
      </c>
      <c r="DD23" s="527">
        <f t="shared" si="32"/>
        <v>0</v>
      </c>
    </row>
    <row r="24" spans="1:112" ht="15" customHeight="1" x14ac:dyDescent="0.3">
      <c r="A24" s="484" t="s">
        <v>25</v>
      </c>
      <c r="B24" s="263" t="s">
        <v>81</v>
      </c>
      <c r="C24" s="241">
        <v>371000</v>
      </c>
      <c r="D24" s="241">
        <v>415905</v>
      </c>
      <c r="E24" s="241">
        <v>409289</v>
      </c>
      <c r="F24" s="241">
        <f>F17+F18+F19+F20+F22+F23</f>
        <v>0</v>
      </c>
      <c r="G24" s="241">
        <f>G17+G18+G19+G20+G22+G23</f>
        <v>0</v>
      </c>
      <c r="H24" s="241">
        <f>H17+H18+H19+H20+H22+H23</f>
        <v>0</v>
      </c>
      <c r="I24" s="241">
        <f>I17+I18+I19+I20+I22+I23</f>
        <v>0</v>
      </c>
      <c r="J24" s="262">
        <f t="shared" si="2"/>
        <v>371000</v>
      </c>
      <c r="K24" s="262">
        <f t="shared" si="3"/>
        <v>415905</v>
      </c>
      <c r="L24" s="262">
        <f t="shared" si="4"/>
        <v>409289</v>
      </c>
      <c r="M24" s="484" t="s">
        <v>25</v>
      </c>
      <c r="N24" s="263" t="s">
        <v>81</v>
      </c>
      <c r="O24" s="241">
        <f>O17+O18+O19+O20+O22+O23</f>
        <v>61897</v>
      </c>
      <c r="P24" s="241">
        <f>P17+P18+P19+P20+P22+P23</f>
        <v>63048</v>
      </c>
      <c r="Q24" s="241">
        <f>Q17+Q18+Q19+Q20+Q22+Q23</f>
        <v>55390</v>
      </c>
      <c r="R24" s="241">
        <f>R17+R18+R19+R20+R22+R23</f>
        <v>0</v>
      </c>
      <c r="S24" s="241">
        <f>S17+S18+S19+S20+S22+S23</f>
        <v>0</v>
      </c>
      <c r="T24" s="241">
        <v>0</v>
      </c>
      <c r="U24" s="241">
        <f>U17+U18+U19+U20+U22+U23</f>
        <v>0</v>
      </c>
      <c r="V24" s="262">
        <f t="shared" si="5"/>
        <v>61897</v>
      </c>
      <c r="W24" s="262">
        <f t="shared" si="6"/>
        <v>63048</v>
      </c>
      <c r="X24" s="262">
        <f t="shared" si="7"/>
        <v>55390</v>
      </c>
      <c r="Y24" s="484" t="s">
        <v>25</v>
      </c>
      <c r="Z24" s="263" t="s">
        <v>81</v>
      </c>
      <c r="AA24" s="241">
        <f>AA17+AA18+AA19+AA20+AA22+AA23</f>
        <v>73277</v>
      </c>
      <c r="AB24" s="241">
        <f t="shared" ref="AB24:AG24" si="41">AB17+AB18+AB19+AB20+AB22+AB23</f>
        <v>74157</v>
      </c>
      <c r="AC24" s="241">
        <f t="shared" si="41"/>
        <v>71089</v>
      </c>
      <c r="AD24" s="241">
        <f t="shared" si="41"/>
        <v>0</v>
      </c>
      <c r="AE24" s="241">
        <f t="shared" si="41"/>
        <v>0</v>
      </c>
      <c r="AF24" s="241">
        <v>0</v>
      </c>
      <c r="AG24" s="241">
        <f t="shared" si="41"/>
        <v>0</v>
      </c>
      <c r="AH24" s="262">
        <f t="shared" si="8"/>
        <v>73277</v>
      </c>
      <c r="AI24" s="262">
        <f t="shared" si="9"/>
        <v>74157</v>
      </c>
      <c r="AJ24" s="262">
        <f t="shared" si="10"/>
        <v>71089</v>
      </c>
      <c r="AK24" s="484" t="s">
        <v>25</v>
      </c>
      <c r="AL24" s="263" t="s">
        <v>81</v>
      </c>
      <c r="AM24" s="241">
        <f>AM17+AM18+AM19+AM20+AM22+AM23</f>
        <v>229092</v>
      </c>
      <c r="AN24" s="241">
        <f t="shared" ref="AN24:AS24" si="42">AN17+AN18+AN19+AN20+AN22+AN23</f>
        <v>232665</v>
      </c>
      <c r="AO24" s="241">
        <f t="shared" si="42"/>
        <v>229311</v>
      </c>
      <c r="AP24" s="241">
        <f t="shared" si="42"/>
        <v>0</v>
      </c>
      <c r="AQ24" s="241">
        <f t="shared" si="42"/>
        <v>0</v>
      </c>
      <c r="AR24" s="241">
        <v>0</v>
      </c>
      <c r="AS24" s="241">
        <f t="shared" si="42"/>
        <v>0</v>
      </c>
      <c r="AT24" s="262">
        <f t="shared" si="11"/>
        <v>229092</v>
      </c>
      <c r="AU24" s="262">
        <f t="shared" si="12"/>
        <v>232665</v>
      </c>
      <c r="AV24" s="262">
        <f t="shared" si="13"/>
        <v>229311</v>
      </c>
      <c r="AW24" s="484" t="s">
        <v>25</v>
      </c>
      <c r="AX24" s="263" t="s">
        <v>81</v>
      </c>
      <c r="AY24" s="241">
        <f>AY17+AY18+AY19+AY20+AY22+AY23</f>
        <v>168930</v>
      </c>
      <c r="AZ24" s="241">
        <f t="shared" ref="AZ24:BE24" si="43">AZ17+AZ18+AZ19+AZ20+AZ22+AZ23</f>
        <v>170935</v>
      </c>
      <c r="BA24" s="241">
        <f t="shared" si="43"/>
        <v>157649</v>
      </c>
      <c r="BB24" s="241">
        <f t="shared" si="43"/>
        <v>0</v>
      </c>
      <c r="BC24" s="241">
        <f t="shared" si="43"/>
        <v>0</v>
      </c>
      <c r="BD24" s="241">
        <v>0</v>
      </c>
      <c r="BE24" s="241">
        <f t="shared" si="43"/>
        <v>0</v>
      </c>
      <c r="BF24" s="262">
        <f t="shared" si="14"/>
        <v>168930</v>
      </c>
      <c r="BG24" s="262">
        <f t="shared" si="15"/>
        <v>170935</v>
      </c>
      <c r="BH24" s="262">
        <f t="shared" si="16"/>
        <v>157649</v>
      </c>
      <c r="BI24" s="484" t="s">
        <v>25</v>
      </c>
      <c r="BJ24" s="263" t="s">
        <v>81</v>
      </c>
      <c r="BK24" s="241">
        <f>BK17+BK18+BK19+BK20+BK22+BK23</f>
        <v>27470</v>
      </c>
      <c r="BL24" s="241">
        <f t="shared" ref="BL24:BQ24" si="44">BL17+BL18+BL19+BL20+BL22+BL23</f>
        <v>29815</v>
      </c>
      <c r="BM24" s="241">
        <f t="shared" si="44"/>
        <v>28063</v>
      </c>
      <c r="BN24" s="241">
        <f t="shared" si="44"/>
        <v>0</v>
      </c>
      <c r="BO24" s="241">
        <f t="shared" si="44"/>
        <v>0</v>
      </c>
      <c r="BP24" s="241">
        <v>0</v>
      </c>
      <c r="BQ24" s="241">
        <f t="shared" si="44"/>
        <v>0</v>
      </c>
      <c r="BR24" s="262">
        <f t="shared" si="17"/>
        <v>27470</v>
      </c>
      <c r="BS24" s="262">
        <f t="shared" si="18"/>
        <v>29815</v>
      </c>
      <c r="BT24" s="262">
        <f t="shared" si="19"/>
        <v>28063</v>
      </c>
      <c r="BU24" s="484" t="s">
        <v>25</v>
      </c>
      <c r="BV24" s="263" t="s">
        <v>81</v>
      </c>
      <c r="BW24" s="241">
        <f>BW17+BW18+BW19+BW20+BW22+BW23</f>
        <v>20652</v>
      </c>
      <c r="BX24" s="241">
        <f>BX17+BX18+BX19+BX20+BX22+BX23</f>
        <v>20687</v>
      </c>
      <c r="BY24" s="241">
        <f>BY17+BY18+BY19+BY20+BY22+BY23</f>
        <v>19579</v>
      </c>
      <c r="BZ24" s="241">
        <f>BZ17+BZ18+BZ19+BZ20+BZ22+BZ23</f>
        <v>0</v>
      </c>
      <c r="CA24" s="241">
        <f>CA17+CA18+CA19+CA20+CA22+CA23</f>
        <v>0</v>
      </c>
      <c r="CB24" s="241">
        <v>0</v>
      </c>
      <c r="CC24" s="241">
        <f>CC17+CC18+CC19+CC20+CC22+CC23</f>
        <v>0</v>
      </c>
      <c r="CD24" s="539">
        <f t="shared" si="20"/>
        <v>20652</v>
      </c>
      <c r="CE24" s="262">
        <f t="shared" si="21"/>
        <v>20687</v>
      </c>
      <c r="CF24" s="262">
        <f t="shared" si="39"/>
        <v>19579</v>
      </c>
      <c r="CG24" s="484" t="s">
        <v>25</v>
      </c>
      <c r="CH24" s="263" t="s">
        <v>81</v>
      </c>
      <c r="CI24" s="241">
        <f>CI17+CI18+CI19+CI20+CI22+CI23</f>
        <v>0</v>
      </c>
      <c r="CJ24" s="241">
        <f>CJ17+CJ18+CJ19+CJ20+CJ22+CJ23</f>
        <v>8852</v>
      </c>
      <c r="CK24" s="241">
        <f>CK17+CK18+CK19+CK20+CK22+CK23</f>
        <v>4867</v>
      </c>
      <c r="CL24" s="241">
        <f>CL17+CL18+CL19+CL20+CL22+CL23</f>
        <v>0</v>
      </c>
      <c r="CM24" s="241">
        <f>CM17+CM18+CM19+CM20+CM22+CM23</f>
        <v>0</v>
      </c>
      <c r="CN24" s="241">
        <v>0</v>
      </c>
      <c r="CO24" s="241">
        <f>CO17+CO18+CO19+CO20+CO22+CO23</f>
        <v>0</v>
      </c>
      <c r="CP24" s="539">
        <f t="shared" si="33"/>
        <v>0</v>
      </c>
      <c r="CQ24" s="262">
        <f t="shared" si="40"/>
        <v>8852</v>
      </c>
      <c r="CR24" s="262">
        <f t="shared" si="22"/>
        <v>4867</v>
      </c>
      <c r="CS24" s="484" t="s">
        <v>25</v>
      </c>
      <c r="CT24" s="263" t="s">
        <v>81</v>
      </c>
      <c r="CU24" s="527">
        <f t="shared" si="23"/>
        <v>952318</v>
      </c>
      <c r="CV24" s="527">
        <f t="shared" si="24"/>
        <v>1007212</v>
      </c>
      <c r="CW24" s="527">
        <f t="shared" si="25"/>
        <v>970370</v>
      </c>
      <c r="CX24" s="527">
        <f t="shared" si="26"/>
        <v>0</v>
      </c>
      <c r="CY24" s="527">
        <f t="shared" si="27"/>
        <v>0</v>
      </c>
      <c r="CZ24" s="527">
        <f t="shared" si="28"/>
        <v>0</v>
      </c>
      <c r="DA24" s="527">
        <f t="shared" si="29"/>
        <v>0</v>
      </c>
      <c r="DB24" s="527">
        <f t="shared" si="30"/>
        <v>952318</v>
      </c>
      <c r="DC24" s="527">
        <f t="shared" si="31"/>
        <v>1007212</v>
      </c>
      <c r="DD24" s="527">
        <f t="shared" si="32"/>
        <v>970370</v>
      </c>
    </row>
    <row r="25" spans="1:112" ht="15" customHeight="1" x14ac:dyDescent="0.3">
      <c r="A25" s="484" t="s">
        <v>26</v>
      </c>
      <c r="B25" s="263" t="s">
        <v>82</v>
      </c>
      <c r="C25" s="241">
        <f t="shared" ref="C25:I25" si="45">C16+C24</f>
        <v>392499</v>
      </c>
      <c r="D25" s="241">
        <f t="shared" si="45"/>
        <v>437404</v>
      </c>
      <c r="E25" s="241">
        <f t="shared" si="45"/>
        <v>426198</v>
      </c>
      <c r="F25" s="241">
        <f t="shared" si="45"/>
        <v>0</v>
      </c>
      <c r="G25" s="241">
        <f t="shared" si="45"/>
        <v>0</v>
      </c>
      <c r="H25" s="241">
        <f t="shared" si="45"/>
        <v>0</v>
      </c>
      <c r="I25" s="241">
        <f t="shared" si="45"/>
        <v>0</v>
      </c>
      <c r="J25" s="262">
        <f t="shared" si="2"/>
        <v>392499</v>
      </c>
      <c r="K25" s="262">
        <f t="shared" si="3"/>
        <v>437404</v>
      </c>
      <c r="L25" s="262">
        <f t="shared" si="4"/>
        <v>426198</v>
      </c>
      <c r="M25" s="484" t="s">
        <v>26</v>
      </c>
      <c r="N25" s="263" t="s">
        <v>82</v>
      </c>
      <c r="O25" s="241">
        <f>O16+O24</f>
        <v>66147</v>
      </c>
      <c r="P25" s="241">
        <f t="shared" ref="P25:U25" si="46">P16+P24</f>
        <v>67298</v>
      </c>
      <c r="Q25" s="241">
        <f t="shared" si="46"/>
        <v>57373</v>
      </c>
      <c r="R25" s="241">
        <f t="shared" si="46"/>
        <v>0</v>
      </c>
      <c r="S25" s="241">
        <f t="shared" si="46"/>
        <v>0</v>
      </c>
      <c r="T25" s="241">
        <v>0</v>
      </c>
      <c r="U25" s="241">
        <f t="shared" si="46"/>
        <v>0</v>
      </c>
      <c r="V25" s="262">
        <f t="shared" si="5"/>
        <v>66147</v>
      </c>
      <c r="W25" s="262">
        <f t="shared" si="6"/>
        <v>67298</v>
      </c>
      <c r="X25" s="262">
        <f t="shared" si="7"/>
        <v>57373</v>
      </c>
      <c r="Y25" s="484" t="s">
        <v>26</v>
      </c>
      <c r="Z25" s="263" t="s">
        <v>82</v>
      </c>
      <c r="AA25" s="241">
        <f>AA16+AA24</f>
        <v>74777</v>
      </c>
      <c r="AB25" s="241">
        <f t="shared" ref="AB25:AG25" si="47">AB16+AB24</f>
        <v>75657</v>
      </c>
      <c r="AC25" s="241">
        <f t="shared" si="47"/>
        <v>72615</v>
      </c>
      <c r="AD25" s="241">
        <f t="shared" si="47"/>
        <v>0</v>
      </c>
      <c r="AE25" s="241">
        <f t="shared" si="47"/>
        <v>0</v>
      </c>
      <c r="AF25" s="241">
        <v>0</v>
      </c>
      <c r="AG25" s="241">
        <f t="shared" si="47"/>
        <v>0</v>
      </c>
      <c r="AH25" s="262">
        <f t="shared" si="8"/>
        <v>74777</v>
      </c>
      <c r="AI25" s="262">
        <f t="shared" si="9"/>
        <v>75657</v>
      </c>
      <c r="AJ25" s="262">
        <f t="shared" si="10"/>
        <v>72615</v>
      </c>
      <c r="AK25" s="484" t="s">
        <v>26</v>
      </c>
      <c r="AL25" s="263" t="s">
        <v>82</v>
      </c>
      <c r="AM25" s="241">
        <f>AM16+AM24</f>
        <v>241482</v>
      </c>
      <c r="AN25" s="241">
        <f t="shared" ref="AN25:AS25" si="48">AN16+AN24</f>
        <v>245055</v>
      </c>
      <c r="AO25" s="241">
        <f t="shared" si="48"/>
        <v>240238</v>
      </c>
      <c r="AP25" s="241">
        <f t="shared" si="48"/>
        <v>0</v>
      </c>
      <c r="AQ25" s="241">
        <f t="shared" si="48"/>
        <v>0</v>
      </c>
      <c r="AR25" s="241">
        <v>0</v>
      </c>
      <c r="AS25" s="241">
        <f t="shared" si="48"/>
        <v>0</v>
      </c>
      <c r="AT25" s="262">
        <f t="shared" si="11"/>
        <v>241482</v>
      </c>
      <c r="AU25" s="262">
        <f t="shared" si="12"/>
        <v>245055</v>
      </c>
      <c r="AV25" s="262">
        <f t="shared" si="13"/>
        <v>240238</v>
      </c>
      <c r="AW25" s="484" t="s">
        <v>26</v>
      </c>
      <c r="AX25" s="263" t="s">
        <v>82</v>
      </c>
      <c r="AY25" s="241">
        <f>AY16+AY24</f>
        <v>173438</v>
      </c>
      <c r="AZ25" s="241">
        <f t="shared" ref="AZ25:BE25" si="49">AZ16+AZ24</f>
        <v>175443</v>
      </c>
      <c r="BA25" s="241">
        <f t="shared" si="49"/>
        <v>160781</v>
      </c>
      <c r="BB25" s="241">
        <f t="shared" si="49"/>
        <v>0</v>
      </c>
      <c r="BC25" s="241">
        <f t="shared" si="49"/>
        <v>0</v>
      </c>
      <c r="BD25" s="241">
        <v>0</v>
      </c>
      <c r="BE25" s="241">
        <f t="shared" si="49"/>
        <v>0</v>
      </c>
      <c r="BF25" s="262">
        <f t="shared" si="14"/>
        <v>173438</v>
      </c>
      <c r="BG25" s="262">
        <f t="shared" si="15"/>
        <v>175443</v>
      </c>
      <c r="BH25" s="262">
        <f t="shared" si="16"/>
        <v>160781</v>
      </c>
      <c r="BI25" s="484" t="s">
        <v>26</v>
      </c>
      <c r="BJ25" s="263" t="s">
        <v>82</v>
      </c>
      <c r="BK25" s="241">
        <f>BK16+BK24</f>
        <v>48370</v>
      </c>
      <c r="BL25" s="241">
        <f t="shared" ref="BL25:BQ25" si="50">BL16+BL24</f>
        <v>50950</v>
      </c>
      <c r="BM25" s="241">
        <f t="shared" si="50"/>
        <v>45964</v>
      </c>
      <c r="BN25" s="241">
        <f t="shared" si="50"/>
        <v>0</v>
      </c>
      <c r="BO25" s="241">
        <f t="shared" si="50"/>
        <v>0</v>
      </c>
      <c r="BP25" s="241">
        <v>0</v>
      </c>
      <c r="BQ25" s="241">
        <f t="shared" si="50"/>
        <v>0</v>
      </c>
      <c r="BR25" s="262">
        <f t="shared" si="17"/>
        <v>48370</v>
      </c>
      <c r="BS25" s="262">
        <f t="shared" si="18"/>
        <v>50950</v>
      </c>
      <c r="BT25" s="262">
        <f t="shared" si="19"/>
        <v>45964</v>
      </c>
      <c r="BU25" s="484" t="s">
        <v>26</v>
      </c>
      <c r="BV25" s="263" t="s">
        <v>82</v>
      </c>
      <c r="BW25" s="241">
        <f>BW16+BW24</f>
        <v>21952</v>
      </c>
      <c r="BX25" s="241">
        <f>BX16+BX24</f>
        <v>22485</v>
      </c>
      <c r="BY25" s="241">
        <f>BY16+BY24</f>
        <v>21163</v>
      </c>
      <c r="BZ25" s="241">
        <f>BZ16+BZ24</f>
        <v>0</v>
      </c>
      <c r="CA25" s="241">
        <f>CA16+CA24</f>
        <v>0</v>
      </c>
      <c r="CB25" s="241">
        <v>0</v>
      </c>
      <c r="CC25" s="241">
        <f>CC16+CC24</f>
        <v>0</v>
      </c>
      <c r="CD25" s="262">
        <f t="shared" si="20"/>
        <v>21952</v>
      </c>
      <c r="CE25" s="262">
        <f t="shared" si="21"/>
        <v>22485</v>
      </c>
      <c r="CF25" s="262">
        <f t="shared" si="39"/>
        <v>21163</v>
      </c>
      <c r="CG25" s="484" t="s">
        <v>26</v>
      </c>
      <c r="CH25" s="263" t="s">
        <v>82</v>
      </c>
      <c r="CI25" s="241">
        <f>CI16+CI24</f>
        <v>0</v>
      </c>
      <c r="CJ25" s="241">
        <f>CJ16+CJ24</f>
        <v>8852</v>
      </c>
      <c r="CK25" s="241">
        <f>CK16+CK24</f>
        <v>4867</v>
      </c>
      <c r="CL25" s="241">
        <f>CL16+CL24</f>
        <v>0</v>
      </c>
      <c r="CM25" s="241">
        <f>CM16+CM24</f>
        <v>0</v>
      </c>
      <c r="CN25" s="241">
        <v>0</v>
      </c>
      <c r="CO25" s="241">
        <f>CO16+CO24</f>
        <v>0</v>
      </c>
      <c r="CP25" s="262">
        <f t="shared" si="33"/>
        <v>0</v>
      </c>
      <c r="CQ25" s="262">
        <f t="shared" si="40"/>
        <v>8852</v>
      </c>
      <c r="CR25" s="262">
        <f t="shared" si="22"/>
        <v>4867</v>
      </c>
      <c r="CS25" s="484" t="s">
        <v>26</v>
      </c>
      <c r="CT25" s="263" t="s">
        <v>82</v>
      </c>
      <c r="CU25" s="527">
        <f t="shared" si="23"/>
        <v>1018665</v>
      </c>
      <c r="CV25" s="527">
        <f t="shared" si="24"/>
        <v>1074292</v>
      </c>
      <c r="CW25" s="527">
        <f t="shared" si="25"/>
        <v>1024332</v>
      </c>
      <c r="CX25" s="527">
        <f t="shared" si="26"/>
        <v>0</v>
      </c>
      <c r="CY25" s="527">
        <f t="shared" si="27"/>
        <v>0</v>
      </c>
      <c r="CZ25" s="527">
        <f t="shared" si="28"/>
        <v>0</v>
      </c>
      <c r="DA25" s="527">
        <f t="shared" si="29"/>
        <v>0</v>
      </c>
      <c r="DB25" s="527">
        <f t="shared" si="30"/>
        <v>1018665</v>
      </c>
      <c r="DC25" s="527">
        <f t="shared" si="31"/>
        <v>1074292</v>
      </c>
      <c r="DD25" s="527">
        <f t="shared" si="32"/>
        <v>1024332</v>
      </c>
    </row>
    <row r="26" spans="1:112" ht="39.9" customHeight="1" x14ac:dyDescent="0.3">
      <c r="A26" s="522"/>
      <c r="B26" s="540" t="s">
        <v>3</v>
      </c>
      <c r="C26" s="541"/>
      <c r="D26" s="541"/>
      <c r="E26" s="541"/>
      <c r="I26" s="591"/>
      <c r="J26" s="592"/>
      <c r="K26" s="591" t="s">
        <v>30</v>
      </c>
      <c r="L26" s="592"/>
      <c r="M26" s="522"/>
      <c r="N26" s="540" t="s">
        <v>3</v>
      </c>
      <c r="O26" s="542"/>
      <c r="P26" s="542"/>
      <c r="Q26" s="542"/>
      <c r="R26" s="512"/>
      <c r="S26" s="512"/>
      <c r="T26" s="512"/>
      <c r="U26" s="581"/>
      <c r="V26" s="582"/>
      <c r="W26" s="583" t="s">
        <v>104</v>
      </c>
      <c r="X26" s="580"/>
      <c r="Y26" s="522"/>
      <c r="Z26" s="540" t="s">
        <v>3</v>
      </c>
      <c r="AA26" s="542"/>
      <c r="AB26" s="542"/>
      <c r="AC26" s="542"/>
      <c r="AD26" s="512"/>
      <c r="AE26" s="512"/>
      <c r="AF26" s="512"/>
      <c r="AG26" s="581"/>
      <c r="AH26" s="582"/>
      <c r="AI26" s="583" t="s">
        <v>104</v>
      </c>
      <c r="AJ26" s="580"/>
      <c r="AK26" s="522"/>
      <c r="AL26" s="540" t="s">
        <v>3</v>
      </c>
      <c r="AM26" s="542"/>
      <c r="AN26" s="542"/>
      <c r="AO26" s="542"/>
      <c r="AP26" s="512"/>
      <c r="AQ26" s="512"/>
      <c r="AR26" s="512"/>
      <c r="AS26" s="581"/>
      <c r="AT26" s="582"/>
      <c r="AU26" s="583" t="s">
        <v>104</v>
      </c>
      <c r="AV26" s="580"/>
      <c r="AW26" s="522"/>
      <c r="AX26" s="540" t="s">
        <v>3</v>
      </c>
      <c r="AY26" s="542"/>
      <c r="AZ26" s="542"/>
      <c r="BA26" s="542"/>
      <c r="BB26" s="512"/>
      <c r="BC26" s="512"/>
      <c r="BD26" s="512"/>
      <c r="BE26" s="581"/>
      <c r="BF26" s="582"/>
      <c r="BG26" s="583" t="s">
        <v>104</v>
      </c>
      <c r="BH26" s="580"/>
      <c r="BI26" s="522"/>
      <c r="BJ26" s="540" t="s">
        <v>3</v>
      </c>
      <c r="BK26" s="542"/>
      <c r="BL26" s="542"/>
      <c r="BM26" s="542"/>
      <c r="BN26" s="512"/>
      <c r="BO26" s="512"/>
      <c r="BP26" s="512"/>
      <c r="BQ26" s="581"/>
      <c r="BR26" s="582"/>
      <c r="BS26" s="583" t="s">
        <v>104</v>
      </c>
      <c r="BT26" s="580"/>
      <c r="BU26" s="522"/>
      <c r="BV26" s="540" t="s">
        <v>3</v>
      </c>
      <c r="BW26" s="542"/>
      <c r="BX26" s="542"/>
      <c r="BY26" s="542"/>
      <c r="BZ26" s="512"/>
      <c r="CA26" s="512"/>
      <c r="CB26" s="512"/>
      <c r="CC26" s="595"/>
      <c r="CD26" s="596"/>
      <c r="CE26" s="586" t="s">
        <v>30</v>
      </c>
      <c r="CF26" s="587"/>
      <c r="CG26" s="522"/>
      <c r="CH26" s="540" t="s">
        <v>3</v>
      </c>
      <c r="CI26" s="542"/>
      <c r="CJ26" s="542"/>
      <c r="CK26" s="542"/>
      <c r="CL26" s="512"/>
      <c r="CM26" s="512"/>
      <c r="CN26" s="512"/>
      <c r="CO26" s="595"/>
      <c r="CP26" s="596"/>
      <c r="CQ26" s="586" t="s">
        <v>30</v>
      </c>
      <c r="CR26" s="587"/>
      <c r="CS26" s="522"/>
      <c r="CT26" s="540" t="s">
        <v>3</v>
      </c>
      <c r="CU26" s="197"/>
      <c r="CV26" s="197"/>
      <c r="CW26" s="197"/>
      <c r="CX26" s="197"/>
      <c r="CY26" s="197"/>
      <c r="CZ26" s="197"/>
      <c r="DA26" s="197"/>
      <c r="DB26" s="197"/>
      <c r="DC26" s="197"/>
      <c r="DD26" s="197"/>
    </row>
    <row r="27" spans="1:112" s="538" customFormat="1" ht="50.1" customHeight="1" x14ac:dyDescent="0.3">
      <c r="A27" s="511" t="s">
        <v>28</v>
      </c>
      <c r="B27" s="483" t="s">
        <v>29</v>
      </c>
      <c r="C27" s="483" t="s">
        <v>472</v>
      </c>
      <c r="D27" s="483" t="s">
        <v>473</v>
      </c>
      <c r="E27" s="483" t="s">
        <v>474</v>
      </c>
      <c r="F27" s="483" t="s">
        <v>475</v>
      </c>
      <c r="G27" s="483" t="s">
        <v>476</v>
      </c>
      <c r="H27" s="483" t="s">
        <v>477</v>
      </c>
      <c r="I27" s="483" t="s">
        <v>478</v>
      </c>
      <c r="J27" s="483" t="s">
        <v>479</v>
      </c>
      <c r="K27" s="483" t="s">
        <v>480</v>
      </c>
      <c r="L27" s="483" t="s">
        <v>481</v>
      </c>
      <c r="M27" s="511" t="s">
        <v>28</v>
      </c>
      <c r="N27" s="483" t="s">
        <v>29</v>
      </c>
      <c r="O27" s="483" t="s">
        <v>472</v>
      </c>
      <c r="P27" s="483" t="s">
        <v>473</v>
      </c>
      <c r="Q27" s="483" t="s">
        <v>474</v>
      </c>
      <c r="R27" s="483" t="s">
        <v>475</v>
      </c>
      <c r="S27" s="483" t="s">
        <v>476</v>
      </c>
      <c r="T27" s="483" t="s">
        <v>477</v>
      </c>
      <c r="U27" s="483" t="s">
        <v>478</v>
      </c>
      <c r="V27" s="483" t="s">
        <v>479</v>
      </c>
      <c r="W27" s="483" t="s">
        <v>480</v>
      </c>
      <c r="X27" s="483" t="s">
        <v>481</v>
      </c>
      <c r="Y27" s="511" t="s">
        <v>28</v>
      </c>
      <c r="Z27" s="483" t="s">
        <v>29</v>
      </c>
      <c r="AA27" s="483" t="s">
        <v>472</v>
      </c>
      <c r="AB27" s="483" t="s">
        <v>473</v>
      </c>
      <c r="AC27" s="483" t="s">
        <v>474</v>
      </c>
      <c r="AD27" s="483" t="s">
        <v>475</v>
      </c>
      <c r="AE27" s="483" t="s">
        <v>476</v>
      </c>
      <c r="AF27" s="483" t="s">
        <v>477</v>
      </c>
      <c r="AG27" s="483" t="s">
        <v>478</v>
      </c>
      <c r="AH27" s="483" t="s">
        <v>479</v>
      </c>
      <c r="AI27" s="483" t="s">
        <v>480</v>
      </c>
      <c r="AJ27" s="483" t="s">
        <v>481</v>
      </c>
      <c r="AK27" s="511" t="s">
        <v>28</v>
      </c>
      <c r="AL27" s="483" t="s">
        <v>29</v>
      </c>
      <c r="AM27" s="483" t="s">
        <v>472</v>
      </c>
      <c r="AN27" s="483" t="s">
        <v>473</v>
      </c>
      <c r="AO27" s="483" t="s">
        <v>474</v>
      </c>
      <c r="AP27" s="483" t="s">
        <v>475</v>
      </c>
      <c r="AQ27" s="483" t="s">
        <v>476</v>
      </c>
      <c r="AR27" s="483" t="s">
        <v>477</v>
      </c>
      <c r="AS27" s="483" t="s">
        <v>478</v>
      </c>
      <c r="AT27" s="483" t="s">
        <v>479</v>
      </c>
      <c r="AU27" s="483" t="s">
        <v>480</v>
      </c>
      <c r="AV27" s="483" t="s">
        <v>481</v>
      </c>
      <c r="AW27" s="511" t="s">
        <v>28</v>
      </c>
      <c r="AX27" s="483" t="s">
        <v>29</v>
      </c>
      <c r="AY27" s="483" t="s">
        <v>472</v>
      </c>
      <c r="AZ27" s="483" t="s">
        <v>473</v>
      </c>
      <c r="BA27" s="483" t="s">
        <v>474</v>
      </c>
      <c r="BB27" s="483" t="s">
        <v>475</v>
      </c>
      <c r="BC27" s="483" t="s">
        <v>476</v>
      </c>
      <c r="BD27" s="483" t="s">
        <v>477</v>
      </c>
      <c r="BE27" s="483" t="s">
        <v>478</v>
      </c>
      <c r="BF27" s="483" t="s">
        <v>479</v>
      </c>
      <c r="BG27" s="483" t="s">
        <v>480</v>
      </c>
      <c r="BH27" s="483" t="s">
        <v>481</v>
      </c>
      <c r="BI27" s="511" t="s">
        <v>28</v>
      </c>
      <c r="BJ27" s="483" t="s">
        <v>29</v>
      </c>
      <c r="BK27" s="483" t="s">
        <v>472</v>
      </c>
      <c r="BL27" s="483" t="s">
        <v>473</v>
      </c>
      <c r="BM27" s="483" t="s">
        <v>474</v>
      </c>
      <c r="BN27" s="483" t="s">
        <v>475</v>
      </c>
      <c r="BO27" s="483" t="s">
        <v>476</v>
      </c>
      <c r="BP27" s="483" t="s">
        <v>477</v>
      </c>
      <c r="BQ27" s="483" t="s">
        <v>478</v>
      </c>
      <c r="BR27" s="483" t="s">
        <v>479</v>
      </c>
      <c r="BS27" s="483" t="s">
        <v>480</v>
      </c>
      <c r="BT27" s="483" t="s">
        <v>481</v>
      </c>
      <c r="BU27" s="511" t="s">
        <v>28</v>
      </c>
      <c r="BV27" s="483" t="s">
        <v>29</v>
      </c>
      <c r="BW27" s="483" t="s">
        <v>472</v>
      </c>
      <c r="BX27" s="483" t="s">
        <v>473</v>
      </c>
      <c r="BY27" s="483" t="s">
        <v>474</v>
      </c>
      <c r="BZ27" s="483" t="s">
        <v>475</v>
      </c>
      <c r="CA27" s="483" t="s">
        <v>476</v>
      </c>
      <c r="CB27" s="483" t="s">
        <v>477</v>
      </c>
      <c r="CC27" s="483" t="s">
        <v>478</v>
      </c>
      <c r="CD27" s="483" t="s">
        <v>479</v>
      </c>
      <c r="CE27" s="483" t="s">
        <v>480</v>
      </c>
      <c r="CF27" s="483" t="s">
        <v>481</v>
      </c>
      <c r="CG27" s="511" t="s">
        <v>28</v>
      </c>
      <c r="CH27" s="483" t="s">
        <v>29</v>
      </c>
      <c r="CI27" s="483" t="s">
        <v>472</v>
      </c>
      <c r="CJ27" s="483" t="s">
        <v>473</v>
      </c>
      <c r="CK27" s="483" t="s">
        <v>474</v>
      </c>
      <c r="CL27" s="483" t="s">
        <v>475</v>
      </c>
      <c r="CM27" s="483" t="s">
        <v>476</v>
      </c>
      <c r="CN27" s="483" t="s">
        <v>477</v>
      </c>
      <c r="CO27" s="483" t="s">
        <v>478</v>
      </c>
      <c r="CP27" s="483" t="s">
        <v>479</v>
      </c>
      <c r="CQ27" s="483" t="s">
        <v>480</v>
      </c>
      <c r="CR27" s="483" t="s">
        <v>481</v>
      </c>
      <c r="CS27" s="511" t="s">
        <v>28</v>
      </c>
      <c r="CT27" s="483" t="s">
        <v>29</v>
      </c>
      <c r="CU27" s="483" t="s">
        <v>472</v>
      </c>
      <c r="CV27" s="483" t="s">
        <v>473</v>
      </c>
      <c r="CW27" s="483" t="s">
        <v>474</v>
      </c>
      <c r="CX27" s="483" t="s">
        <v>475</v>
      </c>
      <c r="CY27" s="483" t="s">
        <v>476</v>
      </c>
      <c r="CZ27" s="483" t="s">
        <v>477</v>
      </c>
      <c r="DA27" s="483" t="s">
        <v>478</v>
      </c>
      <c r="DB27" s="483" t="s">
        <v>479</v>
      </c>
      <c r="DC27" s="483" t="s">
        <v>480</v>
      </c>
      <c r="DD27" s="483" t="s">
        <v>481</v>
      </c>
    </row>
    <row r="28" spans="1:112" x14ac:dyDescent="0.3">
      <c r="A28" s="543" t="s">
        <v>9</v>
      </c>
      <c r="B28" s="500" t="s">
        <v>84</v>
      </c>
      <c r="C28" s="544">
        <f>C29+C30+C31+C32+C33+C34</f>
        <v>386149</v>
      </c>
      <c r="D28" s="544">
        <f>D29+D30+D31+D32+D33+D34</f>
        <v>433947</v>
      </c>
      <c r="E28" s="544">
        <f>E29+E30+E31+E32+E33+E34</f>
        <v>407391</v>
      </c>
      <c r="F28" s="544">
        <v>0</v>
      </c>
      <c r="G28" s="544">
        <v>0</v>
      </c>
      <c r="H28" s="544">
        <f>H29+H30+H31+H32+H33+H34</f>
        <v>0</v>
      </c>
      <c r="I28" s="544">
        <f>I29+I30+I31+I32+I33+I34</f>
        <v>0</v>
      </c>
      <c r="J28" s="262">
        <f>C28+F28+I28</f>
        <v>386149</v>
      </c>
      <c r="K28" s="262">
        <f>D28+G28</f>
        <v>433947</v>
      </c>
      <c r="L28" s="262">
        <f>E28+H28</f>
        <v>407391</v>
      </c>
      <c r="M28" s="543" t="s">
        <v>9</v>
      </c>
      <c r="N28" s="500" t="s">
        <v>84</v>
      </c>
      <c r="O28" s="545">
        <f>O29+O30+O31+O32+O33+O34</f>
        <v>66071</v>
      </c>
      <c r="P28" s="545">
        <f t="shared" ref="P28:U28" si="51">P29+P30+P31+P32+P33+P34</f>
        <v>67097</v>
      </c>
      <c r="Q28" s="545">
        <f t="shared" si="51"/>
        <v>55046</v>
      </c>
      <c r="R28" s="545">
        <f t="shared" si="51"/>
        <v>0</v>
      </c>
      <c r="S28" s="545">
        <f t="shared" si="51"/>
        <v>0</v>
      </c>
      <c r="T28" s="545">
        <v>0</v>
      </c>
      <c r="U28" s="545">
        <f t="shared" si="51"/>
        <v>0</v>
      </c>
      <c r="V28" s="262">
        <f>O28+R28+U28</f>
        <v>66071</v>
      </c>
      <c r="W28" s="262">
        <f>P28+S28</f>
        <v>67097</v>
      </c>
      <c r="X28" s="262">
        <f>Q28</f>
        <v>55046</v>
      </c>
      <c r="Y28" s="543" t="s">
        <v>9</v>
      </c>
      <c r="Z28" s="500" t="s">
        <v>84</v>
      </c>
      <c r="AA28" s="545">
        <f>AA29+AA30+AA31+AA32+AA33+AA34</f>
        <v>74777</v>
      </c>
      <c r="AB28" s="545">
        <f t="shared" ref="AB28:AG28" si="52">AB29+AB30+AB31+AB32+AB33+AB34</f>
        <v>75054</v>
      </c>
      <c r="AC28" s="545">
        <f t="shared" si="52"/>
        <v>70404</v>
      </c>
      <c r="AD28" s="545">
        <f t="shared" si="52"/>
        <v>0</v>
      </c>
      <c r="AE28" s="545">
        <f t="shared" si="52"/>
        <v>0</v>
      </c>
      <c r="AF28" s="545">
        <v>0</v>
      </c>
      <c r="AG28" s="545">
        <f t="shared" si="52"/>
        <v>0</v>
      </c>
      <c r="AH28" s="262">
        <f>AA28+AD28+AG28</f>
        <v>74777</v>
      </c>
      <c r="AI28" s="262">
        <f>AB28+AE28</f>
        <v>75054</v>
      </c>
      <c r="AJ28" s="262">
        <f>AC28</f>
        <v>70404</v>
      </c>
      <c r="AK28" s="543" t="s">
        <v>9</v>
      </c>
      <c r="AL28" s="500" t="s">
        <v>84</v>
      </c>
      <c r="AM28" s="544">
        <f>AM29+AM30+AM31+AM32+AM33+AM34</f>
        <v>241482</v>
      </c>
      <c r="AN28" s="544">
        <f>AN29+AN30+AN31+AN32+AN33+AN34</f>
        <v>244724</v>
      </c>
      <c r="AO28" s="544">
        <f>AO29+AO30+AO31+AO32+AO33+AO34</f>
        <v>236434</v>
      </c>
      <c r="AP28" s="544">
        <f>AP29+AP30+AP31+AP32+AP33+AP34</f>
        <v>0</v>
      </c>
      <c r="AQ28" s="544">
        <v>0</v>
      </c>
      <c r="AR28" s="544">
        <v>0</v>
      </c>
      <c r="AS28" s="544">
        <f>AS29+AS30+AS31+AS32+AS33+AS34</f>
        <v>0</v>
      </c>
      <c r="AT28" s="262">
        <f>AM28+AP28+AS28</f>
        <v>241482</v>
      </c>
      <c r="AU28" s="262">
        <f>AN28+AQ28</f>
        <v>244724</v>
      </c>
      <c r="AV28" s="262">
        <f>AO28</f>
        <v>236434</v>
      </c>
      <c r="AW28" s="543" t="s">
        <v>9</v>
      </c>
      <c r="AX28" s="500" t="s">
        <v>84</v>
      </c>
      <c r="AY28" s="544">
        <f>AY29+AY30+AY31+AY32+AY33+AY34</f>
        <v>173438</v>
      </c>
      <c r="AZ28" s="544">
        <f>AZ29+AZ30+AZ31+AZ32+AZ33+AZ34</f>
        <v>175373</v>
      </c>
      <c r="BA28" s="544">
        <f>BA29+BA30+BA31+BA32+BA33+BA34</f>
        <v>158664</v>
      </c>
      <c r="BB28" s="544">
        <f>BB29+BB30+BB31+BB32+BB33+BB34</f>
        <v>0</v>
      </c>
      <c r="BC28" s="544">
        <f>BC29+BC30+BC31+BC32+BC33+BC34</f>
        <v>0</v>
      </c>
      <c r="BD28" s="544">
        <v>0</v>
      </c>
      <c r="BE28" s="544">
        <f>BE29+BE30+BE31+BE32+BE33+BE34</f>
        <v>0</v>
      </c>
      <c r="BF28" s="262">
        <f>AY28+BB28+BE28</f>
        <v>173438</v>
      </c>
      <c r="BG28" s="262">
        <f>AZ28+BC28</f>
        <v>175373</v>
      </c>
      <c r="BH28" s="262">
        <f>BA28+BD28</f>
        <v>158664</v>
      </c>
      <c r="BI28" s="543" t="s">
        <v>9</v>
      </c>
      <c r="BJ28" s="500" t="s">
        <v>84</v>
      </c>
      <c r="BK28" s="544">
        <f>BK29+BK30+BK31+BK32+BK33+BK34</f>
        <v>48370</v>
      </c>
      <c r="BL28" s="544">
        <f t="shared" ref="BL28:BQ28" si="53">BL29+BL30+BL31+BL32+BL33+BL34</f>
        <v>50910</v>
      </c>
      <c r="BM28" s="544">
        <f t="shared" si="53"/>
        <v>44797</v>
      </c>
      <c r="BN28" s="544">
        <f t="shared" si="53"/>
        <v>0</v>
      </c>
      <c r="BO28" s="544">
        <f t="shared" si="53"/>
        <v>0</v>
      </c>
      <c r="BP28" s="544">
        <v>0</v>
      </c>
      <c r="BQ28" s="544">
        <f t="shared" si="53"/>
        <v>0</v>
      </c>
      <c r="BR28" s="262">
        <f>BK28+BN28+BQ28</f>
        <v>48370</v>
      </c>
      <c r="BS28" s="262">
        <f>BL28+BO28</f>
        <v>50910</v>
      </c>
      <c r="BT28" s="262">
        <f>BM28</f>
        <v>44797</v>
      </c>
      <c r="BU28" s="543" t="s">
        <v>9</v>
      </c>
      <c r="BV28" s="500" t="s">
        <v>84</v>
      </c>
      <c r="BW28" s="544">
        <f>BW29+BW30+BW31+BW32+BW33+BW34</f>
        <v>21952</v>
      </c>
      <c r="BX28" s="544">
        <f t="shared" ref="BX28:CC28" si="54">BX29+BX30+BX31+BX32+BX33+BX34</f>
        <v>20775</v>
      </c>
      <c r="BY28" s="544">
        <f t="shared" si="54"/>
        <v>19018</v>
      </c>
      <c r="BZ28" s="544">
        <f t="shared" si="54"/>
        <v>0</v>
      </c>
      <c r="CA28" s="544">
        <f t="shared" si="54"/>
        <v>0</v>
      </c>
      <c r="CB28" s="544">
        <v>0</v>
      </c>
      <c r="CC28" s="544">
        <f t="shared" si="54"/>
        <v>0</v>
      </c>
      <c r="CD28" s="539">
        <f>BW28+BZ28+CC28</f>
        <v>21952</v>
      </c>
      <c r="CE28" s="262">
        <f>BX28+CA28</f>
        <v>20775</v>
      </c>
      <c r="CF28" s="262">
        <f>BY28</f>
        <v>19018</v>
      </c>
      <c r="CG28" s="543" t="s">
        <v>9</v>
      </c>
      <c r="CH28" s="500" t="s">
        <v>84</v>
      </c>
      <c r="CI28" s="544">
        <v>0</v>
      </c>
      <c r="CJ28" s="544">
        <f t="shared" ref="CJ28:CM28" si="55">CJ29+CJ30+CJ31+CJ32+CJ33+CJ34</f>
        <v>7963</v>
      </c>
      <c r="CK28" s="544">
        <f t="shared" si="55"/>
        <v>3585</v>
      </c>
      <c r="CL28" s="544">
        <f t="shared" si="55"/>
        <v>0</v>
      </c>
      <c r="CM28" s="544">
        <f t="shared" si="55"/>
        <v>0</v>
      </c>
      <c r="CN28" s="544">
        <v>0</v>
      </c>
      <c r="CO28" s="544">
        <f>CO29+CO30+CO31+CO32+CO33+CO34</f>
        <v>0</v>
      </c>
      <c r="CP28" s="539">
        <f>CI28+CL28+CO28</f>
        <v>0</v>
      </c>
      <c r="CQ28" s="262">
        <f>CJ28+CM28</f>
        <v>7963</v>
      </c>
      <c r="CR28" s="262">
        <f>CK28</f>
        <v>3585</v>
      </c>
      <c r="CS28" s="543" t="s">
        <v>9</v>
      </c>
      <c r="CT28" s="500" t="s">
        <v>84</v>
      </c>
      <c r="CU28" s="527">
        <f t="shared" si="23"/>
        <v>1012239</v>
      </c>
      <c r="CV28" s="527">
        <f t="shared" si="24"/>
        <v>1067880</v>
      </c>
      <c r="CW28" s="527">
        <f t="shared" si="25"/>
        <v>991754</v>
      </c>
      <c r="CX28" s="527">
        <f t="shared" si="26"/>
        <v>0</v>
      </c>
      <c r="CY28" s="527">
        <f t="shared" si="27"/>
        <v>0</v>
      </c>
      <c r="CZ28" s="527">
        <f t="shared" si="28"/>
        <v>0</v>
      </c>
      <c r="DA28" s="527">
        <f t="shared" si="29"/>
        <v>0</v>
      </c>
      <c r="DB28" s="527">
        <f t="shared" si="30"/>
        <v>1012239</v>
      </c>
      <c r="DC28" s="527">
        <f t="shared" si="31"/>
        <v>1067880</v>
      </c>
      <c r="DD28" s="527">
        <f t="shared" si="32"/>
        <v>991754</v>
      </c>
    </row>
    <row r="29" spans="1:112" x14ac:dyDescent="0.3">
      <c r="A29" s="484" t="s">
        <v>45</v>
      </c>
      <c r="B29" s="261" t="s">
        <v>4</v>
      </c>
      <c r="C29" s="545">
        <v>257761</v>
      </c>
      <c r="D29" s="545">
        <v>287199</v>
      </c>
      <c r="E29" s="545">
        <v>276961</v>
      </c>
      <c r="F29" s="545">
        <v>0</v>
      </c>
      <c r="G29" s="545">
        <v>0</v>
      </c>
      <c r="H29" s="545">
        <v>0</v>
      </c>
      <c r="I29" s="545">
        <v>0</v>
      </c>
      <c r="J29" s="262">
        <f t="shared" ref="J29:J46" si="56">C29+F29+I29</f>
        <v>257761</v>
      </c>
      <c r="K29" s="262">
        <f t="shared" ref="K29:K46" si="57">D29+G29</f>
        <v>287199</v>
      </c>
      <c r="L29" s="262">
        <f t="shared" ref="L29:L46" si="58">E29+H29</f>
        <v>276961</v>
      </c>
      <c r="M29" s="484" t="s">
        <v>45</v>
      </c>
      <c r="N29" s="261" t="s">
        <v>4</v>
      </c>
      <c r="O29" s="545">
        <v>44143</v>
      </c>
      <c r="P29" s="545">
        <v>44143</v>
      </c>
      <c r="Q29" s="545">
        <v>37663</v>
      </c>
      <c r="R29" s="545">
        <v>0</v>
      </c>
      <c r="S29" s="545">
        <v>0</v>
      </c>
      <c r="T29" s="545">
        <v>0</v>
      </c>
      <c r="U29" s="545">
        <v>0</v>
      </c>
      <c r="V29" s="262">
        <f t="shared" ref="V29:V46" si="59">O29+R29+U29</f>
        <v>44143</v>
      </c>
      <c r="W29" s="262">
        <f t="shared" ref="W29:W46" si="60">P29+S29</f>
        <v>44143</v>
      </c>
      <c r="X29" s="262">
        <f t="shared" ref="X29:X46" si="61">Q29</f>
        <v>37663</v>
      </c>
      <c r="Y29" s="484" t="s">
        <v>45</v>
      </c>
      <c r="Z29" s="261" t="s">
        <v>4</v>
      </c>
      <c r="AA29" s="545">
        <v>50482</v>
      </c>
      <c r="AB29" s="545">
        <v>47600</v>
      </c>
      <c r="AC29" s="545">
        <v>45897</v>
      </c>
      <c r="AD29" s="545">
        <v>0</v>
      </c>
      <c r="AE29" s="545">
        <v>0</v>
      </c>
      <c r="AF29" s="545">
        <v>0</v>
      </c>
      <c r="AG29" s="545">
        <v>0</v>
      </c>
      <c r="AH29" s="262">
        <f t="shared" ref="AH29:AH46" si="62">AA29+AD29+AG29</f>
        <v>50482</v>
      </c>
      <c r="AI29" s="262">
        <f t="shared" ref="AI29:AI46" si="63">AB29+AE29</f>
        <v>47600</v>
      </c>
      <c r="AJ29" s="262">
        <f t="shared" ref="AJ29:AJ46" si="64">AC29</f>
        <v>45897</v>
      </c>
      <c r="AK29" s="484" t="s">
        <v>45</v>
      </c>
      <c r="AL29" s="261" t="s">
        <v>4</v>
      </c>
      <c r="AM29" s="545">
        <v>149606</v>
      </c>
      <c r="AN29" s="545">
        <v>143413</v>
      </c>
      <c r="AO29" s="545">
        <v>141667</v>
      </c>
      <c r="AP29" s="545">
        <v>0</v>
      </c>
      <c r="AQ29" s="545">
        <v>0</v>
      </c>
      <c r="AR29" s="545">
        <v>0</v>
      </c>
      <c r="AS29" s="545">
        <v>0</v>
      </c>
      <c r="AT29" s="262">
        <f t="shared" ref="AT29:AT46" si="65">AM29+AP29+AS29</f>
        <v>149606</v>
      </c>
      <c r="AU29" s="262">
        <f t="shared" ref="AU29:AU46" si="66">AN29+AQ29</f>
        <v>143413</v>
      </c>
      <c r="AV29" s="262">
        <f t="shared" ref="AV29:AV46" si="67">AO29</f>
        <v>141667</v>
      </c>
      <c r="AW29" s="484" t="s">
        <v>45</v>
      </c>
      <c r="AX29" s="261" t="s">
        <v>4</v>
      </c>
      <c r="AY29" s="545">
        <v>107343</v>
      </c>
      <c r="AZ29" s="545">
        <v>107343</v>
      </c>
      <c r="BA29" s="545">
        <v>101274</v>
      </c>
      <c r="BB29" s="545">
        <v>0</v>
      </c>
      <c r="BC29" s="545">
        <v>0</v>
      </c>
      <c r="BD29" s="545">
        <v>0</v>
      </c>
      <c r="BE29" s="545">
        <v>0</v>
      </c>
      <c r="BF29" s="262">
        <f t="shared" ref="BF29:BF46" si="68">AY29+BB29+BE29</f>
        <v>107343</v>
      </c>
      <c r="BG29" s="262">
        <f t="shared" ref="BG29:BG46" si="69">AZ29+BC29</f>
        <v>107343</v>
      </c>
      <c r="BH29" s="262">
        <f t="shared" ref="BH29:BH46" si="70">BA29+BD29</f>
        <v>101274</v>
      </c>
      <c r="BI29" s="484" t="s">
        <v>45</v>
      </c>
      <c r="BJ29" s="261" t="s">
        <v>4</v>
      </c>
      <c r="BK29" s="545">
        <v>21892</v>
      </c>
      <c r="BL29" s="545">
        <v>21747</v>
      </c>
      <c r="BM29" s="545">
        <v>19882</v>
      </c>
      <c r="BN29" s="545">
        <v>0</v>
      </c>
      <c r="BO29" s="545">
        <v>0</v>
      </c>
      <c r="BP29" s="545">
        <v>0</v>
      </c>
      <c r="BQ29" s="545">
        <v>0</v>
      </c>
      <c r="BR29" s="262">
        <f t="shared" ref="BR29:BR46" si="71">BK29+BN29+BQ29</f>
        <v>21892</v>
      </c>
      <c r="BS29" s="262">
        <f t="shared" ref="BS29:BS46" si="72">BL29+BO29</f>
        <v>21747</v>
      </c>
      <c r="BT29" s="262">
        <f t="shared" ref="BT29:BT46" si="73">BM29</f>
        <v>19882</v>
      </c>
      <c r="BU29" s="484" t="s">
        <v>45</v>
      </c>
      <c r="BV29" s="261" t="s">
        <v>4</v>
      </c>
      <c r="BW29" s="545">
        <v>14472</v>
      </c>
      <c r="BX29" s="545">
        <v>14472</v>
      </c>
      <c r="BY29" s="545">
        <v>13937</v>
      </c>
      <c r="BZ29" s="545">
        <v>0</v>
      </c>
      <c r="CA29" s="545">
        <v>0</v>
      </c>
      <c r="CB29" s="545">
        <v>0</v>
      </c>
      <c r="CC29" s="545">
        <v>0</v>
      </c>
      <c r="CD29" s="539">
        <f t="shared" ref="CD29:CD46" si="74">BW29+BZ29+CC29</f>
        <v>14472</v>
      </c>
      <c r="CE29" s="262">
        <f t="shared" ref="CE29:CE46" si="75">BX29+CA29</f>
        <v>14472</v>
      </c>
      <c r="CF29" s="262">
        <f t="shared" ref="CF29:CF46" si="76">BY29</f>
        <v>13937</v>
      </c>
      <c r="CG29" s="484" t="s">
        <v>45</v>
      </c>
      <c r="CH29" s="261" t="s">
        <v>4</v>
      </c>
      <c r="CI29" s="545">
        <v>0</v>
      </c>
      <c r="CJ29" s="545">
        <v>1321</v>
      </c>
      <c r="CK29" s="545">
        <v>1132</v>
      </c>
      <c r="CL29" s="545">
        <v>0</v>
      </c>
      <c r="CM29" s="545">
        <v>0</v>
      </c>
      <c r="CN29" s="545">
        <v>0</v>
      </c>
      <c r="CO29" s="545">
        <v>0</v>
      </c>
      <c r="CP29" s="539">
        <f t="shared" ref="CP29:CP46" si="77">CI29+CL29+CO29</f>
        <v>0</v>
      </c>
      <c r="CQ29" s="262">
        <f t="shared" ref="CQ29:CQ46" si="78">CJ29+CM29</f>
        <v>1321</v>
      </c>
      <c r="CR29" s="262">
        <f t="shared" ref="CR29:CR46" si="79">CK29</f>
        <v>1132</v>
      </c>
      <c r="CS29" s="484" t="s">
        <v>45</v>
      </c>
      <c r="CT29" s="261" t="s">
        <v>4</v>
      </c>
      <c r="CU29" s="527">
        <f t="shared" si="23"/>
        <v>645699</v>
      </c>
      <c r="CV29" s="527">
        <f t="shared" si="24"/>
        <v>665917</v>
      </c>
      <c r="CW29" s="527">
        <f t="shared" si="25"/>
        <v>637281</v>
      </c>
      <c r="CX29" s="527">
        <f t="shared" si="26"/>
        <v>0</v>
      </c>
      <c r="CY29" s="527">
        <f t="shared" si="27"/>
        <v>0</v>
      </c>
      <c r="CZ29" s="527">
        <f t="shared" si="28"/>
        <v>0</v>
      </c>
      <c r="DA29" s="527">
        <f t="shared" si="29"/>
        <v>0</v>
      </c>
      <c r="DB29" s="527">
        <f t="shared" si="30"/>
        <v>645699</v>
      </c>
      <c r="DC29" s="527">
        <f t="shared" si="31"/>
        <v>665917</v>
      </c>
      <c r="DD29" s="527">
        <f t="shared" si="32"/>
        <v>637281</v>
      </c>
      <c r="DF29" s="512"/>
    </row>
    <row r="30" spans="1:112" x14ac:dyDescent="0.3">
      <c r="A30" s="484" t="s">
        <v>46</v>
      </c>
      <c r="B30" s="261" t="s">
        <v>88</v>
      </c>
      <c r="C30" s="545">
        <v>52795</v>
      </c>
      <c r="D30" s="545">
        <v>53652</v>
      </c>
      <c r="E30" s="545">
        <v>53652</v>
      </c>
      <c r="F30" s="545">
        <v>0</v>
      </c>
      <c r="G30" s="545">
        <v>0</v>
      </c>
      <c r="H30" s="545">
        <v>0</v>
      </c>
      <c r="I30" s="545">
        <v>0</v>
      </c>
      <c r="J30" s="262">
        <f t="shared" si="56"/>
        <v>52795</v>
      </c>
      <c r="K30" s="262">
        <f t="shared" si="57"/>
        <v>53652</v>
      </c>
      <c r="L30" s="262">
        <f t="shared" si="58"/>
        <v>53652</v>
      </c>
      <c r="M30" s="484" t="s">
        <v>46</v>
      </c>
      <c r="N30" s="261" t="s">
        <v>88</v>
      </c>
      <c r="O30" s="545">
        <v>8909</v>
      </c>
      <c r="P30" s="545">
        <v>8909</v>
      </c>
      <c r="Q30" s="545">
        <v>7426</v>
      </c>
      <c r="R30" s="545">
        <v>0</v>
      </c>
      <c r="S30" s="545">
        <v>0</v>
      </c>
      <c r="T30" s="545">
        <v>0</v>
      </c>
      <c r="U30" s="545">
        <v>0</v>
      </c>
      <c r="V30" s="262">
        <f t="shared" si="59"/>
        <v>8909</v>
      </c>
      <c r="W30" s="262">
        <f t="shared" si="60"/>
        <v>8909</v>
      </c>
      <c r="X30" s="262">
        <f t="shared" si="61"/>
        <v>7426</v>
      </c>
      <c r="Y30" s="484" t="s">
        <v>46</v>
      </c>
      <c r="Z30" s="261" t="s">
        <v>88</v>
      </c>
      <c r="AA30" s="545">
        <v>10461</v>
      </c>
      <c r="AB30" s="545">
        <v>9754</v>
      </c>
      <c r="AC30" s="545">
        <v>8585</v>
      </c>
      <c r="AD30" s="545">
        <v>0</v>
      </c>
      <c r="AE30" s="545">
        <v>0</v>
      </c>
      <c r="AF30" s="545">
        <v>0</v>
      </c>
      <c r="AG30" s="545">
        <v>0</v>
      </c>
      <c r="AH30" s="262">
        <f t="shared" si="62"/>
        <v>10461</v>
      </c>
      <c r="AI30" s="262">
        <f t="shared" si="63"/>
        <v>9754</v>
      </c>
      <c r="AJ30" s="262">
        <f t="shared" si="64"/>
        <v>8585</v>
      </c>
      <c r="AK30" s="484" t="s">
        <v>46</v>
      </c>
      <c r="AL30" s="261" t="s">
        <v>88</v>
      </c>
      <c r="AM30" s="545">
        <v>30840</v>
      </c>
      <c r="AN30" s="545">
        <v>30970</v>
      </c>
      <c r="AO30" s="545">
        <v>27478</v>
      </c>
      <c r="AP30" s="545">
        <v>0</v>
      </c>
      <c r="AQ30" s="545">
        <v>0</v>
      </c>
      <c r="AR30" s="545">
        <v>0</v>
      </c>
      <c r="AS30" s="545">
        <v>0</v>
      </c>
      <c r="AT30" s="262">
        <f t="shared" si="65"/>
        <v>30840</v>
      </c>
      <c r="AU30" s="262">
        <f t="shared" si="66"/>
        <v>30970</v>
      </c>
      <c r="AV30" s="262">
        <f t="shared" si="67"/>
        <v>27478</v>
      </c>
      <c r="AW30" s="484" t="s">
        <v>46</v>
      </c>
      <c r="AX30" s="261" t="s">
        <v>88</v>
      </c>
      <c r="AY30" s="545">
        <v>22617</v>
      </c>
      <c r="AZ30" s="545">
        <v>22617</v>
      </c>
      <c r="BA30" s="545">
        <v>19471</v>
      </c>
      <c r="BB30" s="545">
        <v>0</v>
      </c>
      <c r="BC30" s="545">
        <v>0</v>
      </c>
      <c r="BD30" s="545">
        <v>0</v>
      </c>
      <c r="BE30" s="545">
        <v>0</v>
      </c>
      <c r="BF30" s="262">
        <f t="shared" si="68"/>
        <v>22617</v>
      </c>
      <c r="BG30" s="262">
        <f t="shared" si="69"/>
        <v>22617</v>
      </c>
      <c r="BH30" s="262">
        <f t="shared" si="70"/>
        <v>19471</v>
      </c>
      <c r="BI30" s="484" t="s">
        <v>46</v>
      </c>
      <c r="BJ30" s="261" t="s">
        <v>88</v>
      </c>
      <c r="BK30" s="545">
        <v>4302</v>
      </c>
      <c r="BL30" s="545">
        <v>4287</v>
      </c>
      <c r="BM30" s="545">
        <v>3777</v>
      </c>
      <c r="BN30" s="545">
        <v>0</v>
      </c>
      <c r="BO30" s="545">
        <v>0</v>
      </c>
      <c r="BP30" s="545">
        <v>0</v>
      </c>
      <c r="BQ30" s="545">
        <v>0</v>
      </c>
      <c r="BR30" s="262">
        <f t="shared" si="71"/>
        <v>4302</v>
      </c>
      <c r="BS30" s="262">
        <f t="shared" si="72"/>
        <v>4287</v>
      </c>
      <c r="BT30" s="262">
        <f t="shared" si="73"/>
        <v>3777</v>
      </c>
      <c r="BU30" s="484" t="s">
        <v>46</v>
      </c>
      <c r="BV30" s="261" t="s">
        <v>88</v>
      </c>
      <c r="BW30" s="545">
        <v>2786</v>
      </c>
      <c r="BX30" s="545">
        <v>2786</v>
      </c>
      <c r="BY30" s="545">
        <v>2591</v>
      </c>
      <c r="BZ30" s="545">
        <v>0</v>
      </c>
      <c r="CA30" s="545">
        <v>0</v>
      </c>
      <c r="CB30" s="545">
        <v>0</v>
      </c>
      <c r="CC30" s="545">
        <v>0</v>
      </c>
      <c r="CD30" s="539">
        <f t="shared" si="74"/>
        <v>2786</v>
      </c>
      <c r="CE30" s="262">
        <f t="shared" si="75"/>
        <v>2786</v>
      </c>
      <c r="CF30" s="262">
        <f t="shared" si="76"/>
        <v>2591</v>
      </c>
      <c r="CG30" s="484" t="s">
        <v>46</v>
      </c>
      <c r="CH30" s="261" t="s">
        <v>88</v>
      </c>
      <c r="CI30" s="545">
        <v>0</v>
      </c>
      <c r="CJ30" s="545">
        <v>957</v>
      </c>
      <c r="CK30" s="545">
        <v>186</v>
      </c>
      <c r="CL30" s="545">
        <v>0</v>
      </c>
      <c r="CM30" s="545">
        <v>0</v>
      </c>
      <c r="CN30" s="545">
        <v>0</v>
      </c>
      <c r="CO30" s="545">
        <v>0</v>
      </c>
      <c r="CP30" s="539">
        <f t="shared" si="77"/>
        <v>0</v>
      </c>
      <c r="CQ30" s="262">
        <f t="shared" si="78"/>
        <v>957</v>
      </c>
      <c r="CR30" s="262">
        <f t="shared" si="79"/>
        <v>186</v>
      </c>
      <c r="CS30" s="484" t="s">
        <v>46</v>
      </c>
      <c r="CT30" s="261" t="s">
        <v>88</v>
      </c>
      <c r="CU30" s="527">
        <f t="shared" si="23"/>
        <v>132710</v>
      </c>
      <c r="CV30" s="527">
        <f t="shared" si="24"/>
        <v>132975</v>
      </c>
      <c r="CW30" s="527">
        <f t="shared" si="25"/>
        <v>122980</v>
      </c>
      <c r="CX30" s="527">
        <f t="shared" si="26"/>
        <v>0</v>
      </c>
      <c r="CY30" s="527">
        <f t="shared" si="27"/>
        <v>0</v>
      </c>
      <c r="CZ30" s="527">
        <f t="shared" si="28"/>
        <v>0</v>
      </c>
      <c r="DA30" s="527">
        <f t="shared" si="29"/>
        <v>0</v>
      </c>
      <c r="DB30" s="527">
        <f t="shared" si="30"/>
        <v>132710</v>
      </c>
      <c r="DC30" s="527">
        <f t="shared" si="31"/>
        <v>132975</v>
      </c>
      <c r="DD30" s="527">
        <f t="shared" si="32"/>
        <v>122980</v>
      </c>
      <c r="DF30" s="512"/>
    </row>
    <row r="31" spans="1:112" x14ac:dyDescent="0.3">
      <c r="A31" s="484" t="s">
        <v>47</v>
      </c>
      <c r="B31" s="261" t="s">
        <v>89</v>
      </c>
      <c r="C31" s="545">
        <v>75593</v>
      </c>
      <c r="D31" s="545">
        <v>83050</v>
      </c>
      <c r="E31" s="545">
        <v>76778</v>
      </c>
      <c r="F31" s="545">
        <v>0</v>
      </c>
      <c r="G31" s="545">
        <v>0</v>
      </c>
      <c r="H31" s="545">
        <v>0</v>
      </c>
      <c r="I31" s="545">
        <v>0</v>
      </c>
      <c r="J31" s="262">
        <f t="shared" si="56"/>
        <v>75593</v>
      </c>
      <c r="K31" s="262">
        <f t="shared" si="57"/>
        <v>83050</v>
      </c>
      <c r="L31" s="262">
        <f t="shared" si="58"/>
        <v>76778</v>
      </c>
      <c r="M31" s="484" t="s">
        <v>47</v>
      </c>
      <c r="N31" s="261" t="s">
        <v>89</v>
      </c>
      <c r="O31" s="545">
        <v>13019</v>
      </c>
      <c r="P31" s="545">
        <v>12894</v>
      </c>
      <c r="Q31" s="545">
        <v>8806</v>
      </c>
      <c r="R31" s="545">
        <v>0</v>
      </c>
      <c r="S31" s="545">
        <v>0</v>
      </c>
      <c r="T31" s="545">
        <v>0</v>
      </c>
      <c r="U31" s="545">
        <v>0</v>
      </c>
      <c r="V31" s="262">
        <f t="shared" si="59"/>
        <v>13019</v>
      </c>
      <c r="W31" s="262">
        <f t="shared" si="60"/>
        <v>12894</v>
      </c>
      <c r="X31" s="262">
        <f t="shared" si="61"/>
        <v>8806</v>
      </c>
      <c r="Y31" s="484" t="s">
        <v>47</v>
      </c>
      <c r="Z31" s="261" t="s">
        <v>89</v>
      </c>
      <c r="AA31" s="545">
        <v>13834</v>
      </c>
      <c r="AB31" s="545">
        <v>16820</v>
      </c>
      <c r="AC31" s="545">
        <v>15042</v>
      </c>
      <c r="AD31" s="545">
        <v>0</v>
      </c>
      <c r="AE31" s="545">
        <v>0</v>
      </c>
      <c r="AF31" s="545">
        <v>0</v>
      </c>
      <c r="AG31" s="545">
        <v>0</v>
      </c>
      <c r="AH31" s="262">
        <f t="shared" si="62"/>
        <v>13834</v>
      </c>
      <c r="AI31" s="262">
        <f t="shared" si="63"/>
        <v>16820</v>
      </c>
      <c r="AJ31" s="262">
        <f>AC31</f>
        <v>15042</v>
      </c>
      <c r="AK31" s="484" t="s">
        <v>47</v>
      </c>
      <c r="AL31" s="261" t="s">
        <v>89</v>
      </c>
      <c r="AM31" s="545">
        <v>61036</v>
      </c>
      <c r="AN31" s="545">
        <v>66768</v>
      </c>
      <c r="AO31" s="545">
        <v>63716</v>
      </c>
      <c r="AP31" s="545">
        <v>0</v>
      </c>
      <c r="AQ31" s="545">
        <v>0</v>
      </c>
      <c r="AR31" s="545">
        <v>0</v>
      </c>
      <c r="AS31" s="545">
        <v>0</v>
      </c>
      <c r="AT31" s="262">
        <f t="shared" si="65"/>
        <v>61036</v>
      </c>
      <c r="AU31" s="262">
        <f t="shared" si="66"/>
        <v>66768</v>
      </c>
      <c r="AV31" s="262">
        <f t="shared" si="67"/>
        <v>63716</v>
      </c>
      <c r="AW31" s="484" t="s">
        <v>47</v>
      </c>
      <c r="AX31" s="261" t="s">
        <v>89</v>
      </c>
      <c r="AY31" s="545">
        <v>43478</v>
      </c>
      <c r="AZ31" s="545">
        <v>43408</v>
      </c>
      <c r="BA31" s="545">
        <v>35914</v>
      </c>
      <c r="BB31" s="545">
        <v>0</v>
      </c>
      <c r="BC31" s="545">
        <v>0</v>
      </c>
      <c r="BD31" s="545"/>
      <c r="BE31" s="545">
        <v>0</v>
      </c>
      <c r="BF31" s="262">
        <f t="shared" si="68"/>
        <v>43478</v>
      </c>
      <c r="BG31" s="262">
        <f t="shared" si="69"/>
        <v>43408</v>
      </c>
      <c r="BH31" s="262">
        <f t="shared" si="70"/>
        <v>35914</v>
      </c>
      <c r="BI31" s="484" t="s">
        <v>47</v>
      </c>
      <c r="BJ31" s="261" t="s">
        <v>89</v>
      </c>
      <c r="BK31" s="545">
        <v>22176</v>
      </c>
      <c r="BL31" s="545">
        <v>23731</v>
      </c>
      <c r="BM31" s="545">
        <v>19993</v>
      </c>
      <c r="BN31" s="545">
        <v>0</v>
      </c>
      <c r="BO31" s="545">
        <v>0</v>
      </c>
      <c r="BP31" s="545">
        <v>0</v>
      </c>
      <c r="BQ31" s="545">
        <v>0</v>
      </c>
      <c r="BR31" s="262">
        <f t="shared" si="71"/>
        <v>22176</v>
      </c>
      <c r="BS31" s="262">
        <f t="shared" si="72"/>
        <v>23731</v>
      </c>
      <c r="BT31" s="262">
        <f t="shared" si="73"/>
        <v>19993</v>
      </c>
      <c r="BU31" s="484" t="s">
        <v>47</v>
      </c>
      <c r="BV31" s="261" t="s">
        <v>89</v>
      </c>
      <c r="BW31" s="545">
        <v>4694</v>
      </c>
      <c r="BX31" s="545">
        <v>3482</v>
      </c>
      <c r="BY31" s="545">
        <v>2455</v>
      </c>
      <c r="BZ31" s="545">
        <v>0</v>
      </c>
      <c r="CA31" s="545">
        <v>0</v>
      </c>
      <c r="CB31" s="545">
        <v>0</v>
      </c>
      <c r="CC31" s="545">
        <v>0</v>
      </c>
      <c r="CD31" s="539">
        <f t="shared" si="74"/>
        <v>4694</v>
      </c>
      <c r="CE31" s="262">
        <f t="shared" si="75"/>
        <v>3482</v>
      </c>
      <c r="CF31" s="262">
        <f t="shared" si="76"/>
        <v>2455</v>
      </c>
      <c r="CG31" s="484" t="s">
        <v>47</v>
      </c>
      <c r="CH31" s="261" t="s">
        <v>89</v>
      </c>
      <c r="CI31" s="545">
        <v>0</v>
      </c>
      <c r="CJ31" s="545">
        <v>5685</v>
      </c>
      <c r="CK31" s="545">
        <v>2267</v>
      </c>
      <c r="CL31" s="545">
        <v>0</v>
      </c>
      <c r="CM31" s="545">
        <v>0</v>
      </c>
      <c r="CN31" s="545">
        <v>0</v>
      </c>
      <c r="CO31" s="545">
        <v>0</v>
      </c>
      <c r="CP31" s="539">
        <f t="shared" si="77"/>
        <v>0</v>
      </c>
      <c r="CQ31" s="262">
        <f t="shared" si="78"/>
        <v>5685</v>
      </c>
      <c r="CR31" s="262">
        <f t="shared" si="79"/>
        <v>2267</v>
      </c>
      <c r="CS31" s="484" t="s">
        <v>47</v>
      </c>
      <c r="CT31" s="261" t="s">
        <v>89</v>
      </c>
      <c r="CU31" s="527">
        <f t="shared" si="23"/>
        <v>233830</v>
      </c>
      <c r="CV31" s="527">
        <f t="shared" si="24"/>
        <v>250153</v>
      </c>
      <c r="CW31" s="527">
        <f t="shared" si="25"/>
        <v>222704</v>
      </c>
      <c r="CX31" s="527">
        <f t="shared" si="26"/>
        <v>0</v>
      </c>
      <c r="CY31" s="527">
        <f t="shared" si="27"/>
        <v>0</v>
      </c>
      <c r="CZ31" s="527">
        <f t="shared" si="28"/>
        <v>0</v>
      </c>
      <c r="DA31" s="527">
        <f t="shared" si="29"/>
        <v>0</v>
      </c>
      <c r="DB31" s="527">
        <f t="shared" si="30"/>
        <v>233830</v>
      </c>
      <c r="DC31" s="527">
        <f t="shared" si="31"/>
        <v>250153</v>
      </c>
      <c r="DD31" s="527">
        <f t="shared" si="32"/>
        <v>222704</v>
      </c>
      <c r="DF31" s="512"/>
      <c r="DH31" s="512"/>
    </row>
    <row r="32" spans="1:112" x14ac:dyDescent="0.3">
      <c r="A32" s="484" t="s">
        <v>48</v>
      </c>
      <c r="B32" s="261" t="s">
        <v>90</v>
      </c>
      <c r="C32" s="545">
        <v>0</v>
      </c>
      <c r="D32" s="545">
        <v>0</v>
      </c>
      <c r="E32" s="545">
        <v>0</v>
      </c>
      <c r="F32" s="545">
        <v>0</v>
      </c>
      <c r="G32" s="545">
        <v>0</v>
      </c>
      <c r="H32" s="545">
        <v>0</v>
      </c>
      <c r="I32" s="545">
        <v>0</v>
      </c>
      <c r="J32" s="262">
        <f t="shared" si="56"/>
        <v>0</v>
      </c>
      <c r="K32" s="262">
        <f t="shared" si="57"/>
        <v>0</v>
      </c>
      <c r="L32" s="262">
        <f t="shared" si="58"/>
        <v>0</v>
      </c>
      <c r="M32" s="484" t="s">
        <v>48</v>
      </c>
      <c r="N32" s="261" t="s">
        <v>90</v>
      </c>
      <c r="O32" s="545">
        <v>0</v>
      </c>
      <c r="P32" s="545">
        <v>0</v>
      </c>
      <c r="Q32" s="545"/>
      <c r="R32" s="545">
        <v>0</v>
      </c>
      <c r="S32" s="545">
        <v>0</v>
      </c>
      <c r="T32" s="545">
        <v>0</v>
      </c>
      <c r="U32" s="545">
        <v>0</v>
      </c>
      <c r="V32" s="262">
        <f t="shared" si="59"/>
        <v>0</v>
      </c>
      <c r="W32" s="262">
        <f t="shared" si="60"/>
        <v>0</v>
      </c>
      <c r="X32" s="262">
        <f t="shared" si="61"/>
        <v>0</v>
      </c>
      <c r="Y32" s="484" t="s">
        <v>48</v>
      </c>
      <c r="Z32" s="261" t="s">
        <v>90</v>
      </c>
      <c r="AA32" s="545">
        <v>0</v>
      </c>
      <c r="AB32" s="545">
        <v>0</v>
      </c>
      <c r="AC32" s="545">
        <v>0</v>
      </c>
      <c r="AD32" s="545">
        <v>0</v>
      </c>
      <c r="AE32" s="545">
        <v>0</v>
      </c>
      <c r="AF32" s="545">
        <v>0</v>
      </c>
      <c r="AG32" s="545">
        <v>0</v>
      </c>
      <c r="AH32" s="262">
        <f t="shared" si="62"/>
        <v>0</v>
      </c>
      <c r="AI32" s="262">
        <f t="shared" si="63"/>
        <v>0</v>
      </c>
      <c r="AJ32" s="262">
        <f t="shared" si="64"/>
        <v>0</v>
      </c>
      <c r="AK32" s="484" t="s">
        <v>48</v>
      </c>
      <c r="AL32" s="261" t="s">
        <v>90</v>
      </c>
      <c r="AM32" s="545">
        <v>0</v>
      </c>
      <c r="AN32" s="545">
        <v>0</v>
      </c>
      <c r="AO32" s="545">
        <v>0</v>
      </c>
      <c r="AP32" s="545">
        <v>0</v>
      </c>
      <c r="AQ32" s="545">
        <v>0</v>
      </c>
      <c r="AR32" s="545">
        <v>0</v>
      </c>
      <c r="AS32" s="545">
        <v>0</v>
      </c>
      <c r="AT32" s="262">
        <f t="shared" si="65"/>
        <v>0</v>
      </c>
      <c r="AU32" s="262">
        <f t="shared" si="66"/>
        <v>0</v>
      </c>
      <c r="AV32" s="262">
        <f t="shared" si="67"/>
        <v>0</v>
      </c>
      <c r="AW32" s="484" t="s">
        <v>48</v>
      </c>
      <c r="AX32" s="261" t="s">
        <v>90</v>
      </c>
      <c r="AY32" s="545">
        <v>0</v>
      </c>
      <c r="AZ32" s="545">
        <v>0</v>
      </c>
      <c r="BA32" s="545">
        <v>0</v>
      </c>
      <c r="BB32" s="545">
        <v>0</v>
      </c>
      <c r="BC32" s="545">
        <v>0</v>
      </c>
      <c r="BD32" s="545">
        <v>0</v>
      </c>
      <c r="BE32" s="545">
        <v>0</v>
      </c>
      <c r="BF32" s="262">
        <f t="shared" si="68"/>
        <v>0</v>
      </c>
      <c r="BG32" s="262">
        <f t="shared" si="69"/>
        <v>0</v>
      </c>
      <c r="BH32" s="262">
        <f t="shared" si="70"/>
        <v>0</v>
      </c>
      <c r="BI32" s="484" t="s">
        <v>48</v>
      </c>
      <c r="BJ32" s="261" t="s">
        <v>90</v>
      </c>
      <c r="BK32" s="545">
        <v>0</v>
      </c>
      <c r="BL32" s="545">
        <v>0</v>
      </c>
      <c r="BM32" s="545">
        <v>0</v>
      </c>
      <c r="BN32" s="545">
        <v>0</v>
      </c>
      <c r="BO32" s="545">
        <v>0</v>
      </c>
      <c r="BP32" s="545">
        <v>0</v>
      </c>
      <c r="BQ32" s="545">
        <v>0</v>
      </c>
      <c r="BR32" s="262">
        <f t="shared" si="71"/>
        <v>0</v>
      </c>
      <c r="BS32" s="262">
        <f t="shared" si="72"/>
        <v>0</v>
      </c>
      <c r="BT32" s="262">
        <f t="shared" si="73"/>
        <v>0</v>
      </c>
      <c r="BU32" s="484" t="s">
        <v>48</v>
      </c>
      <c r="BV32" s="261" t="s">
        <v>90</v>
      </c>
      <c r="BW32" s="545">
        <v>0</v>
      </c>
      <c r="BX32" s="545">
        <v>0</v>
      </c>
      <c r="BY32" s="545">
        <v>0</v>
      </c>
      <c r="BZ32" s="545">
        <v>0</v>
      </c>
      <c r="CA32" s="545">
        <v>0</v>
      </c>
      <c r="CB32" s="545">
        <v>0</v>
      </c>
      <c r="CC32" s="545">
        <v>0</v>
      </c>
      <c r="CD32" s="539">
        <f t="shared" si="74"/>
        <v>0</v>
      </c>
      <c r="CE32" s="262">
        <f t="shared" si="75"/>
        <v>0</v>
      </c>
      <c r="CF32" s="262">
        <f t="shared" si="76"/>
        <v>0</v>
      </c>
      <c r="CG32" s="484" t="s">
        <v>48</v>
      </c>
      <c r="CH32" s="261" t="s">
        <v>90</v>
      </c>
      <c r="CI32" s="545">
        <v>0</v>
      </c>
      <c r="CJ32" s="545">
        <v>0</v>
      </c>
      <c r="CK32" s="545">
        <v>0</v>
      </c>
      <c r="CL32" s="545">
        <v>0</v>
      </c>
      <c r="CM32" s="545">
        <v>0</v>
      </c>
      <c r="CN32" s="545">
        <v>0</v>
      </c>
      <c r="CO32" s="545">
        <v>0</v>
      </c>
      <c r="CP32" s="539">
        <f t="shared" si="77"/>
        <v>0</v>
      </c>
      <c r="CQ32" s="262">
        <f t="shared" si="78"/>
        <v>0</v>
      </c>
      <c r="CR32" s="262">
        <f t="shared" si="79"/>
        <v>0</v>
      </c>
      <c r="CS32" s="484" t="s">
        <v>48</v>
      </c>
      <c r="CT32" s="261" t="s">
        <v>90</v>
      </c>
      <c r="CU32" s="527">
        <f t="shared" si="23"/>
        <v>0</v>
      </c>
      <c r="CV32" s="527">
        <f t="shared" si="24"/>
        <v>0</v>
      </c>
      <c r="CW32" s="527">
        <f t="shared" si="25"/>
        <v>0</v>
      </c>
      <c r="CX32" s="527">
        <f t="shared" si="26"/>
        <v>0</v>
      </c>
      <c r="CY32" s="527">
        <f t="shared" si="27"/>
        <v>0</v>
      </c>
      <c r="CZ32" s="527">
        <f t="shared" si="28"/>
        <v>0</v>
      </c>
      <c r="DA32" s="527">
        <f t="shared" si="29"/>
        <v>0</v>
      </c>
      <c r="DB32" s="527">
        <f t="shared" si="30"/>
        <v>0</v>
      </c>
      <c r="DC32" s="527">
        <f t="shared" si="31"/>
        <v>0</v>
      </c>
      <c r="DD32" s="527">
        <f t="shared" si="32"/>
        <v>0</v>
      </c>
      <c r="DF32" s="512"/>
    </row>
    <row r="33" spans="1:110" x14ac:dyDescent="0.3">
      <c r="A33" s="484" t="s">
        <v>49</v>
      </c>
      <c r="B33" s="261" t="s">
        <v>91</v>
      </c>
      <c r="C33" s="545">
        <v>0</v>
      </c>
      <c r="D33" s="545">
        <v>10046</v>
      </c>
      <c r="E33" s="545">
        <v>0</v>
      </c>
      <c r="F33" s="545">
        <v>0</v>
      </c>
      <c r="G33" s="545">
        <v>0</v>
      </c>
      <c r="H33" s="545">
        <v>0</v>
      </c>
      <c r="I33" s="545">
        <v>0</v>
      </c>
      <c r="J33" s="262">
        <f t="shared" si="56"/>
        <v>0</v>
      </c>
      <c r="K33" s="262">
        <f t="shared" si="57"/>
        <v>10046</v>
      </c>
      <c r="L33" s="262">
        <f t="shared" si="58"/>
        <v>0</v>
      </c>
      <c r="M33" s="484" t="s">
        <v>49</v>
      </c>
      <c r="N33" s="261" t="s">
        <v>91</v>
      </c>
      <c r="O33" s="545">
        <v>0</v>
      </c>
      <c r="P33" s="545">
        <v>1151</v>
      </c>
      <c r="Q33" s="545">
        <v>1151</v>
      </c>
      <c r="R33" s="545">
        <v>0</v>
      </c>
      <c r="S33" s="545">
        <v>0</v>
      </c>
      <c r="T33" s="545">
        <v>0</v>
      </c>
      <c r="U33" s="545">
        <v>0</v>
      </c>
      <c r="V33" s="262">
        <f t="shared" si="59"/>
        <v>0</v>
      </c>
      <c r="W33" s="262">
        <f t="shared" si="60"/>
        <v>1151</v>
      </c>
      <c r="X33" s="262">
        <f t="shared" si="61"/>
        <v>1151</v>
      </c>
      <c r="Y33" s="484" t="s">
        <v>49</v>
      </c>
      <c r="Z33" s="261" t="s">
        <v>91</v>
      </c>
      <c r="AA33" s="545">
        <v>0</v>
      </c>
      <c r="AB33" s="545">
        <v>880</v>
      </c>
      <c r="AC33" s="545">
        <v>880</v>
      </c>
      <c r="AD33" s="545">
        <v>0</v>
      </c>
      <c r="AE33" s="545">
        <v>0</v>
      </c>
      <c r="AF33" s="545">
        <v>0</v>
      </c>
      <c r="AG33" s="545">
        <v>0</v>
      </c>
      <c r="AH33" s="262">
        <f t="shared" si="62"/>
        <v>0</v>
      </c>
      <c r="AI33" s="262">
        <f t="shared" si="63"/>
        <v>880</v>
      </c>
      <c r="AJ33" s="262">
        <f t="shared" si="64"/>
        <v>880</v>
      </c>
      <c r="AK33" s="484" t="s">
        <v>49</v>
      </c>
      <c r="AL33" s="261" t="s">
        <v>91</v>
      </c>
      <c r="AM33" s="545">
        <v>0</v>
      </c>
      <c r="AN33" s="545">
        <v>3573</v>
      </c>
      <c r="AO33" s="545">
        <v>3573</v>
      </c>
      <c r="AP33" s="545">
        <v>0</v>
      </c>
      <c r="AQ33" s="545">
        <v>0</v>
      </c>
      <c r="AR33" s="545">
        <v>0</v>
      </c>
      <c r="AS33" s="545">
        <v>0</v>
      </c>
      <c r="AT33" s="262">
        <f t="shared" si="65"/>
        <v>0</v>
      </c>
      <c r="AU33" s="262">
        <f t="shared" si="66"/>
        <v>3573</v>
      </c>
      <c r="AV33" s="262">
        <f t="shared" si="67"/>
        <v>3573</v>
      </c>
      <c r="AW33" s="484" t="s">
        <v>49</v>
      </c>
      <c r="AX33" s="261" t="s">
        <v>91</v>
      </c>
      <c r="AY33" s="545">
        <v>0</v>
      </c>
      <c r="AZ33" s="545">
        <v>2005</v>
      </c>
      <c r="BA33" s="545">
        <v>2005</v>
      </c>
      <c r="BB33" s="545">
        <v>0</v>
      </c>
      <c r="BC33" s="545">
        <v>0</v>
      </c>
      <c r="BD33" s="545">
        <v>0</v>
      </c>
      <c r="BE33" s="545">
        <v>0</v>
      </c>
      <c r="BF33" s="262">
        <f t="shared" si="68"/>
        <v>0</v>
      </c>
      <c r="BG33" s="262">
        <f t="shared" si="69"/>
        <v>2005</v>
      </c>
      <c r="BH33" s="262">
        <f t="shared" si="70"/>
        <v>2005</v>
      </c>
      <c r="BI33" s="484" t="s">
        <v>49</v>
      </c>
      <c r="BJ33" s="261" t="s">
        <v>91</v>
      </c>
      <c r="BK33" s="545">
        <v>0</v>
      </c>
      <c r="BL33" s="545">
        <v>1145</v>
      </c>
      <c r="BM33" s="545">
        <v>1145</v>
      </c>
      <c r="BN33" s="545">
        <v>0</v>
      </c>
      <c r="BO33" s="545">
        <v>0</v>
      </c>
      <c r="BP33" s="545">
        <v>0</v>
      </c>
      <c r="BQ33" s="545">
        <v>0</v>
      </c>
      <c r="BR33" s="262">
        <f t="shared" si="71"/>
        <v>0</v>
      </c>
      <c r="BS33" s="262">
        <f t="shared" si="72"/>
        <v>1145</v>
      </c>
      <c r="BT33" s="262">
        <f t="shared" si="73"/>
        <v>1145</v>
      </c>
      <c r="BU33" s="484" t="s">
        <v>49</v>
      </c>
      <c r="BV33" s="261" t="s">
        <v>91</v>
      </c>
      <c r="BW33" s="545">
        <v>0</v>
      </c>
      <c r="BX33" s="545">
        <v>35</v>
      </c>
      <c r="BY33" s="545">
        <v>35</v>
      </c>
      <c r="BZ33" s="545">
        <v>0</v>
      </c>
      <c r="CA33" s="545">
        <v>0</v>
      </c>
      <c r="CB33" s="545">
        <v>0</v>
      </c>
      <c r="CC33" s="545">
        <v>0</v>
      </c>
      <c r="CD33" s="539">
        <f t="shared" si="74"/>
        <v>0</v>
      </c>
      <c r="CE33" s="262">
        <f t="shared" si="75"/>
        <v>35</v>
      </c>
      <c r="CF33" s="262">
        <f t="shared" si="76"/>
        <v>35</v>
      </c>
      <c r="CG33" s="484" t="s">
        <v>49</v>
      </c>
      <c r="CH33" s="261" t="s">
        <v>91</v>
      </c>
      <c r="CI33" s="545">
        <v>0</v>
      </c>
      <c r="CJ33" s="545">
        <v>0</v>
      </c>
      <c r="CK33" s="545">
        <v>0</v>
      </c>
      <c r="CL33" s="545">
        <v>0</v>
      </c>
      <c r="CM33" s="545">
        <v>0</v>
      </c>
      <c r="CN33" s="545">
        <v>0</v>
      </c>
      <c r="CO33" s="545">
        <v>0</v>
      </c>
      <c r="CP33" s="539">
        <f t="shared" si="77"/>
        <v>0</v>
      </c>
      <c r="CQ33" s="262">
        <f t="shared" si="78"/>
        <v>0</v>
      </c>
      <c r="CR33" s="262">
        <f t="shared" si="79"/>
        <v>0</v>
      </c>
      <c r="CS33" s="484" t="s">
        <v>49</v>
      </c>
      <c r="CT33" s="261" t="s">
        <v>91</v>
      </c>
      <c r="CU33" s="527">
        <f t="shared" si="23"/>
        <v>0</v>
      </c>
      <c r="CV33" s="527">
        <f t="shared" si="24"/>
        <v>18835</v>
      </c>
      <c r="CW33" s="527">
        <f t="shared" si="25"/>
        <v>8789</v>
      </c>
      <c r="CX33" s="527">
        <f t="shared" si="26"/>
        <v>0</v>
      </c>
      <c r="CY33" s="527">
        <f t="shared" si="27"/>
        <v>0</v>
      </c>
      <c r="CZ33" s="527">
        <f t="shared" si="28"/>
        <v>0</v>
      </c>
      <c r="DA33" s="527">
        <f t="shared" si="29"/>
        <v>0</v>
      </c>
      <c r="DB33" s="527">
        <f t="shared" si="30"/>
        <v>0</v>
      </c>
      <c r="DC33" s="527">
        <f t="shared" si="31"/>
        <v>18835</v>
      </c>
      <c r="DD33" s="527">
        <f t="shared" si="32"/>
        <v>8789</v>
      </c>
      <c r="DF33" s="512"/>
    </row>
    <row r="34" spans="1:110" x14ac:dyDescent="0.3">
      <c r="A34" s="530" t="s">
        <v>87</v>
      </c>
      <c r="B34" s="261" t="s">
        <v>6</v>
      </c>
      <c r="C34" s="545">
        <v>0</v>
      </c>
      <c r="D34" s="545">
        <v>0</v>
      </c>
      <c r="E34" s="545">
        <v>0</v>
      </c>
      <c r="F34" s="545">
        <v>0</v>
      </c>
      <c r="G34" s="545">
        <v>0</v>
      </c>
      <c r="H34" s="545">
        <v>0</v>
      </c>
      <c r="I34" s="545">
        <v>0</v>
      </c>
      <c r="J34" s="262">
        <f t="shared" si="56"/>
        <v>0</v>
      </c>
      <c r="K34" s="262">
        <f t="shared" si="57"/>
        <v>0</v>
      </c>
      <c r="L34" s="262">
        <f t="shared" si="58"/>
        <v>0</v>
      </c>
      <c r="M34" s="530" t="s">
        <v>87</v>
      </c>
      <c r="N34" s="261" t="s">
        <v>6</v>
      </c>
      <c r="O34" s="545">
        <v>0</v>
      </c>
      <c r="P34" s="545">
        <v>0</v>
      </c>
      <c r="Q34" s="545"/>
      <c r="R34" s="545">
        <v>0</v>
      </c>
      <c r="S34" s="545">
        <v>0</v>
      </c>
      <c r="T34" s="545">
        <v>0</v>
      </c>
      <c r="U34" s="545">
        <v>0</v>
      </c>
      <c r="V34" s="262">
        <f t="shared" si="59"/>
        <v>0</v>
      </c>
      <c r="W34" s="262">
        <f t="shared" si="60"/>
        <v>0</v>
      </c>
      <c r="X34" s="262">
        <f t="shared" si="61"/>
        <v>0</v>
      </c>
      <c r="Y34" s="530" t="s">
        <v>87</v>
      </c>
      <c r="Z34" s="261" t="s">
        <v>6</v>
      </c>
      <c r="AA34" s="545">
        <v>0</v>
      </c>
      <c r="AB34" s="545">
        <v>0</v>
      </c>
      <c r="AC34" s="545">
        <v>0</v>
      </c>
      <c r="AD34" s="545">
        <v>0</v>
      </c>
      <c r="AE34" s="545">
        <v>0</v>
      </c>
      <c r="AF34" s="545">
        <v>0</v>
      </c>
      <c r="AG34" s="545">
        <v>0</v>
      </c>
      <c r="AH34" s="262">
        <f t="shared" si="62"/>
        <v>0</v>
      </c>
      <c r="AI34" s="262">
        <f t="shared" si="63"/>
        <v>0</v>
      </c>
      <c r="AJ34" s="262">
        <f t="shared" si="64"/>
        <v>0</v>
      </c>
      <c r="AK34" s="530" t="s">
        <v>87</v>
      </c>
      <c r="AL34" s="261" t="s">
        <v>6</v>
      </c>
      <c r="AM34" s="545">
        <v>0</v>
      </c>
      <c r="AN34" s="545">
        <v>0</v>
      </c>
      <c r="AO34" s="545">
        <v>0</v>
      </c>
      <c r="AP34" s="545">
        <v>0</v>
      </c>
      <c r="AQ34" s="545">
        <v>0</v>
      </c>
      <c r="AR34" s="545">
        <v>0</v>
      </c>
      <c r="AS34" s="545">
        <v>0</v>
      </c>
      <c r="AT34" s="262">
        <f t="shared" si="65"/>
        <v>0</v>
      </c>
      <c r="AU34" s="262">
        <f t="shared" si="66"/>
        <v>0</v>
      </c>
      <c r="AV34" s="262">
        <f t="shared" si="67"/>
        <v>0</v>
      </c>
      <c r="AW34" s="530" t="s">
        <v>87</v>
      </c>
      <c r="AX34" s="261" t="s">
        <v>6</v>
      </c>
      <c r="AY34" s="545">
        <v>0</v>
      </c>
      <c r="AZ34" s="545">
        <v>0</v>
      </c>
      <c r="BA34" s="545">
        <v>0</v>
      </c>
      <c r="BB34" s="545">
        <v>0</v>
      </c>
      <c r="BC34" s="545">
        <v>0</v>
      </c>
      <c r="BD34" s="545">
        <v>0</v>
      </c>
      <c r="BE34" s="545">
        <v>0</v>
      </c>
      <c r="BF34" s="262">
        <f t="shared" si="68"/>
        <v>0</v>
      </c>
      <c r="BG34" s="262">
        <f t="shared" si="69"/>
        <v>0</v>
      </c>
      <c r="BH34" s="262">
        <f t="shared" si="70"/>
        <v>0</v>
      </c>
      <c r="BI34" s="530" t="s">
        <v>87</v>
      </c>
      <c r="BJ34" s="261" t="s">
        <v>6</v>
      </c>
      <c r="BK34" s="545">
        <v>0</v>
      </c>
      <c r="BL34" s="545">
        <v>0</v>
      </c>
      <c r="BM34" s="545">
        <v>0</v>
      </c>
      <c r="BN34" s="545">
        <v>0</v>
      </c>
      <c r="BO34" s="545">
        <v>0</v>
      </c>
      <c r="BP34" s="545">
        <v>0</v>
      </c>
      <c r="BQ34" s="545">
        <v>0</v>
      </c>
      <c r="BR34" s="262">
        <f t="shared" si="71"/>
        <v>0</v>
      </c>
      <c r="BS34" s="262">
        <f t="shared" si="72"/>
        <v>0</v>
      </c>
      <c r="BT34" s="262">
        <f t="shared" si="73"/>
        <v>0</v>
      </c>
      <c r="BU34" s="530" t="s">
        <v>87</v>
      </c>
      <c r="BV34" s="261" t="s">
        <v>6</v>
      </c>
      <c r="BW34" s="545">
        <v>0</v>
      </c>
      <c r="BX34" s="545">
        <v>0</v>
      </c>
      <c r="BY34" s="545">
        <v>0</v>
      </c>
      <c r="BZ34" s="545">
        <v>0</v>
      </c>
      <c r="CA34" s="545">
        <v>0</v>
      </c>
      <c r="CB34" s="545">
        <v>0</v>
      </c>
      <c r="CC34" s="545">
        <v>0</v>
      </c>
      <c r="CD34" s="539">
        <f t="shared" si="74"/>
        <v>0</v>
      </c>
      <c r="CE34" s="262">
        <f t="shared" si="75"/>
        <v>0</v>
      </c>
      <c r="CF34" s="262">
        <f t="shared" si="76"/>
        <v>0</v>
      </c>
      <c r="CG34" s="530" t="s">
        <v>87</v>
      </c>
      <c r="CH34" s="261" t="s">
        <v>6</v>
      </c>
      <c r="CI34" s="545">
        <v>0</v>
      </c>
      <c r="CJ34" s="545">
        <v>0</v>
      </c>
      <c r="CK34" s="545">
        <v>0</v>
      </c>
      <c r="CL34" s="545">
        <v>0</v>
      </c>
      <c r="CM34" s="545">
        <v>0</v>
      </c>
      <c r="CN34" s="545">
        <v>0</v>
      </c>
      <c r="CO34" s="545">
        <v>0</v>
      </c>
      <c r="CP34" s="539">
        <f t="shared" si="77"/>
        <v>0</v>
      </c>
      <c r="CQ34" s="262">
        <f t="shared" si="78"/>
        <v>0</v>
      </c>
      <c r="CR34" s="262">
        <f t="shared" si="79"/>
        <v>0</v>
      </c>
      <c r="CS34" s="530" t="s">
        <v>87</v>
      </c>
      <c r="CT34" s="261" t="s">
        <v>6</v>
      </c>
      <c r="CU34" s="527">
        <f t="shared" si="23"/>
        <v>0</v>
      </c>
      <c r="CV34" s="527">
        <f t="shared" si="24"/>
        <v>0</v>
      </c>
      <c r="CW34" s="527">
        <f t="shared" si="25"/>
        <v>0</v>
      </c>
      <c r="CX34" s="527">
        <f t="shared" si="26"/>
        <v>0</v>
      </c>
      <c r="CY34" s="527">
        <f t="shared" si="27"/>
        <v>0</v>
      </c>
      <c r="CZ34" s="527">
        <f t="shared" si="28"/>
        <v>0</v>
      </c>
      <c r="DA34" s="527">
        <f t="shared" si="29"/>
        <v>0</v>
      </c>
      <c r="DB34" s="527">
        <f t="shared" si="30"/>
        <v>0</v>
      </c>
      <c r="DC34" s="527">
        <f t="shared" si="31"/>
        <v>0</v>
      </c>
      <c r="DD34" s="527">
        <f t="shared" si="32"/>
        <v>0</v>
      </c>
      <c r="DF34" s="512"/>
    </row>
    <row r="35" spans="1:110" x14ac:dyDescent="0.3">
      <c r="A35" s="530" t="s">
        <v>10</v>
      </c>
      <c r="B35" s="261" t="s">
        <v>93</v>
      </c>
      <c r="C35" s="545">
        <f>C36+C37+C38</f>
        <v>6350</v>
      </c>
      <c r="D35" s="545">
        <v>3457</v>
      </c>
      <c r="E35" s="545">
        <v>3204</v>
      </c>
      <c r="F35" s="545">
        <f>F36+F37+F38</f>
        <v>0</v>
      </c>
      <c r="G35" s="545">
        <f>G36+G37+G38</f>
        <v>0</v>
      </c>
      <c r="H35" s="545">
        <f>H36+H37+H38</f>
        <v>0</v>
      </c>
      <c r="I35" s="545">
        <f>I36+I37+I38</f>
        <v>0</v>
      </c>
      <c r="J35" s="262">
        <f t="shared" si="56"/>
        <v>6350</v>
      </c>
      <c r="K35" s="262">
        <f t="shared" si="57"/>
        <v>3457</v>
      </c>
      <c r="L35" s="262">
        <f t="shared" si="58"/>
        <v>3204</v>
      </c>
      <c r="M35" s="530" t="s">
        <v>10</v>
      </c>
      <c r="N35" s="261" t="s">
        <v>93</v>
      </c>
      <c r="O35" s="545">
        <f>O36+O37+O38</f>
        <v>76</v>
      </c>
      <c r="P35" s="545">
        <v>201</v>
      </c>
      <c r="Q35" s="545">
        <v>191</v>
      </c>
      <c r="R35" s="545">
        <f>R36+R37+R38</f>
        <v>0</v>
      </c>
      <c r="S35" s="545">
        <v>0</v>
      </c>
      <c r="T35" s="545">
        <v>0</v>
      </c>
      <c r="U35" s="545">
        <f>U36+U37+U38</f>
        <v>0</v>
      </c>
      <c r="V35" s="262">
        <f t="shared" si="59"/>
        <v>76</v>
      </c>
      <c r="W35" s="262">
        <f t="shared" si="60"/>
        <v>201</v>
      </c>
      <c r="X35" s="262">
        <f t="shared" si="61"/>
        <v>191</v>
      </c>
      <c r="Y35" s="530" t="s">
        <v>10</v>
      </c>
      <c r="Z35" s="261" t="s">
        <v>93</v>
      </c>
      <c r="AA35" s="545">
        <f>AA36+AA37+AA38</f>
        <v>0</v>
      </c>
      <c r="AB35" s="545">
        <v>603</v>
      </c>
      <c r="AC35" s="545">
        <v>580</v>
      </c>
      <c r="AD35" s="545">
        <f>AD36+AD37+AD38</f>
        <v>0</v>
      </c>
      <c r="AE35" s="545">
        <v>0</v>
      </c>
      <c r="AF35" s="545">
        <v>0</v>
      </c>
      <c r="AG35" s="545">
        <f>AG36+AG37+AG38</f>
        <v>0</v>
      </c>
      <c r="AH35" s="262">
        <f t="shared" si="62"/>
        <v>0</v>
      </c>
      <c r="AI35" s="262">
        <f t="shared" si="63"/>
        <v>603</v>
      </c>
      <c r="AJ35" s="262">
        <f t="shared" si="64"/>
        <v>580</v>
      </c>
      <c r="AK35" s="530" t="s">
        <v>10</v>
      </c>
      <c r="AL35" s="261" t="s">
        <v>93</v>
      </c>
      <c r="AM35" s="545">
        <f>AM36+AM37+AM38</f>
        <v>0</v>
      </c>
      <c r="AN35" s="545">
        <v>331</v>
      </c>
      <c r="AO35" s="545">
        <v>307</v>
      </c>
      <c r="AP35" s="545">
        <f>AP36+AP37+AP38</f>
        <v>0</v>
      </c>
      <c r="AQ35" s="545">
        <v>0</v>
      </c>
      <c r="AR35" s="545">
        <v>0</v>
      </c>
      <c r="AS35" s="545">
        <f>AS36+AS37+AS38</f>
        <v>0</v>
      </c>
      <c r="AT35" s="262">
        <f t="shared" si="65"/>
        <v>0</v>
      </c>
      <c r="AU35" s="262">
        <f t="shared" si="66"/>
        <v>331</v>
      </c>
      <c r="AV35" s="262">
        <f t="shared" si="67"/>
        <v>307</v>
      </c>
      <c r="AW35" s="530" t="s">
        <v>10</v>
      </c>
      <c r="AX35" s="261" t="s">
        <v>93</v>
      </c>
      <c r="AY35" s="545">
        <f>AY36+AY37+AY38</f>
        <v>0</v>
      </c>
      <c r="AZ35" s="545">
        <v>70</v>
      </c>
      <c r="BA35" s="545">
        <v>54</v>
      </c>
      <c r="BB35" s="545">
        <f>BB36+BB37+BB38</f>
        <v>0</v>
      </c>
      <c r="BC35" s="545">
        <f>BC36+BC37+BC38</f>
        <v>0</v>
      </c>
      <c r="BD35" s="545">
        <v>0</v>
      </c>
      <c r="BE35" s="545">
        <f>BE36+BE37+BE38</f>
        <v>0</v>
      </c>
      <c r="BF35" s="262">
        <f t="shared" si="68"/>
        <v>0</v>
      </c>
      <c r="BG35" s="262">
        <f t="shared" si="69"/>
        <v>70</v>
      </c>
      <c r="BH35" s="262">
        <f t="shared" si="70"/>
        <v>54</v>
      </c>
      <c r="BI35" s="530" t="s">
        <v>10</v>
      </c>
      <c r="BJ35" s="261" t="s">
        <v>93</v>
      </c>
      <c r="BK35" s="545">
        <v>0</v>
      </c>
      <c r="BL35" s="545">
        <v>40</v>
      </c>
      <c r="BM35" s="545">
        <v>0</v>
      </c>
      <c r="BN35" s="545">
        <f>BN36+BN37+BN38</f>
        <v>0</v>
      </c>
      <c r="BO35" s="545">
        <f>BO36+BO37+BO38</f>
        <v>0</v>
      </c>
      <c r="BP35" s="545">
        <v>0</v>
      </c>
      <c r="BQ35" s="545">
        <f>BQ36+BQ37+BQ38</f>
        <v>0</v>
      </c>
      <c r="BR35" s="262">
        <f t="shared" si="71"/>
        <v>0</v>
      </c>
      <c r="BS35" s="262">
        <f t="shared" si="72"/>
        <v>40</v>
      </c>
      <c r="BT35" s="262">
        <f t="shared" si="73"/>
        <v>0</v>
      </c>
      <c r="BU35" s="530" t="s">
        <v>10</v>
      </c>
      <c r="BV35" s="261" t="s">
        <v>93</v>
      </c>
      <c r="BW35" s="545">
        <f>BW36+BW37+BW38</f>
        <v>0</v>
      </c>
      <c r="BX35" s="545">
        <v>1710</v>
      </c>
      <c r="BY35" s="545">
        <v>1699</v>
      </c>
      <c r="BZ35" s="545">
        <f>BZ36+BZ37+BZ38</f>
        <v>0</v>
      </c>
      <c r="CA35" s="545">
        <f>CA36+CA37+CA38</f>
        <v>0</v>
      </c>
      <c r="CB35" s="545">
        <v>0</v>
      </c>
      <c r="CC35" s="545">
        <f>CC36+CC37+CC38</f>
        <v>0</v>
      </c>
      <c r="CD35" s="539">
        <f t="shared" si="74"/>
        <v>0</v>
      </c>
      <c r="CE35" s="262">
        <f t="shared" si="75"/>
        <v>1710</v>
      </c>
      <c r="CF35" s="262">
        <f t="shared" si="76"/>
        <v>1699</v>
      </c>
      <c r="CG35" s="530" t="s">
        <v>10</v>
      </c>
      <c r="CH35" s="261" t="s">
        <v>93</v>
      </c>
      <c r="CI35" s="545">
        <f>CI36+CI37+CI38</f>
        <v>0</v>
      </c>
      <c r="CJ35" s="545">
        <v>889</v>
      </c>
      <c r="CK35" s="545">
        <v>566</v>
      </c>
      <c r="CL35" s="545">
        <f>CL36+CL37+CL38</f>
        <v>0</v>
      </c>
      <c r="CM35" s="545">
        <f>CM36+CM37+CM38</f>
        <v>0</v>
      </c>
      <c r="CN35" s="545">
        <v>0</v>
      </c>
      <c r="CO35" s="545">
        <f>CO36+CO37+CO38</f>
        <v>0</v>
      </c>
      <c r="CP35" s="539">
        <f t="shared" si="77"/>
        <v>0</v>
      </c>
      <c r="CQ35" s="262">
        <f t="shared" si="78"/>
        <v>889</v>
      </c>
      <c r="CR35" s="262">
        <f t="shared" si="79"/>
        <v>566</v>
      </c>
      <c r="CS35" s="530" t="s">
        <v>10</v>
      </c>
      <c r="CT35" s="261" t="s">
        <v>93</v>
      </c>
      <c r="CU35" s="527">
        <f t="shared" si="23"/>
        <v>6426</v>
      </c>
      <c r="CV35" s="527">
        <f t="shared" si="24"/>
        <v>6412</v>
      </c>
      <c r="CW35" s="527">
        <f t="shared" si="25"/>
        <v>6035</v>
      </c>
      <c r="CX35" s="527">
        <f t="shared" si="26"/>
        <v>0</v>
      </c>
      <c r="CY35" s="527">
        <f t="shared" si="27"/>
        <v>0</v>
      </c>
      <c r="CZ35" s="527">
        <f t="shared" si="28"/>
        <v>0</v>
      </c>
      <c r="DA35" s="527">
        <f t="shared" si="29"/>
        <v>0</v>
      </c>
      <c r="DB35" s="527">
        <f t="shared" si="30"/>
        <v>6426</v>
      </c>
      <c r="DC35" s="527">
        <f t="shared" si="31"/>
        <v>6412</v>
      </c>
      <c r="DD35" s="527">
        <f t="shared" si="32"/>
        <v>6035</v>
      </c>
      <c r="DF35" s="512"/>
    </row>
    <row r="36" spans="1:110" x14ac:dyDescent="0.3">
      <c r="A36" s="530" t="s">
        <v>43</v>
      </c>
      <c r="B36" s="261" t="s">
        <v>7</v>
      </c>
      <c r="C36" s="545">
        <v>6350</v>
      </c>
      <c r="D36" s="545">
        <v>3457</v>
      </c>
      <c r="E36" s="545">
        <v>3204</v>
      </c>
      <c r="F36" s="545">
        <v>0</v>
      </c>
      <c r="G36" s="545">
        <v>0</v>
      </c>
      <c r="H36" s="545">
        <v>0</v>
      </c>
      <c r="I36" s="545">
        <v>0</v>
      </c>
      <c r="J36" s="262">
        <f t="shared" si="56"/>
        <v>6350</v>
      </c>
      <c r="K36" s="262">
        <f t="shared" si="57"/>
        <v>3457</v>
      </c>
      <c r="L36" s="262">
        <f t="shared" si="58"/>
        <v>3204</v>
      </c>
      <c r="M36" s="530" t="s">
        <v>43</v>
      </c>
      <c r="N36" s="261" t="s">
        <v>7</v>
      </c>
      <c r="O36" s="545">
        <v>76</v>
      </c>
      <c r="P36" s="545">
        <v>201</v>
      </c>
      <c r="Q36" s="545">
        <v>191</v>
      </c>
      <c r="R36" s="545">
        <v>0</v>
      </c>
      <c r="S36" s="545">
        <v>0</v>
      </c>
      <c r="T36" s="545">
        <v>0</v>
      </c>
      <c r="U36" s="545">
        <v>0</v>
      </c>
      <c r="V36" s="262">
        <f t="shared" si="59"/>
        <v>76</v>
      </c>
      <c r="W36" s="262">
        <f t="shared" si="60"/>
        <v>201</v>
      </c>
      <c r="X36" s="262">
        <f t="shared" si="61"/>
        <v>191</v>
      </c>
      <c r="Y36" s="530" t="s">
        <v>43</v>
      </c>
      <c r="Z36" s="261" t="s">
        <v>7</v>
      </c>
      <c r="AA36" s="545">
        <v>0</v>
      </c>
      <c r="AB36" s="545">
        <v>603</v>
      </c>
      <c r="AC36" s="545">
        <v>580</v>
      </c>
      <c r="AD36" s="545">
        <v>0</v>
      </c>
      <c r="AE36" s="545">
        <v>0</v>
      </c>
      <c r="AF36" s="545">
        <v>0</v>
      </c>
      <c r="AG36" s="545">
        <v>0</v>
      </c>
      <c r="AH36" s="262">
        <f t="shared" si="62"/>
        <v>0</v>
      </c>
      <c r="AI36" s="262">
        <f t="shared" si="63"/>
        <v>603</v>
      </c>
      <c r="AJ36" s="262">
        <f t="shared" si="64"/>
        <v>580</v>
      </c>
      <c r="AK36" s="530" t="s">
        <v>43</v>
      </c>
      <c r="AL36" s="261" t="s">
        <v>7</v>
      </c>
      <c r="AM36" s="545">
        <v>0</v>
      </c>
      <c r="AN36" s="545">
        <v>331</v>
      </c>
      <c r="AO36" s="545">
        <v>307</v>
      </c>
      <c r="AP36" s="545">
        <v>0</v>
      </c>
      <c r="AQ36" s="545">
        <v>0</v>
      </c>
      <c r="AR36" s="545">
        <v>0</v>
      </c>
      <c r="AS36" s="545">
        <v>0</v>
      </c>
      <c r="AT36" s="262">
        <f t="shared" si="65"/>
        <v>0</v>
      </c>
      <c r="AU36" s="262">
        <f t="shared" si="66"/>
        <v>331</v>
      </c>
      <c r="AV36" s="262">
        <f t="shared" si="67"/>
        <v>307</v>
      </c>
      <c r="AW36" s="530" t="s">
        <v>43</v>
      </c>
      <c r="AX36" s="261" t="s">
        <v>7</v>
      </c>
      <c r="AY36" s="545">
        <v>0</v>
      </c>
      <c r="AZ36" s="545">
        <v>70</v>
      </c>
      <c r="BA36" s="545">
        <v>54</v>
      </c>
      <c r="BB36" s="545">
        <v>0</v>
      </c>
      <c r="BC36" s="545">
        <v>0</v>
      </c>
      <c r="BD36" s="545">
        <v>0</v>
      </c>
      <c r="BE36" s="545">
        <v>0</v>
      </c>
      <c r="BF36" s="262">
        <f t="shared" si="68"/>
        <v>0</v>
      </c>
      <c r="BG36" s="262">
        <f t="shared" si="69"/>
        <v>70</v>
      </c>
      <c r="BH36" s="262">
        <f t="shared" si="70"/>
        <v>54</v>
      </c>
      <c r="BI36" s="530" t="s">
        <v>43</v>
      </c>
      <c r="BJ36" s="261" t="s">
        <v>7</v>
      </c>
      <c r="BK36" s="545">
        <v>0</v>
      </c>
      <c r="BL36" s="545">
        <v>40</v>
      </c>
      <c r="BM36" s="545">
        <v>0</v>
      </c>
      <c r="BN36" s="545">
        <v>0</v>
      </c>
      <c r="BO36" s="545">
        <v>0</v>
      </c>
      <c r="BP36" s="545">
        <v>0</v>
      </c>
      <c r="BQ36" s="545">
        <v>0</v>
      </c>
      <c r="BR36" s="262">
        <f t="shared" si="71"/>
        <v>0</v>
      </c>
      <c r="BS36" s="262">
        <f t="shared" si="72"/>
        <v>40</v>
      </c>
      <c r="BT36" s="262">
        <f t="shared" si="73"/>
        <v>0</v>
      </c>
      <c r="BU36" s="530" t="s">
        <v>43</v>
      </c>
      <c r="BV36" s="261" t="s">
        <v>7</v>
      </c>
      <c r="BW36" s="545">
        <v>0</v>
      </c>
      <c r="BX36" s="545">
        <v>1710</v>
      </c>
      <c r="BY36" s="545">
        <v>1699</v>
      </c>
      <c r="BZ36" s="545">
        <v>0</v>
      </c>
      <c r="CA36" s="545">
        <v>0</v>
      </c>
      <c r="CB36" s="545">
        <v>0</v>
      </c>
      <c r="CC36" s="545">
        <v>0</v>
      </c>
      <c r="CD36" s="539">
        <f t="shared" si="74"/>
        <v>0</v>
      </c>
      <c r="CE36" s="262">
        <f t="shared" si="75"/>
        <v>1710</v>
      </c>
      <c r="CF36" s="262">
        <f t="shared" si="76"/>
        <v>1699</v>
      </c>
      <c r="CG36" s="530" t="s">
        <v>43</v>
      </c>
      <c r="CH36" s="261" t="s">
        <v>7</v>
      </c>
      <c r="CI36" s="545">
        <v>0</v>
      </c>
      <c r="CJ36" s="545">
        <v>889</v>
      </c>
      <c r="CK36" s="545">
        <v>566</v>
      </c>
      <c r="CL36" s="545">
        <v>0</v>
      </c>
      <c r="CM36" s="545">
        <v>0</v>
      </c>
      <c r="CN36" s="545">
        <v>0</v>
      </c>
      <c r="CO36" s="545">
        <v>0</v>
      </c>
      <c r="CP36" s="539">
        <f t="shared" si="77"/>
        <v>0</v>
      </c>
      <c r="CQ36" s="262">
        <f t="shared" si="78"/>
        <v>889</v>
      </c>
      <c r="CR36" s="262">
        <f t="shared" si="79"/>
        <v>566</v>
      </c>
      <c r="CS36" s="530" t="s">
        <v>43</v>
      </c>
      <c r="CT36" s="261" t="s">
        <v>7</v>
      </c>
      <c r="CU36" s="527">
        <f t="shared" si="23"/>
        <v>6426</v>
      </c>
      <c r="CV36" s="527">
        <f t="shared" si="24"/>
        <v>6412</v>
      </c>
      <c r="CW36" s="527">
        <f t="shared" si="25"/>
        <v>6035</v>
      </c>
      <c r="CX36" s="527">
        <f t="shared" si="26"/>
        <v>0</v>
      </c>
      <c r="CY36" s="527">
        <f t="shared" si="27"/>
        <v>0</v>
      </c>
      <c r="CZ36" s="527">
        <f t="shared" si="28"/>
        <v>0</v>
      </c>
      <c r="DA36" s="527">
        <f t="shared" si="29"/>
        <v>0</v>
      </c>
      <c r="DB36" s="527">
        <f t="shared" si="30"/>
        <v>6426</v>
      </c>
      <c r="DC36" s="527">
        <f t="shared" si="31"/>
        <v>6412</v>
      </c>
      <c r="DD36" s="527">
        <f t="shared" si="32"/>
        <v>6035</v>
      </c>
    </row>
    <row r="37" spans="1:110" x14ac:dyDescent="0.3">
      <c r="A37" s="530" t="s">
        <v>44</v>
      </c>
      <c r="B37" s="261" t="s">
        <v>8</v>
      </c>
      <c r="C37" s="262">
        <v>0</v>
      </c>
      <c r="D37" s="262">
        <v>0</v>
      </c>
      <c r="E37" s="262">
        <v>0</v>
      </c>
      <c r="F37" s="545">
        <v>0</v>
      </c>
      <c r="G37" s="545">
        <v>0</v>
      </c>
      <c r="H37" s="545">
        <v>0</v>
      </c>
      <c r="I37" s="545">
        <v>0</v>
      </c>
      <c r="J37" s="262">
        <f t="shared" si="56"/>
        <v>0</v>
      </c>
      <c r="K37" s="262">
        <f t="shared" si="57"/>
        <v>0</v>
      </c>
      <c r="L37" s="262">
        <f t="shared" si="58"/>
        <v>0</v>
      </c>
      <c r="M37" s="530" t="s">
        <v>44</v>
      </c>
      <c r="N37" s="261" t="s">
        <v>8</v>
      </c>
      <c r="O37" s="262">
        <v>0</v>
      </c>
      <c r="P37" s="262">
        <v>0</v>
      </c>
      <c r="Q37" s="262"/>
      <c r="R37" s="545">
        <v>0</v>
      </c>
      <c r="S37" s="545">
        <v>0</v>
      </c>
      <c r="T37" s="545">
        <v>0</v>
      </c>
      <c r="U37" s="545">
        <v>0</v>
      </c>
      <c r="V37" s="262">
        <f t="shared" si="59"/>
        <v>0</v>
      </c>
      <c r="W37" s="262">
        <f t="shared" si="60"/>
        <v>0</v>
      </c>
      <c r="X37" s="262">
        <f t="shared" si="61"/>
        <v>0</v>
      </c>
      <c r="Y37" s="530" t="s">
        <v>44</v>
      </c>
      <c r="Z37" s="261" t="s">
        <v>8</v>
      </c>
      <c r="AA37" s="262">
        <v>0</v>
      </c>
      <c r="AB37" s="262">
        <v>0</v>
      </c>
      <c r="AC37" s="262">
        <v>0</v>
      </c>
      <c r="AD37" s="545">
        <v>0</v>
      </c>
      <c r="AE37" s="545">
        <v>0</v>
      </c>
      <c r="AF37" s="545">
        <v>0</v>
      </c>
      <c r="AG37" s="545">
        <v>0</v>
      </c>
      <c r="AH37" s="262">
        <f t="shared" si="62"/>
        <v>0</v>
      </c>
      <c r="AI37" s="262">
        <f t="shared" si="63"/>
        <v>0</v>
      </c>
      <c r="AJ37" s="262">
        <f t="shared" si="64"/>
        <v>0</v>
      </c>
      <c r="AK37" s="530" t="s">
        <v>44</v>
      </c>
      <c r="AL37" s="261" t="s">
        <v>8</v>
      </c>
      <c r="AM37" s="241">
        <v>0</v>
      </c>
      <c r="AN37" s="241">
        <v>0</v>
      </c>
      <c r="AO37" s="241">
        <v>0</v>
      </c>
      <c r="AP37" s="545">
        <v>0</v>
      </c>
      <c r="AQ37" s="545">
        <v>0</v>
      </c>
      <c r="AR37" s="545">
        <v>0</v>
      </c>
      <c r="AS37" s="545">
        <v>0</v>
      </c>
      <c r="AT37" s="262">
        <f t="shared" si="65"/>
        <v>0</v>
      </c>
      <c r="AU37" s="262">
        <f t="shared" si="66"/>
        <v>0</v>
      </c>
      <c r="AV37" s="262">
        <f t="shared" si="67"/>
        <v>0</v>
      </c>
      <c r="AW37" s="530" t="s">
        <v>44</v>
      </c>
      <c r="AX37" s="261" t="s">
        <v>8</v>
      </c>
      <c r="AY37" s="241">
        <v>0</v>
      </c>
      <c r="AZ37" s="241">
        <v>0</v>
      </c>
      <c r="BA37" s="241">
        <v>0</v>
      </c>
      <c r="BB37" s="545">
        <v>0</v>
      </c>
      <c r="BC37" s="545">
        <v>0</v>
      </c>
      <c r="BD37" s="545">
        <v>0</v>
      </c>
      <c r="BE37" s="545">
        <v>0</v>
      </c>
      <c r="BF37" s="262">
        <f t="shared" si="68"/>
        <v>0</v>
      </c>
      <c r="BG37" s="262">
        <f t="shared" si="69"/>
        <v>0</v>
      </c>
      <c r="BH37" s="262">
        <f t="shared" si="70"/>
        <v>0</v>
      </c>
      <c r="BI37" s="530" t="s">
        <v>44</v>
      </c>
      <c r="BJ37" s="261" t="s">
        <v>8</v>
      </c>
      <c r="BK37" s="241">
        <v>0</v>
      </c>
      <c r="BL37" s="241">
        <v>0</v>
      </c>
      <c r="BM37" s="241">
        <v>0</v>
      </c>
      <c r="BN37" s="545">
        <v>0</v>
      </c>
      <c r="BO37" s="545">
        <v>0</v>
      </c>
      <c r="BP37" s="545">
        <v>0</v>
      </c>
      <c r="BQ37" s="545">
        <v>0</v>
      </c>
      <c r="BR37" s="262">
        <f t="shared" si="71"/>
        <v>0</v>
      </c>
      <c r="BS37" s="262">
        <f t="shared" si="72"/>
        <v>0</v>
      </c>
      <c r="BT37" s="262">
        <f t="shared" si="73"/>
        <v>0</v>
      </c>
      <c r="BU37" s="530" t="s">
        <v>44</v>
      </c>
      <c r="BV37" s="261" t="s">
        <v>8</v>
      </c>
      <c r="BW37" s="241">
        <v>0</v>
      </c>
      <c r="BX37" s="241">
        <v>0</v>
      </c>
      <c r="BY37" s="241">
        <v>0</v>
      </c>
      <c r="BZ37" s="545">
        <v>0</v>
      </c>
      <c r="CA37" s="545">
        <v>0</v>
      </c>
      <c r="CB37" s="545">
        <v>0</v>
      </c>
      <c r="CC37" s="545">
        <v>0</v>
      </c>
      <c r="CD37" s="539">
        <f t="shared" si="74"/>
        <v>0</v>
      </c>
      <c r="CE37" s="262">
        <f t="shared" si="75"/>
        <v>0</v>
      </c>
      <c r="CF37" s="262">
        <f t="shared" si="76"/>
        <v>0</v>
      </c>
      <c r="CG37" s="530" t="s">
        <v>44</v>
      </c>
      <c r="CH37" s="261" t="s">
        <v>8</v>
      </c>
      <c r="CI37" s="241">
        <v>0</v>
      </c>
      <c r="CJ37" s="241">
        <v>0</v>
      </c>
      <c r="CK37" s="241">
        <v>0</v>
      </c>
      <c r="CL37" s="545">
        <v>0</v>
      </c>
      <c r="CM37" s="545">
        <v>0</v>
      </c>
      <c r="CN37" s="545">
        <v>0</v>
      </c>
      <c r="CO37" s="545">
        <v>0</v>
      </c>
      <c r="CP37" s="539">
        <f t="shared" si="77"/>
        <v>0</v>
      </c>
      <c r="CQ37" s="262">
        <f t="shared" si="78"/>
        <v>0</v>
      </c>
      <c r="CR37" s="262">
        <f t="shared" si="79"/>
        <v>0</v>
      </c>
      <c r="CS37" s="530" t="s">
        <v>44</v>
      </c>
      <c r="CT37" s="261" t="s">
        <v>8</v>
      </c>
      <c r="CU37" s="527">
        <f t="shared" si="23"/>
        <v>0</v>
      </c>
      <c r="CV37" s="527">
        <f t="shared" si="24"/>
        <v>0</v>
      </c>
      <c r="CW37" s="527">
        <f t="shared" si="25"/>
        <v>0</v>
      </c>
      <c r="CX37" s="527">
        <f t="shared" si="26"/>
        <v>0</v>
      </c>
      <c r="CY37" s="527">
        <f t="shared" si="27"/>
        <v>0</v>
      </c>
      <c r="CZ37" s="527">
        <f t="shared" si="28"/>
        <v>0</v>
      </c>
      <c r="DA37" s="527">
        <f t="shared" si="29"/>
        <v>0</v>
      </c>
      <c r="DB37" s="527">
        <f t="shared" si="30"/>
        <v>0</v>
      </c>
      <c r="DC37" s="527">
        <f t="shared" si="31"/>
        <v>0</v>
      </c>
      <c r="DD37" s="527">
        <f t="shared" si="32"/>
        <v>0</v>
      </c>
    </row>
    <row r="38" spans="1:110" x14ac:dyDescent="0.3">
      <c r="A38" s="530" t="s">
        <v>50</v>
      </c>
      <c r="B38" s="261" t="s">
        <v>94</v>
      </c>
      <c r="C38" s="545">
        <v>0</v>
      </c>
      <c r="D38" s="545">
        <v>0</v>
      </c>
      <c r="E38" s="545">
        <v>0</v>
      </c>
      <c r="F38" s="545">
        <v>0</v>
      </c>
      <c r="G38" s="545">
        <v>0</v>
      </c>
      <c r="H38" s="545">
        <v>0</v>
      </c>
      <c r="I38" s="545">
        <v>0</v>
      </c>
      <c r="J38" s="262">
        <f t="shared" si="56"/>
        <v>0</v>
      </c>
      <c r="K38" s="262">
        <f t="shared" si="57"/>
        <v>0</v>
      </c>
      <c r="L38" s="262">
        <f t="shared" si="58"/>
        <v>0</v>
      </c>
      <c r="M38" s="530" t="s">
        <v>50</v>
      </c>
      <c r="N38" s="261" t="s">
        <v>94</v>
      </c>
      <c r="O38" s="545">
        <v>0</v>
      </c>
      <c r="P38" s="545">
        <v>0</v>
      </c>
      <c r="Q38" s="545"/>
      <c r="R38" s="545">
        <v>0</v>
      </c>
      <c r="S38" s="545">
        <v>0</v>
      </c>
      <c r="T38" s="545">
        <v>0</v>
      </c>
      <c r="U38" s="545">
        <v>0</v>
      </c>
      <c r="V38" s="262">
        <f t="shared" si="59"/>
        <v>0</v>
      </c>
      <c r="W38" s="262">
        <f t="shared" si="60"/>
        <v>0</v>
      </c>
      <c r="X38" s="262">
        <f t="shared" si="61"/>
        <v>0</v>
      </c>
      <c r="Y38" s="530" t="s">
        <v>50</v>
      </c>
      <c r="Z38" s="261" t="s">
        <v>94</v>
      </c>
      <c r="AA38" s="545">
        <v>0</v>
      </c>
      <c r="AB38" s="545">
        <v>0</v>
      </c>
      <c r="AC38" s="545">
        <v>0</v>
      </c>
      <c r="AD38" s="545">
        <v>0</v>
      </c>
      <c r="AE38" s="545">
        <v>0</v>
      </c>
      <c r="AF38" s="545">
        <v>0</v>
      </c>
      <c r="AG38" s="545">
        <v>0</v>
      </c>
      <c r="AH38" s="262">
        <f t="shared" si="62"/>
        <v>0</v>
      </c>
      <c r="AI38" s="262">
        <f t="shared" si="63"/>
        <v>0</v>
      </c>
      <c r="AJ38" s="262">
        <f t="shared" si="64"/>
        <v>0</v>
      </c>
      <c r="AK38" s="530" t="s">
        <v>50</v>
      </c>
      <c r="AL38" s="261" t="s">
        <v>94</v>
      </c>
      <c r="AM38" s="545">
        <v>0</v>
      </c>
      <c r="AN38" s="545">
        <v>0</v>
      </c>
      <c r="AO38" s="545">
        <v>0</v>
      </c>
      <c r="AP38" s="545">
        <v>0</v>
      </c>
      <c r="AQ38" s="545">
        <v>0</v>
      </c>
      <c r="AR38" s="545">
        <v>0</v>
      </c>
      <c r="AS38" s="545">
        <v>0</v>
      </c>
      <c r="AT38" s="262">
        <f t="shared" si="65"/>
        <v>0</v>
      </c>
      <c r="AU38" s="262">
        <f t="shared" si="66"/>
        <v>0</v>
      </c>
      <c r="AV38" s="262">
        <f t="shared" si="67"/>
        <v>0</v>
      </c>
      <c r="AW38" s="530" t="s">
        <v>50</v>
      </c>
      <c r="AX38" s="261" t="s">
        <v>94</v>
      </c>
      <c r="AY38" s="545">
        <v>0</v>
      </c>
      <c r="AZ38" s="545">
        <v>0</v>
      </c>
      <c r="BA38" s="545">
        <v>0</v>
      </c>
      <c r="BB38" s="545">
        <v>0</v>
      </c>
      <c r="BC38" s="545">
        <v>0</v>
      </c>
      <c r="BD38" s="545">
        <v>0</v>
      </c>
      <c r="BE38" s="545">
        <v>0</v>
      </c>
      <c r="BF38" s="262">
        <f t="shared" si="68"/>
        <v>0</v>
      </c>
      <c r="BG38" s="262">
        <f t="shared" si="69"/>
        <v>0</v>
      </c>
      <c r="BH38" s="262">
        <f t="shared" si="70"/>
        <v>0</v>
      </c>
      <c r="BI38" s="530" t="s">
        <v>50</v>
      </c>
      <c r="BJ38" s="261" t="s">
        <v>94</v>
      </c>
      <c r="BK38" s="545">
        <v>0</v>
      </c>
      <c r="BL38" s="545">
        <v>0</v>
      </c>
      <c r="BM38" s="545">
        <v>0</v>
      </c>
      <c r="BN38" s="545">
        <v>0</v>
      </c>
      <c r="BO38" s="545">
        <v>0</v>
      </c>
      <c r="BP38" s="545">
        <v>0</v>
      </c>
      <c r="BQ38" s="545">
        <v>0</v>
      </c>
      <c r="BR38" s="262">
        <f t="shared" si="71"/>
        <v>0</v>
      </c>
      <c r="BS38" s="262">
        <f t="shared" si="72"/>
        <v>0</v>
      </c>
      <c r="BT38" s="262">
        <f t="shared" si="73"/>
        <v>0</v>
      </c>
      <c r="BU38" s="530" t="s">
        <v>50</v>
      </c>
      <c r="BV38" s="261" t="s">
        <v>94</v>
      </c>
      <c r="BW38" s="545">
        <v>0</v>
      </c>
      <c r="BX38" s="545">
        <v>0</v>
      </c>
      <c r="BY38" s="545">
        <v>0</v>
      </c>
      <c r="BZ38" s="545">
        <v>0</v>
      </c>
      <c r="CA38" s="545">
        <v>0</v>
      </c>
      <c r="CB38" s="545">
        <v>0</v>
      </c>
      <c r="CC38" s="545">
        <v>0</v>
      </c>
      <c r="CD38" s="539">
        <f t="shared" si="74"/>
        <v>0</v>
      </c>
      <c r="CE38" s="262">
        <f t="shared" si="75"/>
        <v>0</v>
      </c>
      <c r="CF38" s="262">
        <f t="shared" si="76"/>
        <v>0</v>
      </c>
      <c r="CG38" s="530" t="s">
        <v>50</v>
      </c>
      <c r="CH38" s="261" t="s">
        <v>94</v>
      </c>
      <c r="CI38" s="545">
        <v>0</v>
      </c>
      <c r="CJ38" s="545">
        <v>0</v>
      </c>
      <c r="CK38" s="545">
        <v>0</v>
      </c>
      <c r="CL38" s="545">
        <v>0</v>
      </c>
      <c r="CM38" s="545">
        <v>0</v>
      </c>
      <c r="CN38" s="545">
        <v>0</v>
      </c>
      <c r="CO38" s="545">
        <v>0</v>
      </c>
      <c r="CP38" s="539">
        <f t="shared" si="77"/>
        <v>0</v>
      </c>
      <c r="CQ38" s="262">
        <f t="shared" si="78"/>
        <v>0</v>
      </c>
      <c r="CR38" s="262">
        <f t="shared" si="79"/>
        <v>0</v>
      </c>
      <c r="CS38" s="530" t="s">
        <v>50</v>
      </c>
      <c r="CT38" s="261" t="s">
        <v>94</v>
      </c>
      <c r="CU38" s="527">
        <f t="shared" si="23"/>
        <v>0</v>
      </c>
      <c r="CV38" s="527">
        <f t="shared" si="24"/>
        <v>0</v>
      </c>
      <c r="CW38" s="527">
        <f t="shared" si="25"/>
        <v>0</v>
      </c>
      <c r="CX38" s="527">
        <f t="shared" si="26"/>
        <v>0</v>
      </c>
      <c r="CY38" s="527">
        <f t="shared" si="27"/>
        <v>0</v>
      </c>
      <c r="CZ38" s="527">
        <f t="shared" si="28"/>
        <v>0</v>
      </c>
      <c r="DA38" s="527">
        <f t="shared" si="29"/>
        <v>0</v>
      </c>
      <c r="DB38" s="527">
        <f t="shared" si="30"/>
        <v>0</v>
      </c>
      <c r="DC38" s="527">
        <f t="shared" si="31"/>
        <v>0</v>
      </c>
      <c r="DD38" s="527">
        <f t="shared" si="32"/>
        <v>0</v>
      </c>
    </row>
    <row r="39" spans="1:110" x14ac:dyDescent="0.3">
      <c r="A39" s="530" t="s">
        <v>11</v>
      </c>
      <c r="B39" s="263" t="s">
        <v>95</v>
      </c>
      <c r="C39" s="545">
        <f t="shared" ref="C39:I39" si="80">C28+C35</f>
        <v>392499</v>
      </c>
      <c r="D39" s="545">
        <f t="shared" si="80"/>
        <v>437404</v>
      </c>
      <c r="E39" s="545">
        <f t="shared" si="80"/>
        <v>410595</v>
      </c>
      <c r="F39" s="545">
        <f t="shared" si="80"/>
        <v>0</v>
      </c>
      <c r="G39" s="545">
        <f t="shared" si="80"/>
        <v>0</v>
      </c>
      <c r="H39" s="545">
        <f t="shared" si="80"/>
        <v>0</v>
      </c>
      <c r="I39" s="545">
        <f t="shared" si="80"/>
        <v>0</v>
      </c>
      <c r="J39" s="262">
        <f t="shared" si="56"/>
        <v>392499</v>
      </c>
      <c r="K39" s="262">
        <f t="shared" si="57"/>
        <v>437404</v>
      </c>
      <c r="L39" s="262">
        <f t="shared" si="58"/>
        <v>410595</v>
      </c>
      <c r="M39" s="530" t="s">
        <v>11</v>
      </c>
      <c r="N39" s="263" t="s">
        <v>95</v>
      </c>
      <c r="O39" s="545">
        <f>O28+O35</f>
        <v>66147</v>
      </c>
      <c r="P39" s="545">
        <f>P28+P35</f>
        <v>67298</v>
      </c>
      <c r="Q39" s="545">
        <f>Q28+Q35</f>
        <v>55237</v>
      </c>
      <c r="R39" s="545">
        <f>R28+R35</f>
        <v>0</v>
      </c>
      <c r="S39" s="545">
        <f>S28+S35</f>
        <v>0</v>
      </c>
      <c r="T39" s="545">
        <v>0</v>
      </c>
      <c r="U39" s="545">
        <f>U28+U35</f>
        <v>0</v>
      </c>
      <c r="V39" s="262">
        <f t="shared" si="59"/>
        <v>66147</v>
      </c>
      <c r="W39" s="262">
        <f t="shared" si="60"/>
        <v>67298</v>
      </c>
      <c r="X39" s="262">
        <f t="shared" si="61"/>
        <v>55237</v>
      </c>
      <c r="Y39" s="530" t="s">
        <v>11</v>
      </c>
      <c r="Z39" s="263" t="s">
        <v>95</v>
      </c>
      <c r="AA39" s="545">
        <f>AA28+AA35</f>
        <v>74777</v>
      </c>
      <c r="AB39" s="545">
        <f t="shared" ref="AB39:AG39" si="81">AB28+AB35</f>
        <v>75657</v>
      </c>
      <c r="AC39" s="545">
        <f t="shared" si="81"/>
        <v>70984</v>
      </c>
      <c r="AD39" s="545">
        <f t="shared" si="81"/>
        <v>0</v>
      </c>
      <c r="AE39" s="545">
        <f t="shared" si="81"/>
        <v>0</v>
      </c>
      <c r="AF39" s="545">
        <v>0</v>
      </c>
      <c r="AG39" s="545">
        <f t="shared" si="81"/>
        <v>0</v>
      </c>
      <c r="AH39" s="262">
        <f t="shared" si="62"/>
        <v>74777</v>
      </c>
      <c r="AI39" s="262">
        <f t="shared" si="63"/>
        <v>75657</v>
      </c>
      <c r="AJ39" s="262">
        <f t="shared" si="64"/>
        <v>70984</v>
      </c>
      <c r="AK39" s="530" t="s">
        <v>11</v>
      </c>
      <c r="AL39" s="263" t="s">
        <v>95</v>
      </c>
      <c r="AM39" s="545">
        <f>AM28+AM35</f>
        <v>241482</v>
      </c>
      <c r="AN39" s="545">
        <f>AN28+AN35</f>
        <v>245055</v>
      </c>
      <c r="AO39" s="545">
        <f>AO28+AO35</f>
        <v>236741</v>
      </c>
      <c r="AP39" s="545">
        <f>AP28+AP35</f>
        <v>0</v>
      </c>
      <c r="AQ39" s="545">
        <v>0</v>
      </c>
      <c r="AR39" s="545">
        <v>0</v>
      </c>
      <c r="AS39" s="545">
        <f>AS28+AS35</f>
        <v>0</v>
      </c>
      <c r="AT39" s="262">
        <f t="shared" si="65"/>
        <v>241482</v>
      </c>
      <c r="AU39" s="262">
        <f t="shared" si="66"/>
        <v>245055</v>
      </c>
      <c r="AV39" s="262">
        <f t="shared" si="67"/>
        <v>236741</v>
      </c>
      <c r="AW39" s="530" t="s">
        <v>11</v>
      </c>
      <c r="AX39" s="263" t="s">
        <v>95</v>
      </c>
      <c r="AY39" s="545">
        <f>AY28+AY35</f>
        <v>173438</v>
      </c>
      <c r="AZ39" s="545">
        <f t="shared" ref="AZ39:BE39" si="82">AZ28+AZ35</f>
        <v>175443</v>
      </c>
      <c r="BA39" s="545">
        <f t="shared" si="82"/>
        <v>158718</v>
      </c>
      <c r="BB39" s="545">
        <f t="shared" si="82"/>
        <v>0</v>
      </c>
      <c r="BC39" s="545">
        <f t="shared" si="82"/>
        <v>0</v>
      </c>
      <c r="BD39" s="545">
        <v>0</v>
      </c>
      <c r="BE39" s="545">
        <f t="shared" si="82"/>
        <v>0</v>
      </c>
      <c r="BF39" s="262">
        <f t="shared" si="68"/>
        <v>173438</v>
      </c>
      <c r="BG39" s="262">
        <f t="shared" si="69"/>
        <v>175443</v>
      </c>
      <c r="BH39" s="262">
        <f t="shared" si="70"/>
        <v>158718</v>
      </c>
      <c r="BI39" s="530" t="s">
        <v>11</v>
      </c>
      <c r="BJ39" s="263" t="s">
        <v>95</v>
      </c>
      <c r="BK39" s="545">
        <f>BK28+BK35</f>
        <v>48370</v>
      </c>
      <c r="BL39" s="545">
        <f t="shared" ref="BL39:BQ39" si="83">BL28+BL35</f>
        <v>50950</v>
      </c>
      <c r="BM39" s="545">
        <f t="shared" si="83"/>
        <v>44797</v>
      </c>
      <c r="BN39" s="545">
        <f t="shared" si="83"/>
        <v>0</v>
      </c>
      <c r="BO39" s="545">
        <f t="shared" si="83"/>
        <v>0</v>
      </c>
      <c r="BP39" s="545">
        <v>0</v>
      </c>
      <c r="BQ39" s="545">
        <f t="shared" si="83"/>
        <v>0</v>
      </c>
      <c r="BR39" s="262">
        <f t="shared" si="71"/>
        <v>48370</v>
      </c>
      <c r="BS39" s="262">
        <f t="shared" si="72"/>
        <v>50950</v>
      </c>
      <c r="BT39" s="262">
        <f t="shared" si="73"/>
        <v>44797</v>
      </c>
      <c r="BU39" s="530" t="s">
        <v>11</v>
      </c>
      <c r="BV39" s="263" t="s">
        <v>95</v>
      </c>
      <c r="BW39" s="545">
        <f>BW28+BW35</f>
        <v>21952</v>
      </c>
      <c r="BX39" s="545">
        <f>BX28+BX35</f>
        <v>22485</v>
      </c>
      <c r="BY39" s="545">
        <f>BY28+BY35</f>
        <v>20717</v>
      </c>
      <c r="BZ39" s="545">
        <f>BZ28+BZ35</f>
        <v>0</v>
      </c>
      <c r="CA39" s="545">
        <f>CA28+CA35</f>
        <v>0</v>
      </c>
      <c r="CB39" s="545">
        <v>0</v>
      </c>
      <c r="CC39" s="545">
        <f>CC28+CC35</f>
        <v>0</v>
      </c>
      <c r="CD39" s="539">
        <f t="shared" si="74"/>
        <v>21952</v>
      </c>
      <c r="CE39" s="262">
        <f t="shared" si="75"/>
        <v>22485</v>
      </c>
      <c r="CF39" s="262">
        <f t="shared" si="76"/>
        <v>20717</v>
      </c>
      <c r="CG39" s="530" t="s">
        <v>11</v>
      </c>
      <c r="CH39" s="263" t="s">
        <v>95</v>
      </c>
      <c r="CI39" s="545">
        <f>CI28+CI35</f>
        <v>0</v>
      </c>
      <c r="CJ39" s="545">
        <f>CJ28+CJ35</f>
        <v>8852</v>
      </c>
      <c r="CK39" s="545">
        <f>CK28+CK35</f>
        <v>4151</v>
      </c>
      <c r="CL39" s="545">
        <f>CL28+CL35</f>
        <v>0</v>
      </c>
      <c r="CM39" s="545">
        <f>CM28+CM35</f>
        <v>0</v>
      </c>
      <c r="CN39" s="545">
        <v>0</v>
      </c>
      <c r="CO39" s="545">
        <f>CO28+CO35</f>
        <v>0</v>
      </c>
      <c r="CP39" s="539">
        <f t="shared" si="77"/>
        <v>0</v>
      </c>
      <c r="CQ39" s="262">
        <f t="shared" si="78"/>
        <v>8852</v>
      </c>
      <c r="CR39" s="262">
        <f t="shared" si="79"/>
        <v>4151</v>
      </c>
      <c r="CS39" s="530" t="s">
        <v>11</v>
      </c>
      <c r="CT39" s="263" t="s">
        <v>95</v>
      </c>
      <c r="CU39" s="527">
        <f t="shared" si="23"/>
        <v>1018665</v>
      </c>
      <c r="CV39" s="527">
        <f t="shared" si="24"/>
        <v>1074292</v>
      </c>
      <c r="CW39" s="527">
        <f t="shared" si="25"/>
        <v>997789</v>
      </c>
      <c r="CX39" s="527">
        <f t="shared" si="26"/>
        <v>0</v>
      </c>
      <c r="CY39" s="527">
        <f t="shared" si="27"/>
        <v>0</v>
      </c>
      <c r="CZ39" s="527">
        <f t="shared" si="28"/>
        <v>0</v>
      </c>
      <c r="DA39" s="527">
        <f t="shared" si="29"/>
        <v>0</v>
      </c>
      <c r="DB39" s="527">
        <f t="shared" si="30"/>
        <v>1018665</v>
      </c>
      <c r="DC39" s="527">
        <f t="shared" si="31"/>
        <v>1074292</v>
      </c>
      <c r="DD39" s="527">
        <f t="shared" si="32"/>
        <v>997789</v>
      </c>
    </row>
    <row r="40" spans="1:110" x14ac:dyDescent="0.3">
      <c r="A40" s="484" t="s">
        <v>12</v>
      </c>
      <c r="B40" s="261" t="s">
        <v>96</v>
      </c>
      <c r="C40" s="545">
        <v>0</v>
      </c>
      <c r="D40" s="545">
        <v>0</v>
      </c>
      <c r="E40" s="545">
        <v>0</v>
      </c>
      <c r="F40" s="545">
        <v>0</v>
      </c>
      <c r="G40" s="545">
        <v>0</v>
      </c>
      <c r="H40" s="545"/>
      <c r="I40" s="545">
        <v>0</v>
      </c>
      <c r="J40" s="262">
        <f t="shared" si="56"/>
        <v>0</v>
      </c>
      <c r="K40" s="262">
        <f t="shared" si="57"/>
        <v>0</v>
      </c>
      <c r="L40" s="262">
        <f t="shared" si="58"/>
        <v>0</v>
      </c>
      <c r="M40" s="484" t="s">
        <v>12</v>
      </c>
      <c r="N40" s="261" t="s">
        <v>96</v>
      </c>
      <c r="O40" s="545">
        <v>0</v>
      </c>
      <c r="P40" s="545">
        <v>0</v>
      </c>
      <c r="Q40" s="545"/>
      <c r="R40" s="545">
        <v>0</v>
      </c>
      <c r="S40" s="545">
        <v>0</v>
      </c>
      <c r="T40" s="545">
        <v>0</v>
      </c>
      <c r="U40" s="545">
        <v>0</v>
      </c>
      <c r="V40" s="262">
        <f t="shared" si="59"/>
        <v>0</v>
      </c>
      <c r="W40" s="262">
        <f t="shared" si="60"/>
        <v>0</v>
      </c>
      <c r="X40" s="262">
        <f t="shared" si="61"/>
        <v>0</v>
      </c>
      <c r="Y40" s="484" t="s">
        <v>12</v>
      </c>
      <c r="Z40" s="261" t="s">
        <v>96</v>
      </c>
      <c r="AA40" s="545">
        <v>0</v>
      </c>
      <c r="AB40" s="545">
        <v>0</v>
      </c>
      <c r="AC40" s="545">
        <v>0</v>
      </c>
      <c r="AD40" s="545">
        <v>0</v>
      </c>
      <c r="AE40" s="545">
        <v>0</v>
      </c>
      <c r="AF40" s="545">
        <v>0</v>
      </c>
      <c r="AG40" s="545">
        <v>0</v>
      </c>
      <c r="AH40" s="262">
        <f t="shared" si="62"/>
        <v>0</v>
      </c>
      <c r="AI40" s="262">
        <f t="shared" si="63"/>
        <v>0</v>
      </c>
      <c r="AJ40" s="262">
        <f t="shared" si="64"/>
        <v>0</v>
      </c>
      <c r="AK40" s="484" t="s">
        <v>12</v>
      </c>
      <c r="AL40" s="261" t="s">
        <v>96</v>
      </c>
      <c r="AM40" s="545">
        <v>0</v>
      </c>
      <c r="AN40" s="545">
        <v>0</v>
      </c>
      <c r="AO40" s="545">
        <v>0</v>
      </c>
      <c r="AP40" s="545">
        <v>0</v>
      </c>
      <c r="AQ40" s="545">
        <v>0</v>
      </c>
      <c r="AR40" s="545">
        <v>0</v>
      </c>
      <c r="AS40" s="545">
        <v>0</v>
      </c>
      <c r="AT40" s="262">
        <f t="shared" si="65"/>
        <v>0</v>
      </c>
      <c r="AU40" s="262">
        <f t="shared" si="66"/>
        <v>0</v>
      </c>
      <c r="AV40" s="262">
        <f t="shared" si="67"/>
        <v>0</v>
      </c>
      <c r="AW40" s="484" t="s">
        <v>12</v>
      </c>
      <c r="AX40" s="261" t="s">
        <v>96</v>
      </c>
      <c r="AY40" s="545">
        <v>0</v>
      </c>
      <c r="AZ40" s="545">
        <v>0</v>
      </c>
      <c r="BA40" s="545"/>
      <c r="BB40" s="545">
        <v>0</v>
      </c>
      <c r="BC40" s="545">
        <v>0</v>
      </c>
      <c r="BD40" s="545">
        <v>0</v>
      </c>
      <c r="BE40" s="545">
        <v>0</v>
      </c>
      <c r="BF40" s="262">
        <f t="shared" si="68"/>
        <v>0</v>
      </c>
      <c r="BG40" s="262">
        <f t="shared" si="69"/>
        <v>0</v>
      </c>
      <c r="BH40" s="262">
        <f t="shared" si="70"/>
        <v>0</v>
      </c>
      <c r="BI40" s="484" t="s">
        <v>12</v>
      </c>
      <c r="BJ40" s="261" t="s">
        <v>96</v>
      </c>
      <c r="BK40" s="545">
        <v>0</v>
      </c>
      <c r="BL40" s="545">
        <v>0</v>
      </c>
      <c r="BM40" s="545">
        <v>0</v>
      </c>
      <c r="BN40" s="545">
        <v>0</v>
      </c>
      <c r="BO40" s="545">
        <v>0</v>
      </c>
      <c r="BP40" s="545">
        <v>0</v>
      </c>
      <c r="BQ40" s="545">
        <v>0</v>
      </c>
      <c r="BR40" s="262">
        <f t="shared" si="71"/>
        <v>0</v>
      </c>
      <c r="BS40" s="262">
        <f t="shared" si="72"/>
        <v>0</v>
      </c>
      <c r="BT40" s="262">
        <f t="shared" si="73"/>
        <v>0</v>
      </c>
      <c r="BU40" s="484" t="s">
        <v>12</v>
      </c>
      <c r="BV40" s="261" t="s">
        <v>96</v>
      </c>
      <c r="BW40" s="545">
        <v>0</v>
      </c>
      <c r="BX40" s="545">
        <v>0</v>
      </c>
      <c r="BY40" s="545">
        <v>0</v>
      </c>
      <c r="BZ40" s="545">
        <v>0</v>
      </c>
      <c r="CA40" s="545">
        <v>0</v>
      </c>
      <c r="CB40" s="545">
        <v>0</v>
      </c>
      <c r="CC40" s="545">
        <v>0</v>
      </c>
      <c r="CD40" s="539">
        <f t="shared" si="74"/>
        <v>0</v>
      </c>
      <c r="CE40" s="262">
        <f t="shared" si="75"/>
        <v>0</v>
      </c>
      <c r="CF40" s="262">
        <f t="shared" si="76"/>
        <v>0</v>
      </c>
      <c r="CG40" s="484" t="s">
        <v>12</v>
      </c>
      <c r="CH40" s="261" t="s">
        <v>96</v>
      </c>
      <c r="CI40" s="545">
        <v>0</v>
      </c>
      <c r="CJ40" s="545">
        <v>0</v>
      </c>
      <c r="CK40" s="545">
        <v>0</v>
      </c>
      <c r="CL40" s="545">
        <v>0</v>
      </c>
      <c r="CM40" s="545">
        <v>0</v>
      </c>
      <c r="CN40" s="545">
        <v>0</v>
      </c>
      <c r="CO40" s="545">
        <v>0</v>
      </c>
      <c r="CP40" s="539">
        <f t="shared" si="77"/>
        <v>0</v>
      </c>
      <c r="CQ40" s="262">
        <f t="shared" si="78"/>
        <v>0</v>
      </c>
      <c r="CR40" s="262">
        <f t="shared" si="79"/>
        <v>0</v>
      </c>
      <c r="CS40" s="484" t="s">
        <v>12</v>
      </c>
      <c r="CT40" s="261" t="s">
        <v>96</v>
      </c>
      <c r="CU40" s="527">
        <f t="shared" si="23"/>
        <v>0</v>
      </c>
      <c r="CV40" s="527">
        <f t="shared" si="24"/>
        <v>0</v>
      </c>
      <c r="CW40" s="527">
        <f t="shared" si="25"/>
        <v>0</v>
      </c>
      <c r="CX40" s="527">
        <f t="shared" si="26"/>
        <v>0</v>
      </c>
      <c r="CY40" s="527">
        <f t="shared" si="27"/>
        <v>0</v>
      </c>
      <c r="CZ40" s="527">
        <f t="shared" si="28"/>
        <v>0</v>
      </c>
      <c r="DA40" s="527">
        <f t="shared" si="29"/>
        <v>0</v>
      </c>
      <c r="DB40" s="527">
        <f t="shared" si="30"/>
        <v>0</v>
      </c>
      <c r="DC40" s="527">
        <f t="shared" si="31"/>
        <v>0</v>
      </c>
      <c r="DD40" s="527">
        <f t="shared" si="32"/>
        <v>0</v>
      </c>
    </row>
    <row r="41" spans="1:110" x14ac:dyDescent="0.3">
      <c r="A41" s="484" t="s">
        <v>13</v>
      </c>
      <c r="B41" s="261" t="s">
        <v>97</v>
      </c>
      <c r="C41" s="545">
        <v>0</v>
      </c>
      <c r="D41" s="545">
        <v>0</v>
      </c>
      <c r="E41" s="545">
        <v>0</v>
      </c>
      <c r="F41" s="545">
        <v>0</v>
      </c>
      <c r="G41" s="545">
        <v>0</v>
      </c>
      <c r="H41" s="545">
        <v>0</v>
      </c>
      <c r="I41" s="545">
        <v>0</v>
      </c>
      <c r="J41" s="262">
        <f t="shared" si="56"/>
        <v>0</v>
      </c>
      <c r="K41" s="262">
        <f t="shared" si="57"/>
        <v>0</v>
      </c>
      <c r="L41" s="262">
        <f t="shared" si="58"/>
        <v>0</v>
      </c>
      <c r="M41" s="484" t="s">
        <v>13</v>
      </c>
      <c r="N41" s="261" t="s">
        <v>97</v>
      </c>
      <c r="O41" s="545">
        <v>0</v>
      </c>
      <c r="P41" s="545">
        <v>0</v>
      </c>
      <c r="Q41" s="545"/>
      <c r="R41" s="545">
        <v>0</v>
      </c>
      <c r="S41" s="545">
        <v>0</v>
      </c>
      <c r="T41" s="545">
        <v>0</v>
      </c>
      <c r="U41" s="545">
        <v>0</v>
      </c>
      <c r="V41" s="262">
        <f t="shared" si="59"/>
        <v>0</v>
      </c>
      <c r="W41" s="262">
        <f t="shared" si="60"/>
        <v>0</v>
      </c>
      <c r="X41" s="262">
        <f t="shared" si="61"/>
        <v>0</v>
      </c>
      <c r="Y41" s="484" t="s">
        <v>13</v>
      </c>
      <c r="Z41" s="261" t="s">
        <v>97</v>
      </c>
      <c r="AA41" s="545">
        <v>0</v>
      </c>
      <c r="AB41" s="545">
        <v>0</v>
      </c>
      <c r="AC41" s="545">
        <v>0</v>
      </c>
      <c r="AD41" s="545">
        <v>0</v>
      </c>
      <c r="AE41" s="545">
        <v>0</v>
      </c>
      <c r="AF41" s="545">
        <v>0</v>
      </c>
      <c r="AG41" s="545">
        <v>0</v>
      </c>
      <c r="AH41" s="262">
        <f t="shared" si="62"/>
        <v>0</v>
      </c>
      <c r="AI41" s="262">
        <f t="shared" si="63"/>
        <v>0</v>
      </c>
      <c r="AJ41" s="262">
        <f t="shared" si="64"/>
        <v>0</v>
      </c>
      <c r="AK41" s="484" t="s">
        <v>13</v>
      </c>
      <c r="AL41" s="261" t="s">
        <v>97</v>
      </c>
      <c r="AM41" s="545">
        <v>0</v>
      </c>
      <c r="AN41" s="545">
        <v>0</v>
      </c>
      <c r="AO41" s="545">
        <v>0</v>
      </c>
      <c r="AP41" s="545">
        <v>0</v>
      </c>
      <c r="AQ41" s="545">
        <v>0</v>
      </c>
      <c r="AR41" s="545">
        <v>0</v>
      </c>
      <c r="AS41" s="545">
        <v>0</v>
      </c>
      <c r="AT41" s="262">
        <f t="shared" si="65"/>
        <v>0</v>
      </c>
      <c r="AU41" s="262">
        <f t="shared" si="66"/>
        <v>0</v>
      </c>
      <c r="AV41" s="262">
        <f t="shared" si="67"/>
        <v>0</v>
      </c>
      <c r="AW41" s="484" t="s">
        <v>13</v>
      </c>
      <c r="AX41" s="261" t="s">
        <v>97</v>
      </c>
      <c r="AY41" s="545">
        <v>0</v>
      </c>
      <c r="AZ41" s="545">
        <v>0</v>
      </c>
      <c r="BA41" s="545"/>
      <c r="BB41" s="545">
        <v>0</v>
      </c>
      <c r="BC41" s="545">
        <v>0</v>
      </c>
      <c r="BD41" s="545">
        <v>0</v>
      </c>
      <c r="BE41" s="545">
        <v>0</v>
      </c>
      <c r="BF41" s="262">
        <f t="shared" si="68"/>
        <v>0</v>
      </c>
      <c r="BG41" s="262">
        <f t="shared" si="69"/>
        <v>0</v>
      </c>
      <c r="BH41" s="262">
        <f t="shared" si="70"/>
        <v>0</v>
      </c>
      <c r="BI41" s="484" t="s">
        <v>13</v>
      </c>
      <c r="BJ41" s="261" t="s">
        <v>97</v>
      </c>
      <c r="BK41" s="545">
        <v>0</v>
      </c>
      <c r="BL41" s="545">
        <v>0</v>
      </c>
      <c r="BM41" s="545">
        <v>0</v>
      </c>
      <c r="BN41" s="545">
        <v>0</v>
      </c>
      <c r="BO41" s="545">
        <v>0</v>
      </c>
      <c r="BP41" s="545">
        <v>0</v>
      </c>
      <c r="BQ41" s="545">
        <v>0</v>
      </c>
      <c r="BR41" s="262">
        <f t="shared" si="71"/>
        <v>0</v>
      </c>
      <c r="BS41" s="262">
        <f t="shared" si="72"/>
        <v>0</v>
      </c>
      <c r="BT41" s="262">
        <f t="shared" si="73"/>
        <v>0</v>
      </c>
      <c r="BU41" s="484" t="s">
        <v>13</v>
      </c>
      <c r="BV41" s="261" t="s">
        <v>97</v>
      </c>
      <c r="BW41" s="545">
        <v>0</v>
      </c>
      <c r="BX41" s="545">
        <v>0</v>
      </c>
      <c r="BY41" s="545">
        <v>0</v>
      </c>
      <c r="BZ41" s="545">
        <v>0</v>
      </c>
      <c r="CA41" s="545">
        <v>0</v>
      </c>
      <c r="CB41" s="545">
        <v>0</v>
      </c>
      <c r="CC41" s="545">
        <v>0</v>
      </c>
      <c r="CD41" s="539">
        <f t="shared" si="74"/>
        <v>0</v>
      </c>
      <c r="CE41" s="262">
        <f t="shared" si="75"/>
        <v>0</v>
      </c>
      <c r="CF41" s="262">
        <f t="shared" si="76"/>
        <v>0</v>
      </c>
      <c r="CG41" s="484" t="s">
        <v>13</v>
      </c>
      <c r="CH41" s="261" t="s">
        <v>97</v>
      </c>
      <c r="CI41" s="545">
        <v>0</v>
      </c>
      <c r="CJ41" s="545">
        <v>0</v>
      </c>
      <c r="CK41" s="545">
        <v>0</v>
      </c>
      <c r="CL41" s="545">
        <v>0</v>
      </c>
      <c r="CM41" s="545">
        <v>0</v>
      </c>
      <c r="CN41" s="545">
        <v>0</v>
      </c>
      <c r="CO41" s="545">
        <v>0</v>
      </c>
      <c r="CP41" s="539">
        <f t="shared" si="77"/>
        <v>0</v>
      </c>
      <c r="CQ41" s="262">
        <f t="shared" si="78"/>
        <v>0</v>
      </c>
      <c r="CR41" s="262">
        <f t="shared" si="79"/>
        <v>0</v>
      </c>
      <c r="CS41" s="484" t="s">
        <v>13</v>
      </c>
      <c r="CT41" s="261" t="s">
        <v>97</v>
      </c>
      <c r="CU41" s="527">
        <f t="shared" si="23"/>
        <v>0</v>
      </c>
      <c r="CV41" s="527">
        <f t="shared" si="24"/>
        <v>0</v>
      </c>
      <c r="CW41" s="527">
        <f t="shared" si="25"/>
        <v>0</v>
      </c>
      <c r="CX41" s="527">
        <f t="shared" si="26"/>
        <v>0</v>
      </c>
      <c r="CY41" s="527">
        <f t="shared" si="27"/>
        <v>0</v>
      </c>
      <c r="CZ41" s="527">
        <f t="shared" si="28"/>
        <v>0</v>
      </c>
      <c r="DA41" s="527">
        <f t="shared" si="29"/>
        <v>0</v>
      </c>
      <c r="DB41" s="527">
        <f t="shared" si="30"/>
        <v>0</v>
      </c>
      <c r="DC41" s="527">
        <f t="shared" si="31"/>
        <v>0</v>
      </c>
      <c r="DD41" s="527">
        <f t="shared" si="32"/>
        <v>0</v>
      </c>
    </row>
    <row r="42" spans="1:110" x14ac:dyDescent="0.3">
      <c r="A42" s="484" t="s">
        <v>14</v>
      </c>
      <c r="B42" s="261" t="s">
        <v>98</v>
      </c>
      <c r="C42" s="545">
        <v>0</v>
      </c>
      <c r="D42" s="545">
        <v>0</v>
      </c>
      <c r="E42" s="545">
        <v>0</v>
      </c>
      <c r="F42" s="545">
        <v>0</v>
      </c>
      <c r="G42" s="545">
        <v>0</v>
      </c>
      <c r="H42" s="545">
        <v>0</v>
      </c>
      <c r="I42" s="545">
        <v>0</v>
      </c>
      <c r="J42" s="262">
        <f t="shared" si="56"/>
        <v>0</v>
      </c>
      <c r="K42" s="262">
        <f t="shared" si="57"/>
        <v>0</v>
      </c>
      <c r="L42" s="262">
        <f t="shared" si="58"/>
        <v>0</v>
      </c>
      <c r="M42" s="484" t="s">
        <v>14</v>
      </c>
      <c r="N42" s="261" t="s">
        <v>98</v>
      </c>
      <c r="O42" s="545">
        <v>0</v>
      </c>
      <c r="P42" s="545">
        <v>0</v>
      </c>
      <c r="Q42" s="545"/>
      <c r="R42" s="545">
        <v>0</v>
      </c>
      <c r="S42" s="545">
        <v>0</v>
      </c>
      <c r="T42" s="545">
        <v>0</v>
      </c>
      <c r="U42" s="545">
        <v>0</v>
      </c>
      <c r="V42" s="262">
        <f t="shared" si="59"/>
        <v>0</v>
      </c>
      <c r="W42" s="262">
        <f t="shared" si="60"/>
        <v>0</v>
      </c>
      <c r="X42" s="262">
        <f t="shared" si="61"/>
        <v>0</v>
      </c>
      <c r="Y42" s="484" t="s">
        <v>14</v>
      </c>
      <c r="Z42" s="261" t="s">
        <v>98</v>
      </c>
      <c r="AA42" s="545">
        <v>0</v>
      </c>
      <c r="AB42" s="545">
        <v>0</v>
      </c>
      <c r="AC42" s="545">
        <v>0</v>
      </c>
      <c r="AD42" s="545">
        <v>0</v>
      </c>
      <c r="AE42" s="545">
        <v>0</v>
      </c>
      <c r="AF42" s="545">
        <v>0</v>
      </c>
      <c r="AG42" s="545">
        <v>0</v>
      </c>
      <c r="AH42" s="262">
        <f t="shared" si="62"/>
        <v>0</v>
      </c>
      <c r="AI42" s="262">
        <f t="shared" si="63"/>
        <v>0</v>
      </c>
      <c r="AJ42" s="262">
        <f t="shared" si="64"/>
        <v>0</v>
      </c>
      <c r="AK42" s="484" t="s">
        <v>14</v>
      </c>
      <c r="AL42" s="261" t="s">
        <v>98</v>
      </c>
      <c r="AM42" s="545">
        <v>0</v>
      </c>
      <c r="AN42" s="545">
        <v>0</v>
      </c>
      <c r="AO42" s="545">
        <v>0</v>
      </c>
      <c r="AP42" s="545">
        <v>0</v>
      </c>
      <c r="AQ42" s="545">
        <v>0</v>
      </c>
      <c r="AR42" s="545">
        <v>0</v>
      </c>
      <c r="AS42" s="545">
        <v>0</v>
      </c>
      <c r="AT42" s="262">
        <f t="shared" si="65"/>
        <v>0</v>
      </c>
      <c r="AU42" s="262">
        <f t="shared" si="66"/>
        <v>0</v>
      </c>
      <c r="AV42" s="262">
        <f t="shared" si="67"/>
        <v>0</v>
      </c>
      <c r="AW42" s="484" t="s">
        <v>14</v>
      </c>
      <c r="AX42" s="261" t="s">
        <v>98</v>
      </c>
      <c r="AY42" s="545">
        <v>0</v>
      </c>
      <c r="AZ42" s="545">
        <v>0</v>
      </c>
      <c r="BA42" s="545"/>
      <c r="BB42" s="545">
        <v>0</v>
      </c>
      <c r="BC42" s="545">
        <v>0</v>
      </c>
      <c r="BD42" s="545">
        <v>0</v>
      </c>
      <c r="BE42" s="545">
        <v>0</v>
      </c>
      <c r="BF42" s="262">
        <f t="shared" si="68"/>
        <v>0</v>
      </c>
      <c r="BG42" s="262">
        <f t="shared" si="69"/>
        <v>0</v>
      </c>
      <c r="BH42" s="262">
        <f t="shared" si="70"/>
        <v>0</v>
      </c>
      <c r="BI42" s="484" t="s">
        <v>14</v>
      </c>
      <c r="BJ42" s="261" t="s">
        <v>98</v>
      </c>
      <c r="BK42" s="545">
        <v>0</v>
      </c>
      <c r="BL42" s="545">
        <v>0</v>
      </c>
      <c r="BM42" s="545">
        <v>0</v>
      </c>
      <c r="BN42" s="545">
        <v>0</v>
      </c>
      <c r="BO42" s="545">
        <v>0</v>
      </c>
      <c r="BP42" s="545">
        <v>0</v>
      </c>
      <c r="BQ42" s="545">
        <v>0</v>
      </c>
      <c r="BR42" s="262">
        <f t="shared" si="71"/>
        <v>0</v>
      </c>
      <c r="BS42" s="262">
        <f t="shared" si="72"/>
        <v>0</v>
      </c>
      <c r="BT42" s="262">
        <f t="shared" si="73"/>
        <v>0</v>
      </c>
      <c r="BU42" s="484" t="s">
        <v>14</v>
      </c>
      <c r="BV42" s="261" t="s">
        <v>98</v>
      </c>
      <c r="BW42" s="545">
        <v>0</v>
      </c>
      <c r="BX42" s="545">
        <v>0</v>
      </c>
      <c r="BY42" s="545">
        <v>0</v>
      </c>
      <c r="BZ42" s="545">
        <v>0</v>
      </c>
      <c r="CA42" s="545">
        <v>0</v>
      </c>
      <c r="CB42" s="545">
        <v>0</v>
      </c>
      <c r="CC42" s="545">
        <v>0</v>
      </c>
      <c r="CD42" s="539">
        <f t="shared" si="74"/>
        <v>0</v>
      </c>
      <c r="CE42" s="262">
        <f t="shared" si="75"/>
        <v>0</v>
      </c>
      <c r="CF42" s="262">
        <f t="shared" si="76"/>
        <v>0</v>
      </c>
      <c r="CG42" s="484" t="s">
        <v>14</v>
      </c>
      <c r="CH42" s="261" t="s">
        <v>98</v>
      </c>
      <c r="CI42" s="545">
        <v>0</v>
      </c>
      <c r="CJ42" s="545">
        <v>0</v>
      </c>
      <c r="CK42" s="545">
        <v>0</v>
      </c>
      <c r="CL42" s="545">
        <v>0</v>
      </c>
      <c r="CM42" s="545">
        <v>0</v>
      </c>
      <c r="CN42" s="545">
        <v>0</v>
      </c>
      <c r="CO42" s="545">
        <v>0</v>
      </c>
      <c r="CP42" s="539">
        <f t="shared" si="77"/>
        <v>0</v>
      </c>
      <c r="CQ42" s="262">
        <f t="shared" si="78"/>
        <v>0</v>
      </c>
      <c r="CR42" s="262">
        <f t="shared" si="79"/>
        <v>0</v>
      </c>
      <c r="CS42" s="484" t="s">
        <v>14</v>
      </c>
      <c r="CT42" s="261" t="s">
        <v>98</v>
      </c>
      <c r="CU42" s="527">
        <f t="shared" si="23"/>
        <v>0</v>
      </c>
      <c r="CV42" s="527">
        <f t="shared" si="24"/>
        <v>0</v>
      </c>
      <c r="CW42" s="527">
        <f t="shared" si="25"/>
        <v>0</v>
      </c>
      <c r="CX42" s="527">
        <f t="shared" si="26"/>
        <v>0</v>
      </c>
      <c r="CY42" s="527">
        <f t="shared" si="27"/>
        <v>0</v>
      </c>
      <c r="CZ42" s="527">
        <f t="shared" si="28"/>
        <v>0</v>
      </c>
      <c r="DA42" s="527">
        <f t="shared" si="29"/>
        <v>0</v>
      </c>
      <c r="DB42" s="527">
        <f t="shared" si="30"/>
        <v>0</v>
      </c>
      <c r="DC42" s="527">
        <f t="shared" si="31"/>
        <v>0</v>
      </c>
      <c r="DD42" s="527">
        <f t="shared" si="32"/>
        <v>0</v>
      </c>
    </row>
    <row r="43" spans="1:110" x14ac:dyDescent="0.3">
      <c r="A43" s="484"/>
      <c r="B43" s="261" t="s">
        <v>99</v>
      </c>
      <c r="C43" s="545">
        <v>0</v>
      </c>
      <c r="D43" s="545">
        <v>0</v>
      </c>
      <c r="E43" s="545">
        <v>0</v>
      </c>
      <c r="F43" s="545">
        <v>0</v>
      </c>
      <c r="G43" s="545">
        <v>0</v>
      </c>
      <c r="H43" s="545">
        <v>0</v>
      </c>
      <c r="I43" s="545">
        <v>0</v>
      </c>
      <c r="J43" s="262">
        <f t="shared" si="56"/>
        <v>0</v>
      </c>
      <c r="K43" s="262">
        <f t="shared" si="57"/>
        <v>0</v>
      </c>
      <c r="L43" s="262">
        <f t="shared" si="58"/>
        <v>0</v>
      </c>
      <c r="M43" s="484"/>
      <c r="N43" s="261" t="s">
        <v>99</v>
      </c>
      <c r="O43" s="545">
        <v>0</v>
      </c>
      <c r="P43" s="545">
        <v>0</v>
      </c>
      <c r="Q43" s="545"/>
      <c r="R43" s="545">
        <v>0</v>
      </c>
      <c r="S43" s="545">
        <v>0</v>
      </c>
      <c r="T43" s="545">
        <v>0</v>
      </c>
      <c r="U43" s="545">
        <v>0</v>
      </c>
      <c r="V43" s="262">
        <f t="shared" si="59"/>
        <v>0</v>
      </c>
      <c r="W43" s="262">
        <f t="shared" si="60"/>
        <v>0</v>
      </c>
      <c r="X43" s="262">
        <f t="shared" si="61"/>
        <v>0</v>
      </c>
      <c r="Y43" s="484"/>
      <c r="Z43" s="261" t="s">
        <v>99</v>
      </c>
      <c r="AA43" s="545">
        <v>0</v>
      </c>
      <c r="AB43" s="545">
        <v>0</v>
      </c>
      <c r="AC43" s="545">
        <v>0</v>
      </c>
      <c r="AD43" s="545">
        <v>0</v>
      </c>
      <c r="AE43" s="545">
        <v>0</v>
      </c>
      <c r="AF43" s="545">
        <v>0</v>
      </c>
      <c r="AG43" s="545">
        <v>0</v>
      </c>
      <c r="AH43" s="262">
        <f t="shared" si="62"/>
        <v>0</v>
      </c>
      <c r="AI43" s="262">
        <f t="shared" si="63"/>
        <v>0</v>
      </c>
      <c r="AJ43" s="262">
        <f t="shared" si="64"/>
        <v>0</v>
      </c>
      <c r="AK43" s="484"/>
      <c r="AL43" s="261" t="s">
        <v>99</v>
      </c>
      <c r="AM43" s="545">
        <v>0</v>
      </c>
      <c r="AN43" s="545">
        <v>0</v>
      </c>
      <c r="AO43" s="545">
        <v>0</v>
      </c>
      <c r="AP43" s="545">
        <v>0</v>
      </c>
      <c r="AQ43" s="545">
        <v>0</v>
      </c>
      <c r="AR43" s="545">
        <v>0</v>
      </c>
      <c r="AS43" s="545">
        <v>0</v>
      </c>
      <c r="AT43" s="262">
        <f t="shared" si="65"/>
        <v>0</v>
      </c>
      <c r="AU43" s="262">
        <f t="shared" si="66"/>
        <v>0</v>
      </c>
      <c r="AV43" s="262">
        <f t="shared" si="67"/>
        <v>0</v>
      </c>
      <c r="AW43" s="484"/>
      <c r="AX43" s="261" t="s">
        <v>99</v>
      </c>
      <c r="AY43" s="545">
        <v>0</v>
      </c>
      <c r="AZ43" s="545">
        <v>0</v>
      </c>
      <c r="BA43" s="545"/>
      <c r="BB43" s="545">
        <v>0</v>
      </c>
      <c r="BC43" s="545">
        <v>0</v>
      </c>
      <c r="BD43" s="545">
        <v>0</v>
      </c>
      <c r="BE43" s="545">
        <v>0</v>
      </c>
      <c r="BF43" s="262">
        <f t="shared" si="68"/>
        <v>0</v>
      </c>
      <c r="BG43" s="262">
        <f t="shared" si="69"/>
        <v>0</v>
      </c>
      <c r="BH43" s="262">
        <f t="shared" si="70"/>
        <v>0</v>
      </c>
      <c r="BI43" s="484"/>
      <c r="BJ43" s="261" t="s">
        <v>99</v>
      </c>
      <c r="BK43" s="545">
        <v>0</v>
      </c>
      <c r="BL43" s="545">
        <v>0</v>
      </c>
      <c r="BM43" s="545">
        <v>0</v>
      </c>
      <c r="BN43" s="545">
        <v>0</v>
      </c>
      <c r="BO43" s="545">
        <v>0</v>
      </c>
      <c r="BP43" s="545">
        <v>0</v>
      </c>
      <c r="BQ43" s="545">
        <v>0</v>
      </c>
      <c r="BR43" s="262">
        <f t="shared" si="71"/>
        <v>0</v>
      </c>
      <c r="BS43" s="262">
        <f t="shared" si="72"/>
        <v>0</v>
      </c>
      <c r="BT43" s="262">
        <f t="shared" si="73"/>
        <v>0</v>
      </c>
      <c r="BU43" s="484"/>
      <c r="BV43" s="261" t="s">
        <v>99</v>
      </c>
      <c r="BW43" s="545">
        <v>0</v>
      </c>
      <c r="BX43" s="545">
        <v>0</v>
      </c>
      <c r="BY43" s="545">
        <v>0</v>
      </c>
      <c r="BZ43" s="545">
        <v>0</v>
      </c>
      <c r="CA43" s="545">
        <v>0</v>
      </c>
      <c r="CB43" s="545">
        <v>0</v>
      </c>
      <c r="CC43" s="545">
        <v>0</v>
      </c>
      <c r="CD43" s="539">
        <f t="shared" si="74"/>
        <v>0</v>
      </c>
      <c r="CE43" s="262">
        <f t="shared" si="75"/>
        <v>0</v>
      </c>
      <c r="CF43" s="262">
        <f t="shared" si="76"/>
        <v>0</v>
      </c>
      <c r="CG43" s="484"/>
      <c r="CH43" s="261" t="s">
        <v>99</v>
      </c>
      <c r="CI43" s="545">
        <v>0</v>
      </c>
      <c r="CJ43" s="545">
        <v>0</v>
      </c>
      <c r="CK43" s="545">
        <v>0</v>
      </c>
      <c r="CL43" s="545">
        <v>0</v>
      </c>
      <c r="CM43" s="545">
        <v>0</v>
      </c>
      <c r="CN43" s="545">
        <v>0</v>
      </c>
      <c r="CO43" s="545">
        <v>0</v>
      </c>
      <c r="CP43" s="539">
        <f t="shared" si="77"/>
        <v>0</v>
      </c>
      <c r="CQ43" s="262">
        <f t="shared" si="78"/>
        <v>0</v>
      </c>
      <c r="CR43" s="262">
        <f t="shared" si="79"/>
        <v>0</v>
      </c>
      <c r="CS43" s="484"/>
      <c r="CT43" s="261" t="s">
        <v>99</v>
      </c>
      <c r="CU43" s="527">
        <f t="shared" si="23"/>
        <v>0</v>
      </c>
      <c r="CV43" s="527">
        <f t="shared" si="24"/>
        <v>0</v>
      </c>
      <c r="CW43" s="527">
        <f t="shared" si="25"/>
        <v>0</v>
      </c>
      <c r="CX43" s="527">
        <f t="shared" si="26"/>
        <v>0</v>
      </c>
      <c r="CY43" s="527">
        <f t="shared" si="27"/>
        <v>0</v>
      </c>
      <c r="CZ43" s="527">
        <f t="shared" si="28"/>
        <v>0</v>
      </c>
      <c r="DA43" s="527">
        <f t="shared" si="29"/>
        <v>0</v>
      </c>
      <c r="DB43" s="527">
        <f t="shared" si="30"/>
        <v>0</v>
      </c>
      <c r="DC43" s="527">
        <f t="shared" si="31"/>
        <v>0</v>
      </c>
      <c r="DD43" s="527">
        <f t="shared" si="32"/>
        <v>0</v>
      </c>
    </row>
    <row r="44" spans="1:110" x14ac:dyDescent="0.3">
      <c r="A44" s="484" t="s">
        <v>15</v>
      </c>
      <c r="B44" s="261" t="s">
        <v>100</v>
      </c>
      <c r="C44" s="545">
        <v>0</v>
      </c>
      <c r="D44" s="545">
        <v>0</v>
      </c>
      <c r="E44" s="545">
        <v>0</v>
      </c>
      <c r="F44" s="545">
        <v>0</v>
      </c>
      <c r="G44" s="545">
        <v>0</v>
      </c>
      <c r="H44" s="545">
        <v>0</v>
      </c>
      <c r="I44" s="545">
        <v>0</v>
      </c>
      <c r="J44" s="262">
        <f t="shared" si="56"/>
        <v>0</v>
      </c>
      <c r="K44" s="262">
        <f t="shared" si="57"/>
        <v>0</v>
      </c>
      <c r="L44" s="262">
        <f t="shared" si="58"/>
        <v>0</v>
      </c>
      <c r="M44" s="484" t="s">
        <v>15</v>
      </c>
      <c r="N44" s="261" t="s">
        <v>100</v>
      </c>
      <c r="O44" s="545">
        <v>0</v>
      </c>
      <c r="P44" s="545">
        <v>0</v>
      </c>
      <c r="Q44" s="545"/>
      <c r="R44" s="545">
        <v>0</v>
      </c>
      <c r="S44" s="545">
        <v>0</v>
      </c>
      <c r="T44" s="545">
        <v>0</v>
      </c>
      <c r="U44" s="545">
        <v>0</v>
      </c>
      <c r="V44" s="262">
        <f t="shared" si="59"/>
        <v>0</v>
      </c>
      <c r="W44" s="262">
        <f t="shared" si="60"/>
        <v>0</v>
      </c>
      <c r="X44" s="262">
        <f t="shared" si="61"/>
        <v>0</v>
      </c>
      <c r="Y44" s="484" t="s">
        <v>15</v>
      </c>
      <c r="Z44" s="261" t="s">
        <v>100</v>
      </c>
      <c r="AA44" s="545">
        <v>0</v>
      </c>
      <c r="AB44" s="545">
        <v>0</v>
      </c>
      <c r="AC44" s="545">
        <v>0</v>
      </c>
      <c r="AD44" s="545">
        <v>0</v>
      </c>
      <c r="AE44" s="545">
        <v>0</v>
      </c>
      <c r="AF44" s="545">
        <v>0</v>
      </c>
      <c r="AG44" s="545">
        <v>0</v>
      </c>
      <c r="AH44" s="262">
        <f t="shared" si="62"/>
        <v>0</v>
      </c>
      <c r="AI44" s="262">
        <f t="shared" si="63"/>
        <v>0</v>
      </c>
      <c r="AJ44" s="262">
        <f t="shared" si="64"/>
        <v>0</v>
      </c>
      <c r="AK44" s="484" t="s">
        <v>15</v>
      </c>
      <c r="AL44" s="261" t="s">
        <v>100</v>
      </c>
      <c r="AM44" s="545">
        <v>0</v>
      </c>
      <c r="AN44" s="545">
        <v>0</v>
      </c>
      <c r="AO44" s="545">
        <v>0</v>
      </c>
      <c r="AP44" s="545">
        <v>0</v>
      </c>
      <c r="AQ44" s="545">
        <v>0</v>
      </c>
      <c r="AR44" s="545">
        <v>0</v>
      </c>
      <c r="AS44" s="545">
        <v>0</v>
      </c>
      <c r="AT44" s="262">
        <f t="shared" si="65"/>
        <v>0</v>
      </c>
      <c r="AU44" s="262">
        <f t="shared" si="66"/>
        <v>0</v>
      </c>
      <c r="AV44" s="262">
        <f t="shared" si="67"/>
        <v>0</v>
      </c>
      <c r="AW44" s="484" t="s">
        <v>15</v>
      </c>
      <c r="AX44" s="261" t="s">
        <v>100</v>
      </c>
      <c r="AY44" s="545">
        <v>0</v>
      </c>
      <c r="AZ44" s="545">
        <v>0</v>
      </c>
      <c r="BA44" s="545"/>
      <c r="BB44" s="545">
        <v>0</v>
      </c>
      <c r="BC44" s="545">
        <v>0</v>
      </c>
      <c r="BD44" s="545">
        <v>0</v>
      </c>
      <c r="BE44" s="545">
        <v>0</v>
      </c>
      <c r="BF44" s="262">
        <f t="shared" si="68"/>
        <v>0</v>
      </c>
      <c r="BG44" s="262">
        <f t="shared" si="69"/>
        <v>0</v>
      </c>
      <c r="BH44" s="262">
        <f t="shared" si="70"/>
        <v>0</v>
      </c>
      <c r="BI44" s="484" t="s">
        <v>15</v>
      </c>
      <c r="BJ44" s="261" t="s">
        <v>100</v>
      </c>
      <c r="BK44" s="545">
        <v>0</v>
      </c>
      <c r="BL44" s="545">
        <v>0</v>
      </c>
      <c r="BM44" s="545">
        <v>0</v>
      </c>
      <c r="BN44" s="545">
        <v>0</v>
      </c>
      <c r="BO44" s="545">
        <v>0</v>
      </c>
      <c r="BP44" s="545">
        <v>0</v>
      </c>
      <c r="BQ44" s="545">
        <v>0</v>
      </c>
      <c r="BR44" s="262">
        <f t="shared" si="71"/>
        <v>0</v>
      </c>
      <c r="BS44" s="262">
        <f t="shared" si="72"/>
        <v>0</v>
      </c>
      <c r="BT44" s="262">
        <f t="shared" si="73"/>
        <v>0</v>
      </c>
      <c r="BU44" s="484" t="s">
        <v>15</v>
      </c>
      <c r="BV44" s="261" t="s">
        <v>100</v>
      </c>
      <c r="BW44" s="545">
        <v>0</v>
      </c>
      <c r="BX44" s="545">
        <v>0</v>
      </c>
      <c r="BY44" s="545">
        <v>0</v>
      </c>
      <c r="BZ44" s="545">
        <v>0</v>
      </c>
      <c r="CA44" s="545">
        <v>0</v>
      </c>
      <c r="CB44" s="545">
        <v>0</v>
      </c>
      <c r="CC44" s="545">
        <v>0</v>
      </c>
      <c r="CD44" s="539">
        <f t="shared" si="74"/>
        <v>0</v>
      </c>
      <c r="CE44" s="262">
        <f t="shared" si="75"/>
        <v>0</v>
      </c>
      <c r="CF44" s="262">
        <f t="shared" si="76"/>
        <v>0</v>
      </c>
      <c r="CG44" s="484" t="s">
        <v>15</v>
      </c>
      <c r="CH44" s="261" t="s">
        <v>100</v>
      </c>
      <c r="CI44" s="545">
        <v>0</v>
      </c>
      <c r="CJ44" s="545">
        <v>0</v>
      </c>
      <c r="CK44" s="545">
        <v>0</v>
      </c>
      <c r="CL44" s="545">
        <v>0</v>
      </c>
      <c r="CM44" s="545">
        <v>0</v>
      </c>
      <c r="CN44" s="545">
        <v>0</v>
      </c>
      <c r="CO44" s="545">
        <v>0</v>
      </c>
      <c r="CP44" s="539">
        <f t="shared" si="77"/>
        <v>0</v>
      </c>
      <c r="CQ44" s="262">
        <f t="shared" si="78"/>
        <v>0</v>
      </c>
      <c r="CR44" s="262">
        <f t="shared" si="79"/>
        <v>0</v>
      </c>
      <c r="CS44" s="484" t="s">
        <v>15</v>
      </c>
      <c r="CT44" s="261" t="s">
        <v>100</v>
      </c>
      <c r="CU44" s="527">
        <f t="shared" si="23"/>
        <v>0</v>
      </c>
      <c r="CV44" s="527">
        <f t="shared" si="24"/>
        <v>0</v>
      </c>
      <c r="CW44" s="527">
        <f t="shared" si="25"/>
        <v>0</v>
      </c>
      <c r="CX44" s="527">
        <f t="shared" si="26"/>
        <v>0</v>
      </c>
      <c r="CY44" s="527">
        <f t="shared" si="27"/>
        <v>0</v>
      </c>
      <c r="CZ44" s="527">
        <f t="shared" si="28"/>
        <v>0</v>
      </c>
      <c r="DA44" s="527">
        <f t="shared" si="29"/>
        <v>0</v>
      </c>
      <c r="DB44" s="527">
        <f t="shared" si="30"/>
        <v>0</v>
      </c>
      <c r="DC44" s="527">
        <f t="shared" si="31"/>
        <v>0</v>
      </c>
      <c r="DD44" s="527">
        <f t="shared" si="32"/>
        <v>0</v>
      </c>
    </row>
    <row r="45" spans="1:110" x14ac:dyDescent="0.3">
      <c r="A45" s="484" t="s">
        <v>16</v>
      </c>
      <c r="B45" s="263" t="s">
        <v>101</v>
      </c>
      <c r="C45" s="545">
        <f t="shared" ref="C45:I45" si="84">C40+C41+C42+C44</f>
        <v>0</v>
      </c>
      <c r="D45" s="545">
        <f t="shared" si="84"/>
        <v>0</v>
      </c>
      <c r="E45" s="545">
        <f t="shared" si="84"/>
        <v>0</v>
      </c>
      <c r="F45" s="545">
        <f t="shared" si="84"/>
        <v>0</v>
      </c>
      <c r="G45" s="545">
        <f t="shared" si="84"/>
        <v>0</v>
      </c>
      <c r="H45" s="545">
        <f t="shared" si="84"/>
        <v>0</v>
      </c>
      <c r="I45" s="545">
        <f t="shared" si="84"/>
        <v>0</v>
      </c>
      <c r="J45" s="262">
        <f t="shared" si="56"/>
        <v>0</v>
      </c>
      <c r="K45" s="262">
        <f t="shared" si="57"/>
        <v>0</v>
      </c>
      <c r="L45" s="262">
        <f t="shared" si="58"/>
        <v>0</v>
      </c>
      <c r="M45" s="484" t="s">
        <v>16</v>
      </c>
      <c r="N45" s="263" t="s">
        <v>101</v>
      </c>
      <c r="O45" s="545">
        <f>O40+O41+O42+O44</f>
        <v>0</v>
      </c>
      <c r="P45" s="545">
        <f>P40+P41+P42+P44</f>
        <v>0</v>
      </c>
      <c r="Q45" s="545">
        <f>Q40+Q41+Q42+Q44</f>
        <v>0</v>
      </c>
      <c r="R45" s="545">
        <f>R40+R41+R42+R44</f>
        <v>0</v>
      </c>
      <c r="S45" s="545">
        <v>0</v>
      </c>
      <c r="T45" s="545">
        <v>0</v>
      </c>
      <c r="U45" s="545">
        <f>U40+U41+U42+U44</f>
        <v>0</v>
      </c>
      <c r="V45" s="262">
        <f t="shared" si="59"/>
        <v>0</v>
      </c>
      <c r="W45" s="262">
        <f t="shared" si="60"/>
        <v>0</v>
      </c>
      <c r="X45" s="262">
        <f t="shared" si="61"/>
        <v>0</v>
      </c>
      <c r="Y45" s="484" t="s">
        <v>16</v>
      </c>
      <c r="Z45" s="263" t="s">
        <v>101</v>
      </c>
      <c r="AA45" s="545">
        <f>AA40+AA41+AA42+AA44</f>
        <v>0</v>
      </c>
      <c r="AB45" s="545">
        <f>AB40+AB41+AB42+AB44</f>
        <v>0</v>
      </c>
      <c r="AC45" s="545">
        <f>AC40+AC41+AC42+AC44</f>
        <v>0</v>
      </c>
      <c r="AD45" s="545">
        <f>AD40+AD41+AD42+AD44</f>
        <v>0</v>
      </c>
      <c r="AE45" s="545">
        <v>0</v>
      </c>
      <c r="AF45" s="545">
        <v>0</v>
      </c>
      <c r="AG45" s="545">
        <f>AG40+AG41+AG42+AG44</f>
        <v>0</v>
      </c>
      <c r="AH45" s="262">
        <f t="shared" si="62"/>
        <v>0</v>
      </c>
      <c r="AI45" s="262">
        <f t="shared" si="63"/>
        <v>0</v>
      </c>
      <c r="AJ45" s="262">
        <f t="shared" si="64"/>
        <v>0</v>
      </c>
      <c r="AK45" s="484" t="s">
        <v>16</v>
      </c>
      <c r="AL45" s="263" t="s">
        <v>101</v>
      </c>
      <c r="AM45" s="545">
        <f>AM40+AM41+AM42+AM44</f>
        <v>0</v>
      </c>
      <c r="AN45" s="545">
        <f>AN40+AN41+AN42+AN44</f>
        <v>0</v>
      </c>
      <c r="AO45" s="545">
        <f>AO40+AO41+AO42+AO44</f>
        <v>0</v>
      </c>
      <c r="AP45" s="545">
        <f>AP40+AP41+AP42+AP44</f>
        <v>0</v>
      </c>
      <c r="AQ45" s="545">
        <v>0</v>
      </c>
      <c r="AR45" s="545">
        <v>0</v>
      </c>
      <c r="AS45" s="545">
        <f>AS40+AS41+AS42+AS44</f>
        <v>0</v>
      </c>
      <c r="AT45" s="262">
        <f t="shared" si="65"/>
        <v>0</v>
      </c>
      <c r="AU45" s="262">
        <f t="shared" si="66"/>
        <v>0</v>
      </c>
      <c r="AV45" s="262">
        <f t="shared" si="67"/>
        <v>0</v>
      </c>
      <c r="AW45" s="484" t="s">
        <v>16</v>
      </c>
      <c r="AX45" s="263" t="s">
        <v>101</v>
      </c>
      <c r="AY45" s="545">
        <f>AY40+AY41+AY42+AY44</f>
        <v>0</v>
      </c>
      <c r="AZ45" s="545">
        <f>AZ40+AZ41+AZ42+AZ44</f>
        <v>0</v>
      </c>
      <c r="BA45" s="545">
        <f>BA40+BA41+BA42+BA44</f>
        <v>0</v>
      </c>
      <c r="BB45" s="545">
        <f>BB40+BB41+BB42+BB44</f>
        <v>0</v>
      </c>
      <c r="BC45" s="545">
        <v>0</v>
      </c>
      <c r="BD45" s="545">
        <v>0</v>
      </c>
      <c r="BE45" s="545">
        <f>BE40+BE41+BE42+BE44</f>
        <v>0</v>
      </c>
      <c r="BF45" s="262">
        <f t="shared" si="68"/>
        <v>0</v>
      </c>
      <c r="BG45" s="262">
        <f t="shared" si="69"/>
        <v>0</v>
      </c>
      <c r="BH45" s="262">
        <f t="shared" si="70"/>
        <v>0</v>
      </c>
      <c r="BI45" s="484" t="s">
        <v>16</v>
      </c>
      <c r="BJ45" s="263" t="s">
        <v>101</v>
      </c>
      <c r="BK45" s="545">
        <f>BK40+BK41+BK42+BK44</f>
        <v>0</v>
      </c>
      <c r="BL45" s="545">
        <f>BL40+BL41+BL42+BL44</f>
        <v>0</v>
      </c>
      <c r="BM45" s="545">
        <f>BM40+BM41+BM42+BM44</f>
        <v>0</v>
      </c>
      <c r="BN45" s="545">
        <f>BN40+BN41+BN42+BN44</f>
        <v>0</v>
      </c>
      <c r="BO45" s="545">
        <v>0</v>
      </c>
      <c r="BP45" s="545">
        <v>0</v>
      </c>
      <c r="BQ45" s="545">
        <f>BQ40+BQ41+BQ42+BQ44</f>
        <v>0</v>
      </c>
      <c r="BR45" s="262">
        <f t="shared" si="71"/>
        <v>0</v>
      </c>
      <c r="BS45" s="262">
        <f t="shared" si="72"/>
        <v>0</v>
      </c>
      <c r="BT45" s="262">
        <f t="shared" si="73"/>
        <v>0</v>
      </c>
      <c r="BU45" s="484" t="s">
        <v>16</v>
      </c>
      <c r="BV45" s="263" t="s">
        <v>101</v>
      </c>
      <c r="BW45" s="545">
        <f>BW40+BW41+BW42+BW44</f>
        <v>0</v>
      </c>
      <c r="BX45" s="545">
        <f>BX40+BX41+BX42+BX44</f>
        <v>0</v>
      </c>
      <c r="BY45" s="545">
        <f>BY40+BY41+BY42+BY44</f>
        <v>0</v>
      </c>
      <c r="BZ45" s="545">
        <f>BZ40+BZ41+BZ42+BZ44</f>
        <v>0</v>
      </c>
      <c r="CA45" s="545">
        <f>CA40+CA41+CA42+CA44</f>
        <v>0</v>
      </c>
      <c r="CB45" s="545">
        <v>0</v>
      </c>
      <c r="CC45" s="545">
        <f>CC40+CC41+CC42+CC44</f>
        <v>0</v>
      </c>
      <c r="CD45" s="539">
        <f t="shared" si="74"/>
        <v>0</v>
      </c>
      <c r="CE45" s="262">
        <f t="shared" si="75"/>
        <v>0</v>
      </c>
      <c r="CF45" s="262">
        <f t="shared" si="76"/>
        <v>0</v>
      </c>
      <c r="CG45" s="484" t="s">
        <v>16</v>
      </c>
      <c r="CH45" s="263" t="s">
        <v>101</v>
      </c>
      <c r="CI45" s="545">
        <f>CI40+CI41+CI42+CI44</f>
        <v>0</v>
      </c>
      <c r="CJ45" s="545">
        <f>CJ40+CJ41+CJ42+CJ44</f>
        <v>0</v>
      </c>
      <c r="CK45" s="545">
        <f>CK40+CK41+CK42+CK44</f>
        <v>0</v>
      </c>
      <c r="CL45" s="545">
        <f>CL40+CL41+CL42+CL44</f>
        <v>0</v>
      </c>
      <c r="CM45" s="545">
        <f>CM40+CM41+CM42+CM44</f>
        <v>0</v>
      </c>
      <c r="CN45" s="545">
        <v>0</v>
      </c>
      <c r="CO45" s="545">
        <f>CO40+CO41+CO42+CO44</f>
        <v>0</v>
      </c>
      <c r="CP45" s="539">
        <f t="shared" si="77"/>
        <v>0</v>
      </c>
      <c r="CQ45" s="262">
        <f t="shared" si="78"/>
        <v>0</v>
      </c>
      <c r="CR45" s="262">
        <f t="shared" si="79"/>
        <v>0</v>
      </c>
      <c r="CS45" s="484" t="s">
        <v>16</v>
      </c>
      <c r="CT45" s="263" t="s">
        <v>101</v>
      </c>
      <c r="CU45" s="527">
        <f t="shared" si="23"/>
        <v>0</v>
      </c>
      <c r="CV45" s="527">
        <f t="shared" si="24"/>
        <v>0</v>
      </c>
      <c r="CW45" s="527">
        <f t="shared" si="25"/>
        <v>0</v>
      </c>
      <c r="CX45" s="527">
        <f t="shared" si="26"/>
        <v>0</v>
      </c>
      <c r="CY45" s="527">
        <f t="shared" si="27"/>
        <v>0</v>
      </c>
      <c r="CZ45" s="527">
        <f t="shared" si="28"/>
        <v>0</v>
      </c>
      <c r="DA45" s="527">
        <f t="shared" si="29"/>
        <v>0</v>
      </c>
      <c r="DB45" s="527">
        <f t="shared" si="30"/>
        <v>0</v>
      </c>
      <c r="DC45" s="527">
        <f t="shared" si="31"/>
        <v>0</v>
      </c>
      <c r="DD45" s="527">
        <f t="shared" si="32"/>
        <v>0</v>
      </c>
    </row>
    <row r="46" spans="1:110" ht="21.6" x14ac:dyDescent="0.3">
      <c r="A46" s="484" t="s">
        <v>17</v>
      </c>
      <c r="B46" s="263" t="s">
        <v>102</v>
      </c>
      <c r="C46" s="545">
        <f t="shared" ref="C46:I46" si="85">C39+C45</f>
        <v>392499</v>
      </c>
      <c r="D46" s="545">
        <f t="shared" si="85"/>
        <v>437404</v>
      </c>
      <c r="E46" s="545">
        <f t="shared" si="85"/>
        <v>410595</v>
      </c>
      <c r="F46" s="545">
        <f t="shared" si="85"/>
        <v>0</v>
      </c>
      <c r="G46" s="545">
        <f t="shared" si="85"/>
        <v>0</v>
      </c>
      <c r="H46" s="545">
        <f t="shared" si="85"/>
        <v>0</v>
      </c>
      <c r="I46" s="545">
        <f t="shared" si="85"/>
        <v>0</v>
      </c>
      <c r="J46" s="262">
        <f t="shared" si="56"/>
        <v>392499</v>
      </c>
      <c r="K46" s="262">
        <f t="shared" si="57"/>
        <v>437404</v>
      </c>
      <c r="L46" s="262">
        <f t="shared" si="58"/>
        <v>410595</v>
      </c>
      <c r="M46" s="484" t="s">
        <v>17</v>
      </c>
      <c r="N46" s="263" t="s">
        <v>102</v>
      </c>
      <c r="O46" s="545">
        <f>O39+O45</f>
        <v>66147</v>
      </c>
      <c r="P46" s="545">
        <f>P39+P45</f>
        <v>67298</v>
      </c>
      <c r="Q46" s="545">
        <f>Q39+Q45</f>
        <v>55237</v>
      </c>
      <c r="R46" s="545">
        <f>R39+R45</f>
        <v>0</v>
      </c>
      <c r="S46" s="545">
        <f>S39+S45</f>
        <v>0</v>
      </c>
      <c r="T46" s="545">
        <v>0</v>
      </c>
      <c r="U46" s="545">
        <f>U39+U45</f>
        <v>0</v>
      </c>
      <c r="V46" s="262">
        <f t="shared" si="59"/>
        <v>66147</v>
      </c>
      <c r="W46" s="262">
        <f t="shared" si="60"/>
        <v>67298</v>
      </c>
      <c r="X46" s="262">
        <f t="shared" si="61"/>
        <v>55237</v>
      </c>
      <c r="Y46" s="484" t="s">
        <v>17</v>
      </c>
      <c r="Z46" s="263" t="s">
        <v>102</v>
      </c>
      <c r="AA46" s="545">
        <f>AA39+AA45</f>
        <v>74777</v>
      </c>
      <c r="AB46" s="545">
        <f>AB39+AB45</f>
        <v>75657</v>
      </c>
      <c r="AC46" s="545">
        <f>AC39+AC45</f>
        <v>70984</v>
      </c>
      <c r="AD46" s="545">
        <f>AD39+AD45</f>
        <v>0</v>
      </c>
      <c r="AE46" s="545">
        <f>AE39+AE45</f>
        <v>0</v>
      </c>
      <c r="AF46" s="545">
        <v>0</v>
      </c>
      <c r="AG46" s="545">
        <f>AG39+AG45</f>
        <v>0</v>
      </c>
      <c r="AH46" s="262">
        <f t="shared" si="62"/>
        <v>74777</v>
      </c>
      <c r="AI46" s="262">
        <f t="shared" si="63"/>
        <v>75657</v>
      </c>
      <c r="AJ46" s="262">
        <f t="shared" si="64"/>
        <v>70984</v>
      </c>
      <c r="AK46" s="484" t="s">
        <v>17</v>
      </c>
      <c r="AL46" s="263" t="s">
        <v>102</v>
      </c>
      <c r="AM46" s="545">
        <f>AM39+AM45</f>
        <v>241482</v>
      </c>
      <c r="AN46" s="545">
        <f>AN39+AN45</f>
        <v>245055</v>
      </c>
      <c r="AO46" s="545">
        <f>AO39+AO45</f>
        <v>236741</v>
      </c>
      <c r="AP46" s="545">
        <f>AP39+AP45</f>
        <v>0</v>
      </c>
      <c r="AQ46" s="545">
        <v>0</v>
      </c>
      <c r="AR46" s="545">
        <v>0</v>
      </c>
      <c r="AS46" s="545">
        <f>AS39+AS45</f>
        <v>0</v>
      </c>
      <c r="AT46" s="262">
        <f t="shared" si="65"/>
        <v>241482</v>
      </c>
      <c r="AU46" s="262">
        <f t="shared" si="66"/>
        <v>245055</v>
      </c>
      <c r="AV46" s="262">
        <f t="shared" si="67"/>
        <v>236741</v>
      </c>
      <c r="AW46" s="484" t="s">
        <v>17</v>
      </c>
      <c r="AX46" s="263" t="s">
        <v>102</v>
      </c>
      <c r="AY46" s="545">
        <f>AY39+AY45</f>
        <v>173438</v>
      </c>
      <c r="AZ46" s="545">
        <f>AZ39+AZ45</f>
        <v>175443</v>
      </c>
      <c r="BA46" s="545">
        <f>BA39+BA45</f>
        <v>158718</v>
      </c>
      <c r="BB46" s="545">
        <f>BB39+BB45</f>
        <v>0</v>
      </c>
      <c r="BC46" s="545">
        <f>BC39+BC45</f>
        <v>0</v>
      </c>
      <c r="BD46" s="545">
        <v>0</v>
      </c>
      <c r="BE46" s="545">
        <f>BE39+BE45</f>
        <v>0</v>
      </c>
      <c r="BF46" s="262">
        <f t="shared" si="68"/>
        <v>173438</v>
      </c>
      <c r="BG46" s="262">
        <f t="shared" si="69"/>
        <v>175443</v>
      </c>
      <c r="BH46" s="262">
        <f t="shared" si="70"/>
        <v>158718</v>
      </c>
      <c r="BI46" s="484" t="s">
        <v>17</v>
      </c>
      <c r="BJ46" s="263" t="s">
        <v>102</v>
      </c>
      <c r="BK46" s="545">
        <f>BK39+BK45</f>
        <v>48370</v>
      </c>
      <c r="BL46" s="545">
        <f t="shared" ref="BL46:BQ46" si="86">BL39+BL45</f>
        <v>50950</v>
      </c>
      <c r="BM46" s="545">
        <f t="shared" si="86"/>
        <v>44797</v>
      </c>
      <c r="BN46" s="545">
        <f t="shared" si="86"/>
        <v>0</v>
      </c>
      <c r="BO46" s="545">
        <f t="shared" si="86"/>
        <v>0</v>
      </c>
      <c r="BP46" s="545">
        <v>0</v>
      </c>
      <c r="BQ46" s="545">
        <f t="shared" si="86"/>
        <v>0</v>
      </c>
      <c r="BR46" s="262">
        <f t="shared" si="71"/>
        <v>48370</v>
      </c>
      <c r="BS46" s="262">
        <f t="shared" si="72"/>
        <v>50950</v>
      </c>
      <c r="BT46" s="262">
        <f t="shared" si="73"/>
        <v>44797</v>
      </c>
      <c r="BU46" s="484" t="s">
        <v>17</v>
      </c>
      <c r="BV46" s="263" t="s">
        <v>102</v>
      </c>
      <c r="BW46" s="545">
        <f>BW39+BW45</f>
        <v>21952</v>
      </c>
      <c r="BX46" s="545">
        <f>BX39+BX45</f>
        <v>22485</v>
      </c>
      <c r="BY46" s="545">
        <f>BY39+BY45</f>
        <v>20717</v>
      </c>
      <c r="BZ46" s="545">
        <f>BZ39+BZ45</f>
        <v>0</v>
      </c>
      <c r="CA46" s="545">
        <f>CA39+CA45</f>
        <v>0</v>
      </c>
      <c r="CB46" s="545">
        <v>0</v>
      </c>
      <c r="CC46" s="545">
        <f>CC39+CC45</f>
        <v>0</v>
      </c>
      <c r="CD46" s="539">
        <f t="shared" si="74"/>
        <v>21952</v>
      </c>
      <c r="CE46" s="262">
        <f t="shared" si="75"/>
        <v>22485</v>
      </c>
      <c r="CF46" s="262">
        <f t="shared" si="76"/>
        <v>20717</v>
      </c>
      <c r="CG46" s="484" t="s">
        <v>17</v>
      </c>
      <c r="CH46" s="263" t="s">
        <v>102</v>
      </c>
      <c r="CI46" s="545">
        <f>CI39+CI45</f>
        <v>0</v>
      </c>
      <c r="CJ46" s="545">
        <f>CJ39+CJ45</f>
        <v>8852</v>
      </c>
      <c r="CK46" s="545">
        <f>CK39+CK45</f>
        <v>4151</v>
      </c>
      <c r="CL46" s="545">
        <f>CL39+CL45</f>
        <v>0</v>
      </c>
      <c r="CM46" s="545">
        <f>CM39+CM45</f>
        <v>0</v>
      </c>
      <c r="CN46" s="545">
        <v>0</v>
      </c>
      <c r="CO46" s="545">
        <f>CO39+CO45</f>
        <v>0</v>
      </c>
      <c r="CP46" s="539">
        <f t="shared" si="77"/>
        <v>0</v>
      </c>
      <c r="CQ46" s="262">
        <f t="shared" si="78"/>
        <v>8852</v>
      </c>
      <c r="CR46" s="262">
        <f t="shared" si="79"/>
        <v>4151</v>
      </c>
      <c r="CS46" s="484" t="s">
        <v>17</v>
      </c>
      <c r="CT46" s="263" t="s">
        <v>102</v>
      </c>
      <c r="CU46" s="527">
        <f t="shared" si="23"/>
        <v>1018665</v>
      </c>
      <c r="CV46" s="527">
        <f t="shared" si="24"/>
        <v>1074292</v>
      </c>
      <c r="CW46" s="527">
        <f t="shared" si="25"/>
        <v>997789</v>
      </c>
      <c r="CX46" s="527">
        <f t="shared" si="26"/>
        <v>0</v>
      </c>
      <c r="CY46" s="527">
        <f t="shared" si="27"/>
        <v>0</v>
      </c>
      <c r="CZ46" s="527">
        <f t="shared" si="28"/>
        <v>0</v>
      </c>
      <c r="DA46" s="527">
        <f t="shared" si="29"/>
        <v>0</v>
      </c>
      <c r="DB46" s="527">
        <f t="shared" si="30"/>
        <v>1018665</v>
      </c>
      <c r="DC46" s="527">
        <f t="shared" si="31"/>
        <v>1074292</v>
      </c>
      <c r="DD46" s="527">
        <f t="shared" si="32"/>
        <v>997789</v>
      </c>
    </row>
    <row r="47" spans="1:110" x14ac:dyDescent="0.3">
      <c r="A47" s="484"/>
      <c r="B47" s="261"/>
      <c r="C47" s="545"/>
      <c r="D47" s="545"/>
      <c r="E47" s="545"/>
      <c r="F47" s="545"/>
      <c r="G47" s="545"/>
      <c r="H47" s="545"/>
      <c r="I47" s="545"/>
      <c r="J47" s="526"/>
      <c r="K47" s="262"/>
      <c r="L47" s="262"/>
      <c r="M47" s="484"/>
      <c r="N47" s="261"/>
      <c r="O47" s="545"/>
      <c r="P47" s="545"/>
      <c r="Q47" s="545"/>
      <c r="R47" s="545"/>
      <c r="S47" s="545"/>
      <c r="T47" s="545"/>
      <c r="U47" s="545"/>
      <c r="V47" s="526"/>
      <c r="W47" s="526"/>
      <c r="X47" s="526"/>
      <c r="Y47" s="484"/>
      <c r="Z47" s="261"/>
      <c r="AA47" s="545"/>
      <c r="AB47" s="545"/>
      <c r="AC47" s="545"/>
      <c r="AD47" s="545"/>
      <c r="AE47" s="545"/>
      <c r="AF47" s="545"/>
      <c r="AG47" s="545"/>
      <c r="AH47" s="526"/>
      <c r="AI47" s="526"/>
      <c r="AJ47" s="526"/>
      <c r="AK47" s="526"/>
      <c r="AL47" s="261"/>
      <c r="AM47" s="545"/>
      <c r="AN47" s="545"/>
      <c r="AO47" s="545"/>
      <c r="AP47" s="545"/>
      <c r="AQ47" s="545"/>
      <c r="AR47" s="545"/>
      <c r="AS47" s="545"/>
      <c r="AT47" s="526"/>
      <c r="AU47" s="526"/>
      <c r="AV47" s="526"/>
      <c r="AW47" s="484"/>
      <c r="AX47" s="261"/>
      <c r="AY47" s="545"/>
      <c r="AZ47" s="545"/>
      <c r="BA47" s="545"/>
      <c r="BB47" s="545"/>
      <c r="BC47" s="545"/>
      <c r="BD47" s="545"/>
      <c r="BE47" s="545"/>
      <c r="BF47" s="526"/>
      <c r="BG47" s="526"/>
      <c r="BH47" s="526"/>
      <c r="BI47" s="484"/>
      <c r="BJ47" s="261"/>
      <c r="BK47" s="545"/>
      <c r="BL47" s="545"/>
      <c r="BM47" s="545"/>
      <c r="BN47" s="545"/>
      <c r="BO47" s="545"/>
      <c r="BP47" s="545"/>
      <c r="BQ47" s="545"/>
      <c r="BR47" s="526"/>
      <c r="BS47" s="526"/>
      <c r="BT47" s="526"/>
      <c r="BU47" s="484"/>
      <c r="BV47" s="261"/>
      <c r="BW47" s="545"/>
      <c r="BX47" s="545"/>
      <c r="BY47" s="545"/>
      <c r="BZ47" s="545"/>
      <c r="CA47" s="545"/>
      <c r="CB47" s="545"/>
      <c r="CC47" s="545"/>
      <c r="CD47" s="546"/>
      <c r="CE47" s="526"/>
      <c r="CF47" s="526"/>
      <c r="CG47" s="484"/>
      <c r="CH47" s="261"/>
      <c r="CI47" s="545"/>
      <c r="CJ47" s="545"/>
      <c r="CK47" s="545"/>
      <c r="CL47" s="545"/>
      <c r="CM47" s="545"/>
      <c r="CN47" s="545"/>
      <c r="CO47" s="545"/>
      <c r="CP47" s="546"/>
      <c r="CQ47" s="526"/>
      <c r="CR47" s="526"/>
      <c r="CS47" s="537"/>
      <c r="CT47" s="537"/>
      <c r="CU47" s="537"/>
      <c r="CV47" s="537"/>
      <c r="CW47" s="537"/>
      <c r="CX47" s="537"/>
      <c r="CY47" s="197"/>
      <c r="CZ47" s="491"/>
      <c r="DA47" s="491"/>
      <c r="DB47" s="491"/>
      <c r="DC47" s="491"/>
      <c r="DD47" s="537"/>
    </row>
    <row r="48" spans="1:110" s="537" customFormat="1" x14ac:dyDescent="0.3">
      <c r="A48" s="484"/>
      <c r="B48" s="503"/>
      <c r="C48" s="545"/>
      <c r="D48" s="545"/>
      <c r="E48" s="545"/>
      <c r="F48" s="545"/>
      <c r="G48" s="545"/>
      <c r="H48" s="545"/>
      <c r="I48" s="545"/>
      <c r="J48" s="526"/>
      <c r="K48" s="262"/>
      <c r="L48" s="262"/>
      <c r="M48" s="484"/>
      <c r="N48" s="503"/>
      <c r="O48" s="545"/>
      <c r="P48" s="545"/>
      <c r="Q48" s="545"/>
      <c r="R48" s="545"/>
      <c r="S48" s="545"/>
      <c r="T48" s="545"/>
      <c r="U48" s="545"/>
      <c r="V48" s="526"/>
      <c r="W48" s="526"/>
      <c r="X48" s="526"/>
      <c r="Y48" s="484"/>
      <c r="Z48" s="503"/>
      <c r="AA48" s="545"/>
      <c r="AB48" s="545"/>
      <c r="AC48" s="545"/>
      <c r="AD48" s="545"/>
      <c r="AE48" s="545"/>
      <c r="AF48" s="545"/>
      <c r="AG48" s="545"/>
      <c r="AH48" s="526"/>
      <c r="AI48" s="526"/>
      <c r="AJ48" s="526"/>
      <c r="AK48" s="484"/>
      <c r="AL48" s="503"/>
      <c r="AM48" s="545"/>
      <c r="AN48" s="545"/>
      <c r="AO48" s="545"/>
      <c r="AP48" s="545"/>
      <c r="AQ48" s="545"/>
      <c r="AR48" s="545"/>
      <c r="AS48" s="545"/>
      <c r="AT48" s="526"/>
      <c r="AU48" s="526"/>
      <c r="AV48" s="526"/>
      <c r="AW48" s="484"/>
      <c r="AX48" s="503"/>
      <c r="AY48" s="545"/>
      <c r="AZ48" s="545"/>
      <c r="BA48" s="545"/>
      <c r="BB48" s="545"/>
      <c r="BC48" s="545"/>
      <c r="BD48" s="545"/>
      <c r="BE48" s="545"/>
      <c r="BF48" s="526"/>
      <c r="BG48" s="526"/>
      <c r="BH48" s="526"/>
      <c r="BI48" s="484"/>
      <c r="BJ48" s="503"/>
      <c r="BK48" s="545"/>
      <c r="BL48" s="545"/>
      <c r="BM48" s="545"/>
      <c r="BN48" s="545"/>
      <c r="BO48" s="545"/>
      <c r="BP48" s="545"/>
      <c r="BQ48" s="545"/>
      <c r="BR48" s="526"/>
      <c r="BS48" s="526"/>
      <c r="BT48" s="526"/>
      <c r="BU48" s="484"/>
      <c r="BV48" s="503"/>
      <c r="BW48" s="545"/>
      <c r="BX48" s="545"/>
      <c r="BY48" s="545"/>
      <c r="BZ48" s="545"/>
      <c r="CA48" s="545"/>
      <c r="CB48" s="545"/>
      <c r="CC48" s="545"/>
      <c r="CD48" s="546"/>
      <c r="CE48" s="526"/>
      <c r="CF48" s="526"/>
      <c r="CG48" s="484"/>
      <c r="CH48" s="503"/>
      <c r="CI48" s="545"/>
      <c r="CJ48" s="545"/>
      <c r="CK48" s="545"/>
      <c r="CL48" s="545"/>
      <c r="CM48" s="545"/>
      <c r="CN48" s="545"/>
      <c r="CO48" s="545"/>
      <c r="CP48" s="546"/>
      <c r="CQ48" s="526"/>
      <c r="CR48" s="526"/>
      <c r="CY48" s="197"/>
      <c r="CZ48" s="491"/>
      <c r="DA48" s="491"/>
      <c r="DB48" s="491"/>
      <c r="DC48" s="491"/>
    </row>
    <row r="49" spans="1:103" s="537" customFormat="1" x14ac:dyDescent="0.3">
      <c r="A49" s="489"/>
      <c r="B49" s="547"/>
      <c r="C49" s="548"/>
      <c r="D49" s="548"/>
      <c r="E49" s="548"/>
      <c r="F49" s="548"/>
      <c r="G49" s="548"/>
      <c r="H49" s="548"/>
      <c r="I49" s="548"/>
      <c r="J49" s="549"/>
      <c r="K49" s="549"/>
      <c r="L49" s="549"/>
      <c r="M49" s="489"/>
      <c r="N49" s="547"/>
      <c r="O49" s="548"/>
      <c r="P49" s="548"/>
      <c r="Q49" s="548"/>
      <c r="R49" s="548"/>
      <c r="S49" s="548"/>
      <c r="T49" s="548"/>
      <c r="U49" s="548"/>
      <c r="V49" s="549"/>
      <c r="W49" s="549"/>
      <c r="X49" s="549"/>
      <c r="Y49" s="489"/>
      <c r="Z49" s="547"/>
      <c r="AA49" s="548"/>
      <c r="AB49" s="548"/>
      <c r="AC49" s="548"/>
      <c r="AD49" s="548"/>
      <c r="AE49" s="548"/>
      <c r="AF49" s="548"/>
      <c r="AG49" s="548"/>
      <c r="AH49" s="549"/>
      <c r="AI49" s="549"/>
      <c r="AJ49" s="549"/>
      <c r="AK49" s="489"/>
      <c r="AL49" s="547"/>
      <c r="AM49" s="548"/>
      <c r="AN49" s="548"/>
      <c r="AO49" s="548"/>
      <c r="AP49" s="548"/>
      <c r="AQ49" s="548"/>
      <c r="AR49" s="548"/>
      <c r="AS49" s="548"/>
      <c r="AT49" s="549"/>
      <c r="AU49" s="549"/>
      <c r="AV49" s="549"/>
      <c r="AW49" s="489"/>
      <c r="AX49" s="547"/>
      <c r="AY49" s="548"/>
      <c r="AZ49" s="548"/>
      <c r="BA49" s="548"/>
      <c r="BB49" s="548"/>
      <c r="BC49" s="548"/>
      <c r="BD49" s="548"/>
      <c r="BE49" s="548"/>
      <c r="BF49" s="549"/>
      <c r="BG49" s="549"/>
      <c r="BH49" s="549"/>
      <c r="BI49" s="489"/>
      <c r="BJ49" s="547"/>
      <c r="BK49" s="548"/>
      <c r="BL49" s="548"/>
      <c r="BM49" s="548"/>
      <c r="BN49" s="548"/>
      <c r="BO49" s="548"/>
      <c r="BP49" s="548"/>
      <c r="BQ49" s="548"/>
      <c r="BR49" s="549"/>
      <c r="BS49" s="549"/>
      <c r="BT49" s="549"/>
      <c r="BU49" s="489"/>
      <c r="BV49" s="547"/>
      <c r="BW49" s="548"/>
      <c r="BX49" s="548"/>
      <c r="BY49" s="548"/>
      <c r="BZ49" s="548"/>
      <c r="CA49" s="548"/>
      <c r="CB49" s="548"/>
      <c r="CC49" s="548"/>
      <c r="CD49" s="549"/>
      <c r="CE49" s="549"/>
      <c r="CF49" s="549"/>
      <c r="CG49" s="489"/>
      <c r="CH49" s="547"/>
      <c r="CI49" s="548"/>
      <c r="CJ49" s="548"/>
      <c r="CK49" s="548"/>
      <c r="CL49" s="548"/>
      <c r="CM49" s="548"/>
      <c r="CN49" s="548"/>
      <c r="CO49" s="548"/>
      <c r="CP49" s="549"/>
      <c r="CQ49" s="549"/>
      <c r="CR49" s="549"/>
      <c r="CY49" s="197"/>
    </row>
    <row r="50" spans="1:103" s="537" customFormat="1" x14ac:dyDescent="0.3">
      <c r="A50" s="550"/>
      <c r="B50" s="551"/>
      <c r="C50" s="552"/>
      <c r="D50" s="552"/>
      <c r="E50" s="552"/>
      <c r="F50" s="552"/>
      <c r="G50" s="552"/>
      <c r="H50" s="552"/>
      <c r="I50" s="197"/>
      <c r="J50" s="552"/>
      <c r="K50" s="552"/>
      <c r="L50" s="552"/>
      <c r="CY50" s="197"/>
    </row>
    <row r="51" spans="1:103" x14ac:dyDescent="0.3">
      <c r="A51" s="550"/>
      <c r="B51" s="553"/>
      <c r="C51" s="554"/>
      <c r="D51" s="554"/>
      <c r="E51" s="554"/>
      <c r="F51" s="554"/>
      <c r="G51" s="554"/>
      <c r="H51" s="554"/>
      <c r="I51" s="554"/>
      <c r="J51" s="554"/>
      <c r="K51" s="554"/>
      <c r="L51" s="554"/>
      <c r="M51" s="537"/>
      <c r="N51" s="537"/>
      <c r="O51" s="537"/>
      <c r="P51" s="537"/>
      <c r="Q51" s="537"/>
      <c r="R51" s="537"/>
      <c r="S51" s="537"/>
      <c r="T51" s="537"/>
      <c r="U51" s="537"/>
      <c r="V51" s="537"/>
      <c r="W51" s="537"/>
      <c r="X51" s="537"/>
      <c r="Y51" s="537"/>
      <c r="Z51" s="537"/>
      <c r="AA51" s="537"/>
      <c r="AB51" s="537"/>
      <c r="AC51" s="537"/>
      <c r="AD51" s="537"/>
      <c r="AE51" s="537"/>
      <c r="AF51" s="537"/>
      <c r="AG51" s="537"/>
      <c r="AH51" s="537"/>
      <c r="AI51" s="537"/>
      <c r="AJ51" s="537"/>
      <c r="AK51" s="537"/>
      <c r="AL51" s="537"/>
      <c r="AM51" s="537"/>
      <c r="AN51" s="537"/>
      <c r="AO51" s="537"/>
      <c r="AP51" s="537"/>
      <c r="AQ51" s="537"/>
      <c r="AR51" s="537"/>
      <c r="AS51" s="537"/>
      <c r="AT51" s="537"/>
      <c r="AU51" s="537"/>
      <c r="AV51" s="537"/>
      <c r="AW51" s="537"/>
      <c r="AX51" s="537"/>
      <c r="AY51" s="537"/>
      <c r="AZ51" s="537"/>
      <c r="BA51" s="537"/>
      <c r="BB51" s="537"/>
      <c r="BC51" s="537"/>
      <c r="BD51" s="537"/>
      <c r="BE51" s="537"/>
      <c r="BF51" s="537"/>
      <c r="BG51" s="537"/>
      <c r="BH51" s="537"/>
      <c r="BI51" s="537"/>
      <c r="BJ51" s="537"/>
      <c r="BK51" s="537"/>
      <c r="BL51" s="537"/>
      <c r="BM51" s="537"/>
      <c r="BN51" s="537"/>
      <c r="BO51" s="537"/>
      <c r="BP51" s="537"/>
      <c r="BQ51" s="537"/>
      <c r="BR51" s="537"/>
      <c r="BS51" s="537"/>
      <c r="BT51" s="537"/>
      <c r="BU51" s="537"/>
      <c r="BV51" s="537"/>
      <c r="BW51" s="537"/>
      <c r="BX51" s="537"/>
      <c r="BY51" s="537"/>
      <c r="BZ51" s="537"/>
      <c r="CA51" s="537"/>
      <c r="CB51" s="537"/>
      <c r="CC51" s="537"/>
      <c r="CD51" s="537"/>
      <c r="CE51" s="537"/>
      <c r="CF51" s="537"/>
      <c r="CG51" s="537"/>
      <c r="CH51" s="537"/>
      <c r="CI51" s="537"/>
      <c r="CJ51" s="537"/>
      <c r="CK51" s="537"/>
      <c r="CL51" s="537"/>
      <c r="CM51" s="537"/>
      <c r="CN51" s="537"/>
      <c r="CO51" s="537"/>
      <c r="CP51" s="537"/>
      <c r="CQ51" s="537"/>
      <c r="CR51" s="537"/>
      <c r="CY51" s="197"/>
    </row>
    <row r="52" spans="1:103" x14ac:dyDescent="0.3">
      <c r="A52" s="555"/>
      <c r="B52" s="477"/>
      <c r="C52" s="197"/>
      <c r="D52" s="197"/>
      <c r="E52" s="197"/>
    </row>
    <row r="53" spans="1:103" x14ac:dyDescent="0.3">
      <c r="A53" s="555"/>
      <c r="B53" s="556"/>
      <c r="C53" s="557"/>
      <c r="D53" s="557"/>
      <c r="E53" s="557"/>
    </row>
    <row r="54" spans="1:103" x14ac:dyDescent="0.3">
      <c r="A54" s="534"/>
      <c r="B54" s="558"/>
      <c r="C54" s="559"/>
      <c r="D54" s="559"/>
      <c r="E54" s="559"/>
      <c r="F54" s="559"/>
      <c r="G54" s="559"/>
      <c r="H54" s="559"/>
      <c r="I54" s="559"/>
      <c r="J54" s="559"/>
      <c r="K54" s="559"/>
      <c r="L54" s="559"/>
    </row>
    <row r="55" spans="1:103" x14ac:dyDescent="0.3">
      <c r="A55" s="534"/>
      <c r="B55" s="558"/>
      <c r="C55" s="559"/>
      <c r="D55" s="559"/>
      <c r="E55" s="559"/>
      <c r="F55" s="559"/>
      <c r="G55" s="559"/>
      <c r="H55" s="559"/>
      <c r="I55" s="559"/>
      <c r="J55" s="559"/>
      <c r="K55" s="559"/>
      <c r="L55" s="559"/>
    </row>
    <row r="56" spans="1:103" x14ac:dyDescent="0.3">
      <c r="A56" s="534"/>
      <c r="B56" s="560"/>
      <c r="C56" s="559"/>
      <c r="D56" s="559"/>
      <c r="E56" s="559"/>
      <c r="F56" s="559"/>
      <c r="G56" s="559"/>
      <c r="H56" s="559"/>
      <c r="I56" s="559"/>
      <c r="J56" s="559"/>
      <c r="K56" s="559"/>
      <c r="L56" s="559"/>
    </row>
    <row r="57" spans="1:103" x14ac:dyDescent="0.3">
      <c r="A57" s="555"/>
      <c r="B57" s="540"/>
      <c r="C57" s="541"/>
      <c r="D57" s="541"/>
      <c r="E57" s="541"/>
      <c r="F57" s="537"/>
      <c r="G57" s="537"/>
      <c r="H57" s="537"/>
      <c r="I57" s="537"/>
      <c r="J57" s="478"/>
      <c r="K57" s="478"/>
      <c r="L57" s="478"/>
    </row>
    <row r="58" spans="1:103" x14ac:dyDescent="0.3">
      <c r="A58" s="534"/>
      <c r="B58" s="558"/>
      <c r="C58" s="561"/>
      <c r="D58" s="561"/>
      <c r="E58" s="561"/>
      <c r="F58" s="561"/>
      <c r="G58" s="561"/>
      <c r="H58" s="561"/>
      <c r="I58" s="561"/>
      <c r="J58" s="561"/>
      <c r="K58" s="561"/>
      <c r="L58" s="561"/>
    </row>
    <row r="59" spans="1:103" x14ac:dyDescent="0.3">
      <c r="A59" s="534"/>
      <c r="B59" s="558"/>
      <c r="C59" s="561"/>
      <c r="D59" s="561"/>
      <c r="E59" s="561"/>
      <c r="F59" s="561"/>
      <c r="G59" s="561"/>
      <c r="H59" s="561"/>
      <c r="I59" s="561"/>
      <c r="J59" s="561"/>
      <c r="K59" s="561"/>
      <c r="L59" s="561"/>
    </row>
    <row r="60" spans="1:103" x14ac:dyDescent="0.3">
      <c r="A60" s="534"/>
      <c r="B60" s="558"/>
      <c r="C60" s="561"/>
      <c r="D60" s="561"/>
      <c r="E60" s="561"/>
      <c r="F60" s="561"/>
      <c r="G60" s="561"/>
      <c r="H60" s="561"/>
      <c r="I60" s="561"/>
      <c r="J60" s="561"/>
      <c r="K60" s="561"/>
      <c r="L60" s="561"/>
    </row>
    <row r="61" spans="1:103" x14ac:dyDescent="0.3">
      <c r="A61" s="534"/>
      <c r="B61" s="558"/>
      <c r="C61" s="561"/>
      <c r="D61" s="561"/>
      <c r="E61" s="561"/>
      <c r="F61" s="561"/>
      <c r="G61" s="561"/>
      <c r="H61" s="561"/>
      <c r="I61" s="561"/>
      <c r="J61" s="561"/>
      <c r="K61" s="561"/>
      <c r="L61" s="561"/>
    </row>
    <row r="62" spans="1:103" x14ac:dyDescent="0.3">
      <c r="A62" s="534"/>
      <c r="B62" s="558"/>
      <c r="C62" s="561"/>
      <c r="D62" s="561"/>
      <c r="E62" s="561"/>
      <c r="F62" s="561"/>
      <c r="G62" s="561"/>
      <c r="H62" s="561"/>
      <c r="I62" s="561"/>
      <c r="J62" s="561"/>
      <c r="K62" s="561"/>
      <c r="L62" s="561"/>
    </row>
    <row r="63" spans="1:103" x14ac:dyDescent="0.3">
      <c r="A63" s="534"/>
      <c r="B63" s="490"/>
      <c r="C63" s="561"/>
      <c r="D63" s="561"/>
      <c r="E63" s="561"/>
      <c r="F63" s="561"/>
      <c r="G63" s="561"/>
      <c r="H63" s="561"/>
      <c r="I63" s="561"/>
      <c r="J63" s="561"/>
      <c r="K63" s="561"/>
      <c r="L63" s="561"/>
    </row>
    <row r="64" spans="1:103" x14ac:dyDescent="0.3">
      <c r="A64" s="534"/>
      <c r="B64" s="558"/>
      <c r="C64" s="561"/>
      <c r="D64" s="561"/>
      <c r="E64" s="561"/>
      <c r="F64" s="561"/>
      <c r="G64" s="561"/>
      <c r="H64" s="561"/>
      <c r="I64" s="561"/>
      <c r="J64" s="561"/>
      <c r="K64" s="561"/>
      <c r="L64" s="561"/>
    </row>
    <row r="65" spans="1:12" x14ac:dyDescent="0.3">
      <c r="A65" s="534"/>
      <c r="B65" s="558"/>
      <c r="C65" s="561"/>
      <c r="D65" s="561"/>
      <c r="E65" s="561"/>
      <c r="F65" s="561"/>
      <c r="G65" s="561"/>
      <c r="H65" s="561"/>
      <c r="I65" s="561"/>
      <c r="J65" s="561"/>
      <c r="K65" s="561"/>
      <c r="L65" s="561"/>
    </row>
    <row r="66" spans="1:12" x14ac:dyDescent="0.3">
      <c r="A66" s="534"/>
      <c r="B66" s="558"/>
      <c r="C66" s="561"/>
      <c r="D66" s="561"/>
      <c r="E66" s="561"/>
      <c r="F66" s="561"/>
      <c r="G66" s="561"/>
      <c r="H66" s="561"/>
      <c r="I66" s="561"/>
      <c r="J66" s="561"/>
      <c r="K66" s="561"/>
      <c r="L66" s="561"/>
    </row>
    <row r="67" spans="1:12" x14ac:dyDescent="0.3">
      <c r="A67" s="534"/>
      <c r="B67" s="490"/>
      <c r="C67" s="561"/>
      <c r="D67" s="561"/>
      <c r="E67" s="561"/>
      <c r="F67" s="561"/>
      <c r="G67" s="561"/>
      <c r="H67" s="561"/>
      <c r="I67" s="561"/>
      <c r="J67" s="561"/>
      <c r="K67" s="561"/>
      <c r="L67" s="561"/>
    </row>
    <row r="68" spans="1:12" x14ac:dyDescent="0.3">
      <c r="A68" s="534"/>
      <c r="B68" s="547"/>
      <c r="C68" s="561"/>
      <c r="D68" s="561"/>
      <c r="E68" s="561"/>
      <c r="F68" s="561"/>
      <c r="G68" s="561"/>
      <c r="H68" s="561"/>
      <c r="I68" s="561"/>
      <c r="J68" s="561"/>
      <c r="K68" s="561"/>
      <c r="L68" s="561"/>
    </row>
    <row r="69" spans="1:12" x14ac:dyDescent="0.3">
      <c r="A69" s="534"/>
      <c r="B69" s="547"/>
      <c r="C69" s="197"/>
      <c r="D69" s="197"/>
      <c r="E69" s="197"/>
      <c r="F69" s="197"/>
      <c r="G69" s="197"/>
      <c r="H69" s="197"/>
      <c r="I69" s="197"/>
      <c r="J69" s="197"/>
      <c r="K69" s="197"/>
      <c r="L69" s="197"/>
    </row>
    <row r="70" spans="1:12" x14ac:dyDescent="0.3">
      <c r="A70" s="534"/>
      <c r="B70" s="547"/>
      <c r="C70" s="197"/>
      <c r="D70" s="197"/>
      <c r="E70" s="197"/>
      <c r="F70" s="197"/>
      <c r="G70" s="197"/>
      <c r="H70" s="197"/>
      <c r="I70" s="197"/>
      <c r="J70" s="197"/>
      <c r="K70" s="197"/>
      <c r="L70" s="197"/>
    </row>
    <row r="71" spans="1:12" x14ac:dyDescent="0.3">
      <c r="A71" s="537"/>
      <c r="B71" s="537"/>
      <c r="C71" s="537"/>
      <c r="D71" s="537"/>
      <c r="E71" s="537"/>
      <c r="F71" s="537"/>
      <c r="G71" s="537"/>
      <c r="H71" s="537"/>
      <c r="I71" s="537"/>
      <c r="J71" s="537"/>
      <c r="K71" s="537"/>
      <c r="L71" s="537"/>
    </row>
    <row r="72" spans="1:12" x14ac:dyDescent="0.3">
      <c r="A72" s="584"/>
      <c r="B72" s="585"/>
      <c r="C72" s="585"/>
      <c r="D72" s="477"/>
      <c r="E72" s="477"/>
      <c r="F72" s="536"/>
      <c r="G72" s="536"/>
      <c r="H72" s="536"/>
      <c r="I72" s="586"/>
      <c r="J72" s="587"/>
      <c r="K72" s="562"/>
      <c r="L72" s="562"/>
    </row>
    <row r="73" spans="1:12" x14ac:dyDescent="0.3">
      <c r="A73" s="584"/>
      <c r="B73" s="585"/>
      <c r="C73" s="585"/>
      <c r="D73" s="477"/>
      <c r="E73" s="477"/>
      <c r="F73" s="536"/>
      <c r="G73" s="536"/>
      <c r="H73" s="536"/>
      <c r="I73" s="536"/>
      <c r="J73" s="536"/>
      <c r="K73" s="536"/>
      <c r="L73" s="536"/>
    </row>
    <row r="74" spans="1:12" x14ac:dyDescent="0.3">
      <c r="A74" s="534"/>
      <c r="B74" s="535"/>
      <c r="C74" s="478"/>
      <c r="D74" s="478"/>
      <c r="E74" s="478"/>
      <c r="F74" s="536"/>
      <c r="G74" s="536"/>
      <c r="H74" s="536"/>
      <c r="I74" s="536"/>
      <c r="J74" s="478"/>
      <c r="K74" s="478"/>
      <c r="L74" s="478"/>
    </row>
    <row r="75" spans="1:12" x14ac:dyDescent="0.3">
      <c r="A75" s="563"/>
      <c r="B75" s="476"/>
      <c r="C75" s="564"/>
      <c r="D75" s="564"/>
      <c r="E75" s="564"/>
      <c r="F75" s="536"/>
      <c r="G75" s="536"/>
      <c r="H75" s="536"/>
      <c r="I75" s="536"/>
      <c r="J75" s="534"/>
      <c r="K75" s="534"/>
      <c r="L75" s="534"/>
    </row>
    <row r="76" spans="1:12" x14ac:dyDescent="0.3">
      <c r="A76" s="534"/>
      <c r="B76" s="490"/>
      <c r="C76" s="491"/>
      <c r="D76" s="491"/>
      <c r="E76" s="491"/>
      <c r="F76" s="491"/>
      <c r="G76" s="491"/>
      <c r="H76" s="491"/>
      <c r="I76" s="491"/>
      <c r="J76" s="491"/>
      <c r="K76" s="491"/>
      <c r="L76" s="491"/>
    </row>
    <row r="77" spans="1:12" x14ac:dyDescent="0.3">
      <c r="A77" s="534"/>
      <c r="B77" s="558"/>
      <c r="C77" s="559"/>
      <c r="D77" s="559"/>
      <c r="E77" s="559"/>
      <c r="F77" s="559"/>
      <c r="G77" s="559"/>
      <c r="H77" s="559"/>
      <c r="I77" s="559"/>
      <c r="J77" s="559"/>
      <c r="K77" s="559"/>
      <c r="L77" s="559"/>
    </row>
    <row r="78" spans="1:12" x14ac:dyDescent="0.3">
      <c r="A78" s="534"/>
      <c r="B78" s="558"/>
      <c r="C78" s="559"/>
      <c r="D78" s="559"/>
      <c r="E78" s="559"/>
      <c r="F78" s="559"/>
      <c r="G78" s="559"/>
      <c r="H78" s="559"/>
      <c r="I78" s="559"/>
      <c r="J78" s="559"/>
      <c r="K78" s="559"/>
      <c r="L78" s="559"/>
    </row>
    <row r="79" spans="1:12" x14ac:dyDescent="0.3">
      <c r="A79" s="534"/>
      <c r="B79" s="558"/>
      <c r="C79" s="559"/>
      <c r="D79" s="559"/>
      <c r="E79" s="559"/>
      <c r="F79" s="559"/>
      <c r="G79" s="559"/>
      <c r="H79" s="559"/>
      <c r="I79" s="559"/>
      <c r="J79" s="559"/>
      <c r="K79" s="559"/>
      <c r="L79" s="559"/>
    </row>
    <row r="80" spans="1:12" x14ac:dyDescent="0.3">
      <c r="A80" s="534"/>
      <c r="B80" s="558"/>
      <c r="C80" s="559"/>
      <c r="D80" s="559"/>
      <c r="E80" s="559"/>
      <c r="F80" s="559"/>
      <c r="G80" s="559"/>
      <c r="H80" s="559"/>
      <c r="I80" s="559"/>
      <c r="J80" s="559"/>
      <c r="K80" s="559"/>
      <c r="L80" s="559"/>
    </row>
    <row r="81" spans="1:12" x14ac:dyDescent="0.3">
      <c r="A81" s="534"/>
      <c r="B81" s="558"/>
      <c r="C81" s="559"/>
      <c r="D81" s="559"/>
      <c r="E81" s="559"/>
      <c r="F81" s="559"/>
      <c r="G81" s="559"/>
      <c r="H81" s="559"/>
      <c r="I81" s="559"/>
      <c r="J81" s="559"/>
      <c r="K81" s="559"/>
      <c r="L81" s="559"/>
    </row>
    <row r="82" spans="1:12" x14ac:dyDescent="0.3">
      <c r="A82" s="534"/>
      <c r="B82" s="558"/>
      <c r="C82" s="559"/>
      <c r="D82" s="559"/>
      <c r="E82" s="559"/>
      <c r="F82" s="559"/>
      <c r="G82" s="559"/>
      <c r="H82" s="559"/>
      <c r="I82" s="559"/>
      <c r="J82" s="559"/>
      <c r="K82" s="559"/>
      <c r="L82" s="559"/>
    </row>
    <row r="83" spans="1:12" x14ac:dyDescent="0.3">
      <c r="A83" s="534"/>
      <c r="B83" s="558"/>
      <c r="C83" s="559"/>
      <c r="D83" s="559"/>
      <c r="E83" s="559"/>
      <c r="F83" s="559"/>
      <c r="G83" s="559"/>
      <c r="H83" s="559"/>
      <c r="I83" s="559"/>
      <c r="J83" s="559"/>
      <c r="K83" s="559"/>
      <c r="L83" s="559"/>
    </row>
    <row r="84" spans="1:12" x14ac:dyDescent="0.3">
      <c r="A84" s="534"/>
      <c r="B84" s="560"/>
      <c r="C84" s="559"/>
      <c r="D84" s="559"/>
      <c r="E84" s="559"/>
      <c r="F84" s="559"/>
      <c r="G84" s="559"/>
      <c r="H84" s="559"/>
      <c r="I84" s="559"/>
      <c r="J84" s="559"/>
      <c r="K84" s="559"/>
      <c r="L84" s="559"/>
    </row>
    <row r="85" spans="1:12" x14ac:dyDescent="0.3">
      <c r="A85" s="555"/>
      <c r="B85" s="540"/>
      <c r="C85" s="541"/>
      <c r="D85" s="541"/>
      <c r="E85" s="541"/>
      <c r="F85" s="537"/>
      <c r="G85" s="537"/>
      <c r="H85" s="537"/>
      <c r="I85" s="537"/>
      <c r="J85" s="478"/>
      <c r="K85" s="478"/>
      <c r="L85" s="478"/>
    </row>
    <row r="86" spans="1:12" x14ac:dyDescent="0.3">
      <c r="A86" s="534"/>
      <c r="B86" s="558"/>
      <c r="C86" s="561"/>
      <c r="D86" s="561"/>
      <c r="E86" s="561"/>
      <c r="F86" s="561"/>
      <c r="G86" s="561"/>
      <c r="H86" s="561"/>
      <c r="I86" s="561"/>
      <c r="J86" s="561"/>
      <c r="K86" s="561"/>
      <c r="L86" s="561"/>
    </row>
    <row r="87" spans="1:12" x14ac:dyDescent="0.3">
      <c r="A87" s="534"/>
      <c r="B87" s="558"/>
      <c r="C87" s="561"/>
      <c r="D87" s="561"/>
      <c r="E87" s="561"/>
      <c r="F87" s="561"/>
      <c r="G87" s="561"/>
      <c r="H87" s="561"/>
      <c r="I87" s="561"/>
      <c r="J87" s="561"/>
      <c r="K87" s="561"/>
      <c r="L87" s="561"/>
    </row>
    <row r="88" spans="1:12" x14ac:dyDescent="0.3">
      <c r="A88" s="534"/>
      <c r="B88" s="558"/>
      <c r="C88" s="561"/>
      <c r="D88" s="561"/>
      <c r="E88" s="561"/>
      <c r="F88" s="561"/>
      <c r="G88" s="561"/>
      <c r="H88" s="561"/>
      <c r="I88" s="561"/>
      <c r="J88" s="561"/>
      <c r="K88" s="561"/>
      <c r="L88" s="561"/>
    </row>
    <row r="89" spans="1:12" x14ac:dyDescent="0.3">
      <c r="A89" s="534"/>
      <c r="B89" s="558"/>
      <c r="C89" s="561"/>
      <c r="D89" s="561"/>
      <c r="E89" s="561"/>
      <c r="F89" s="561"/>
      <c r="G89" s="561"/>
      <c r="H89" s="561"/>
      <c r="I89" s="561"/>
      <c r="J89" s="561"/>
      <c r="K89" s="561"/>
      <c r="L89" s="561"/>
    </row>
    <row r="90" spans="1:12" x14ac:dyDescent="0.3">
      <c r="A90" s="534"/>
      <c r="B90" s="558"/>
      <c r="C90" s="561"/>
      <c r="D90" s="561"/>
      <c r="E90" s="561"/>
      <c r="F90" s="561"/>
      <c r="G90" s="561"/>
      <c r="H90" s="561"/>
      <c r="I90" s="561"/>
      <c r="J90" s="561"/>
      <c r="K90" s="561"/>
      <c r="L90" s="561"/>
    </row>
    <row r="91" spans="1:12" x14ac:dyDescent="0.3">
      <c r="A91" s="534"/>
      <c r="B91" s="490"/>
      <c r="C91" s="561"/>
      <c r="D91" s="561"/>
      <c r="E91" s="561"/>
      <c r="F91" s="561"/>
      <c r="G91" s="561"/>
      <c r="H91" s="561"/>
      <c r="I91" s="561"/>
      <c r="J91" s="561"/>
      <c r="K91" s="561"/>
      <c r="L91" s="561"/>
    </row>
    <row r="92" spans="1:12" x14ac:dyDescent="0.3">
      <c r="A92" s="534"/>
      <c r="B92" s="558"/>
      <c r="C92" s="561"/>
      <c r="D92" s="561"/>
      <c r="E92" s="561"/>
      <c r="F92" s="561"/>
      <c r="G92" s="561"/>
      <c r="H92" s="561"/>
      <c r="I92" s="561"/>
      <c r="J92" s="561"/>
      <c r="K92" s="561"/>
      <c r="L92" s="561"/>
    </row>
    <row r="93" spans="1:12" x14ac:dyDescent="0.3">
      <c r="A93" s="534"/>
      <c r="B93" s="558"/>
      <c r="C93" s="561"/>
      <c r="D93" s="561"/>
      <c r="E93" s="561"/>
      <c r="F93" s="561"/>
      <c r="G93" s="561"/>
      <c r="H93" s="561"/>
      <c r="I93" s="561"/>
      <c r="J93" s="561"/>
      <c r="K93" s="561"/>
      <c r="L93" s="561"/>
    </row>
    <row r="94" spans="1:12" x14ac:dyDescent="0.3">
      <c r="A94" s="534"/>
      <c r="B94" s="558"/>
      <c r="C94" s="561"/>
      <c r="D94" s="561"/>
      <c r="E94" s="561"/>
      <c r="F94" s="561"/>
      <c r="G94" s="561"/>
      <c r="H94" s="561"/>
      <c r="I94" s="561"/>
      <c r="J94" s="561"/>
      <c r="K94" s="561"/>
      <c r="L94" s="561"/>
    </row>
    <row r="95" spans="1:12" x14ac:dyDescent="0.3">
      <c r="A95" s="534"/>
      <c r="B95" s="490"/>
      <c r="C95" s="561"/>
      <c r="D95" s="561"/>
      <c r="E95" s="561"/>
      <c r="F95" s="561"/>
      <c r="G95" s="561"/>
      <c r="H95" s="561"/>
      <c r="I95" s="561"/>
      <c r="J95" s="561"/>
      <c r="K95" s="561"/>
      <c r="L95" s="561"/>
    </row>
    <row r="96" spans="1:12" x14ac:dyDescent="0.3">
      <c r="A96" s="534"/>
      <c r="B96" s="547"/>
      <c r="C96" s="561"/>
      <c r="D96" s="561"/>
      <c r="E96" s="561"/>
      <c r="F96" s="561"/>
      <c r="G96" s="561"/>
      <c r="H96" s="561"/>
      <c r="I96" s="561"/>
      <c r="J96" s="561"/>
      <c r="K96" s="561"/>
      <c r="L96" s="561"/>
    </row>
    <row r="97" spans="1:25" x14ac:dyDescent="0.3">
      <c r="A97" s="584"/>
      <c r="B97" s="585"/>
      <c r="C97" s="585"/>
      <c r="D97" s="477"/>
      <c r="E97" s="477"/>
      <c r="F97" s="536"/>
      <c r="G97" s="536"/>
      <c r="H97" s="536"/>
      <c r="I97" s="586"/>
      <c r="J97" s="587"/>
      <c r="K97" s="562"/>
      <c r="L97" s="562"/>
    </row>
    <row r="98" spans="1:25" x14ac:dyDescent="0.3">
      <c r="A98" s="584"/>
      <c r="B98" s="585"/>
      <c r="C98" s="585"/>
      <c r="D98" s="477"/>
      <c r="E98" s="477"/>
      <c r="F98" s="536"/>
      <c r="G98" s="536"/>
      <c r="H98" s="536"/>
      <c r="I98" s="536"/>
      <c r="J98" s="536"/>
      <c r="K98" s="536"/>
      <c r="L98" s="536"/>
    </row>
    <row r="99" spans="1:25" x14ac:dyDescent="0.3">
      <c r="A99" s="534"/>
      <c r="B99" s="535"/>
      <c r="C99" s="478"/>
      <c r="D99" s="478"/>
      <c r="E99" s="478"/>
      <c r="F99" s="536"/>
      <c r="G99" s="536"/>
      <c r="H99" s="536"/>
      <c r="I99" s="536"/>
      <c r="J99" s="478"/>
      <c r="K99" s="478"/>
      <c r="L99" s="478"/>
    </row>
    <row r="100" spans="1:25" x14ac:dyDescent="0.3">
      <c r="A100" s="563"/>
      <c r="B100" s="476"/>
      <c r="C100" s="564"/>
      <c r="D100" s="564"/>
      <c r="E100" s="564"/>
      <c r="F100" s="536"/>
      <c r="G100" s="536"/>
      <c r="H100" s="536"/>
      <c r="I100" s="536"/>
      <c r="J100" s="534"/>
      <c r="K100" s="534"/>
      <c r="L100" s="534"/>
    </row>
    <row r="101" spans="1:25" x14ac:dyDescent="0.3">
      <c r="A101" s="534"/>
      <c r="B101" s="490"/>
      <c r="C101" s="491"/>
      <c r="D101" s="491"/>
      <c r="E101" s="491"/>
      <c r="F101" s="491"/>
      <c r="G101" s="491"/>
      <c r="H101" s="491"/>
      <c r="I101" s="491"/>
      <c r="J101" s="491"/>
      <c r="K101" s="491"/>
      <c r="L101" s="491"/>
    </row>
    <row r="102" spans="1:25" x14ac:dyDescent="0.3">
      <c r="A102" s="534"/>
      <c r="B102" s="558"/>
      <c r="C102" s="559"/>
      <c r="D102" s="559"/>
      <c r="E102" s="559"/>
      <c r="F102" s="559"/>
      <c r="G102" s="559"/>
      <c r="H102" s="559"/>
      <c r="I102" s="559"/>
      <c r="J102" s="559"/>
      <c r="K102" s="559"/>
      <c r="L102" s="559"/>
    </row>
    <row r="103" spans="1:25" x14ac:dyDescent="0.3">
      <c r="A103" s="534"/>
      <c r="B103" s="558"/>
      <c r="C103" s="559"/>
      <c r="D103" s="559"/>
      <c r="E103" s="559"/>
      <c r="F103" s="559"/>
      <c r="G103" s="559"/>
      <c r="H103" s="559"/>
      <c r="I103" s="559"/>
      <c r="J103" s="559"/>
      <c r="K103" s="559"/>
      <c r="L103" s="559"/>
    </row>
    <row r="104" spans="1:25" x14ac:dyDescent="0.3">
      <c r="A104" s="534"/>
      <c r="B104" s="558"/>
      <c r="C104" s="559"/>
      <c r="D104" s="559"/>
      <c r="E104" s="559"/>
      <c r="F104" s="559"/>
      <c r="G104" s="559"/>
      <c r="H104" s="559"/>
      <c r="I104" s="559"/>
      <c r="J104" s="559"/>
      <c r="K104" s="559"/>
      <c r="L104" s="559"/>
    </row>
    <row r="105" spans="1:25" x14ac:dyDescent="0.3">
      <c r="A105" s="534"/>
      <c r="B105" s="558"/>
      <c r="C105" s="559"/>
      <c r="D105" s="559"/>
      <c r="E105" s="559"/>
      <c r="F105" s="559"/>
      <c r="G105" s="559"/>
      <c r="H105" s="559"/>
      <c r="I105" s="559"/>
      <c r="J105" s="559"/>
      <c r="K105" s="559"/>
      <c r="L105" s="559"/>
    </row>
    <row r="106" spans="1:25" x14ac:dyDescent="0.3">
      <c r="A106" s="534"/>
      <c r="B106" s="558"/>
      <c r="C106" s="559"/>
      <c r="D106" s="559"/>
      <c r="E106" s="559"/>
      <c r="F106" s="559"/>
      <c r="G106" s="559"/>
      <c r="H106" s="559"/>
      <c r="I106" s="559"/>
      <c r="J106" s="559"/>
      <c r="K106" s="559"/>
      <c r="L106" s="559"/>
    </row>
    <row r="107" spans="1:25" x14ac:dyDescent="0.3">
      <c r="A107" s="534"/>
      <c r="B107" s="558"/>
      <c r="C107" s="559"/>
      <c r="D107" s="559"/>
      <c r="E107" s="559"/>
      <c r="F107" s="559"/>
      <c r="G107" s="559"/>
      <c r="H107" s="559"/>
      <c r="I107" s="559"/>
      <c r="J107" s="559"/>
      <c r="K107" s="559"/>
      <c r="L107" s="559"/>
    </row>
    <row r="108" spans="1:25" x14ac:dyDescent="0.3">
      <c r="A108" s="534"/>
      <c r="B108" s="558"/>
      <c r="C108" s="559"/>
      <c r="D108" s="559"/>
      <c r="E108" s="559"/>
      <c r="F108" s="559"/>
      <c r="G108" s="559"/>
      <c r="H108" s="559"/>
      <c r="I108" s="559"/>
      <c r="J108" s="559"/>
      <c r="K108" s="559"/>
      <c r="L108" s="559"/>
    </row>
    <row r="109" spans="1:25" x14ac:dyDescent="0.3">
      <c r="A109" s="534"/>
      <c r="B109" s="560"/>
      <c r="C109" s="559"/>
      <c r="D109" s="559"/>
      <c r="E109" s="559"/>
      <c r="F109" s="559"/>
      <c r="G109" s="559"/>
      <c r="H109" s="559"/>
      <c r="I109" s="559"/>
      <c r="J109" s="559"/>
      <c r="K109" s="559"/>
      <c r="L109" s="559"/>
    </row>
    <row r="110" spans="1:25" x14ac:dyDescent="0.3">
      <c r="A110" s="555"/>
      <c r="B110" s="540"/>
      <c r="C110" s="541"/>
      <c r="D110" s="541"/>
      <c r="E110" s="541"/>
      <c r="F110" s="537"/>
      <c r="G110" s="537"/>
      <c r="H110" s="537"/>
      <c r="I110" s="537"/>
      <c r="J110" s="478"/>
      <c r="K110" s="478"/>
      <c r="L110" s="478"/>
      <c r="M110" s="520"/>
      <c r="Y110" s="520"/>
    </row>
    <row r="111" spans="1:25" x14ac:dyDescent="0.3">
      <c r="A111" s="534"/>
      <c r="B111" s="558"/>
      <c r="C111" s="561"/>
      <c r="D111" s="561"/>
      <c r="E111" s="561"/>
      <c r="F111" s="561"/>
      <c r="G111" s="561"/>
      <c r="H111" s="561"/>
      <c r="I111" s="561"/>
      <c r="J111" s="561"/>
      <c r="K111" s="561"/>
      <c r="L111" s="561"/>
      <c r="M111" s="515"/>
      <c r="Y111" s="515"/>
    </row>
    <row r="112" spans="1:25" x14ac:dyDescent="0.3">
      <c r="A112" s="534"/>
      <c r="B112" s="558"/>
      <c r="C112" s="561"/>
      <c r="D112" s="561"/>
      <c r="E112" s="561"/>
      <c r="F112" s="561"/>
      <c r="G112" s="561"/>
      <c r="H112" s="561"/>
      <c r="I112" s="561"/>
      <c r="J112" s="561"/>
      <c r="K112" s="561"/>
      <c r="L112" s="561"/>
      <c r="M112" s="515"/>
      <c r="Y112" s="515"/>
    </row>
    <row r="113" spans="1:26" x14ac:dyDescent="0.3">
      <c r="A113" s="534"/>
      <c r="B113" s="558"/>
      <c r="C113" s="561"/>
      <c r="D113" s="561"/>
      <c r="E113" s="561"/>
      <c r="F113" s="561"/>
      <c r="G113" s="561"/>
      <c r="H113" s="561"/>
      <c r="I113" s="561"/>
      <c r="J113" s="561"/>
      <c r="K113" s="561"/>
      <c r="L113" s="561"/>
      <c r="M113" s="515"/>
      <c r="N113" s="515"/>
      <c r="Y113" s="515"/>
      <c r="Z113" s="515"/>
    </row>
    <row r="114" spans="1:26" x14ac:dyDescent="0.3">
      <c r="A114" s="534"/>
      <c r="B114" s="558"/>
      <c r="C114" s="561"/>
      <c r="D114" s="561"/>
      <c r="E114" s="561"/>
      <c r="F114" s="561"/>
      <c r="G114" s="561"/>
      <c r="H114" s="561"/>
      <c r="I114" s="561"/>
      <c r="J114" s="561"/>
      <c r="K114" s="561"/>
      <c r="L114" s="561"/>
    </row>
    <row r="115" spans="1:26" x14ac:dyDescent="0.3">
      <c r="A115" s="534"/>
      <c r="B115" s="558"/>
      <c r="C115" s="561"/>
      <c r="D115" s="561"/>
      <c r="E115" s="561"/>
      <c r="F115" s="561"/>
      <c r="G115" s="561"/>
      <c r="H115" s="561"/>
      <c r="I115" s="561"/>
      <c r="J115" s="561"/>
      <c r="K115" s="561"/>
      <c r="L115" s="561"/>
    </row>
    <row r="116" spans="1:26" x14ac:dyDescent="0.3">
      <c r="A116" s="534"/>
      <c r="B116" s="490"/>
      <c r="C116" s="561"/>
      <c r="D116" s="561"/>
      <c r="E116" s="561"/>
      <c r="F116" s="561"/>
      <c r="G116" s="561"/>
      <c r="H116" s="561"/>
      <c r="I116" s="561"/>
      <c r="J116" s="561"/>
      <c r="K116" s="561"/>
      <c r="L116" s="561"/>
    </row>
    <row r="117" spans="1:26" x14ac:dyDescent="0.3">
      <c r="A117" s="534"/>
      <c r="B117" s="558"/>
      <c r="C117" s="561"/>
      <c r="D117" s="561"/>
      <c r="E117" s="561"/>
      <c r="F117" s="561"/>
      <c r="G117" s="561"/>
      <c r="H117" s="561"/>
      <c r="I117" s="561"/>
      <c r="J117" s="561"/>
      <c r="K117" s="561"/>
      <c r="L117" s="561"/>
    </row>
    <row r="118" spans="1:26" x14ac:dyDescent="0.3">
      <c r="A118" s="534"/>
      <c r="B118" s="558"/>
      <c r="C118" s="561"/>
      <c r="D118" s="561"/>
      <c r="E118" s="561"/>
      <c r="F118" s="561"/>
      <c r="G118" s="561"/>
      <c r="H118" s="561"/>
      <c r="I118" s="561"/>
      <c r="J118" s="561"/>
      <c r="K118" s="561"/>
      <c r="L118" s="561"/>
    </row>
    <row r="119" spans="1:26" x14ac:dyDescent="0.3">
      <c r="A119" s="534"/>
      <c r="B119" s="558"/>
      <c r="C119" s="561"/>
      <c r="D119" s="561"/>
      <c r="E119" s="561"/>
      <c r="F119" s="561"/>
      <c r="G119" s="561"/>
      <c r="H119" s="561"/>
      <c r="I119" s="561"/>
      <c r="J119" s="561"/>
      <c r="K119" s="561"/>
      <c r="L119" s="561"/>
    </row>
    <row r="120" spans="1:26" x14ac:dyDescent="0.3">
      <c r="A120" s="534"/>
      <c r="B120" s="490"/>
      <c r="C120" s="561"/>
      <c r="D120" s="561"/>
      <c r="E120" s="561"/>
      <c r="F120" s="561"/>
      <c r="G120" s="561"/>
      <c r="H120" s="561"/>
      <c r="I120" s="561"/>
      <c r="J120" s="561"/>
      <c r="K120" s="561"/>
      <c r="L120" s="561"/>
    </row>
    <row r="121" spans="1:26" x14ac:dyDescent="0.3">
      <c r="A121" s="534"/>
      <c r="B121" s="547"/>
      <c r="C121" s="561"/>
      <c r="D121" s="561"/>
      <c r="E121" s="561"/>
      <c r="F121" s="561"/>
      <c r="G121" s="561"/>
      <c r="H121" s="561"/>
      <c r="I121" s="561"/>
      <c r="J121" s="561"/>
      <c r="K121" s="561"/>
      <c r="L121" s="561"/>
    </row>
    <row r="122" spans="1:26" x14ac:dyDescent="0.3">
      <c r="A122" s="537"/>
      <c r="B122" s="537"/>
      <c r="C122" s="537"/>
      <c r="D122" s="537"/>
      <c r="E122" s="537"/>
      <c r="F122" s="537"/>
      <c r="G122" s="537"/>
      <c r="H122" s="537"/>
      <c r="I122" s="537"/>
      <c r="J122" s="537"/>
      <c r="K122" s="537"/>
      <c r="L122" s="537"/>
    </row>
    <row r="123" spans="1:26" x14ac:dyDescent="0.3">
      <c r="A123" s="537"/>
      <c r="B123" s="537"/>
      <c r="C123" s="537"/>
      <c r="D123" s="537"/>
      <c r="E123" s="537"/>
      <c r="F123" s="537"/>
      <c r="G123" s="537"/>
      <c r="H123" s="537"/>
      <c r="I123" s="537"/>
      <c r="J123" s="537"/>
      <c r="K123" s="537"/>
      <c r="L123" s="537"/>
    </row>
    <row r="124" spans="1:26" x14ac:dyDescent="0.3">
      <c r="A124" s="537"/>
      <c r="B124" s="537"/>
      <c r="C124" s="537"/>
      <c r="D124" s="537"/>
      <c r="E124" s="537"/>
      <c r="F124" s="537"/>
      <c r="G124" s="537"/>
      <c r="H124" s="537"/>
      <c r="I124" s="537"/>
      <c r="J124" s="537"/>
      <c r="K124" s="537"/>
      <c r="L124" s="537"/>
    </row>
    <row r="125" spans="1:26" x14ac:dyDescent="0.3">
      <c r="A125" s="584"/>
      <c r="B125" s="585"/>
      <c r="C125" s="585"/>
      <c r="D125" s="477"/>
      <c r="E125" s="477"/>
      <c r="F125" s="536"/>
      <c r="G125" s="536"/>
      <c r="H125" s="536"/>
      <c r="I125" s="586"/>
      <c r="J125" s="587"/>
      <c r="K125" s="562"/>
      <c r="L125" s="562"/>
    </row>
    <row r="126" spans="1:26" x14ac:dyDescent="0.3">
      <c r="A126" s="584"/>
      <c r="B126" s="585"/>
      <c r="C126" s="585"/>
      <c r="D126" s="477"/>
      <c r="E126" s="477"/>
      <c r="F126" s="536"/>
      <c r="G126" s="536"/>
      <c r="H126" s="536"/>
      <c r="I126" s="536"/>
      <c r="J126" s="536"/>
      <c r="K126" s="536"/>
      <c r="L126" s="536"/>
    </row>
    <row r="127" spans="1:26" x14ac:dyDescent="0.3">
      <c r="A127" s="534"/>
      <c r="B127" s="535"/>
      <c r="C127" s="478"/>
      <c r="D127" s="478"/>
      <c r="E127" s="478"/>
      <c r="F127" s="536"/>
      <c r="G127" s="536"/>
      <c r="H127" s="536"/>
      <c r="I127" s="536"/>
      <c r="J127" s="478"/>
      <c r="K127" s="478"/>
      <c r="L127" s="478"/>
    </row>
    <row r="128" spans="1:26" x14ac:dyDescent="0.3">
      <c r="A128" s="563"/>
      <c r="B128" s="476"/>
      <c r="C128" s="564"/>
      <c r="D128" s="564"/>
      <c r="E128" s="564"/>
      <c r="F128" s="536"/>
      <c r="G128" s="536"/>
      <c r="H128" s="536"/>
      <c r="I128" s="536"/>
      <c r="J128" s="534"/>
      <c r="K128" s="534"/>
      <c r="L128" s="534"/>
    </row>
    <row r="129" spans="1:12" x14ac:dyDescent="0.3">
      <c r="A129" s="534"/>
      <c r="B129" s="490"/>
      <c r="C129" s="491"/>
      <c r="D129" s="491"/>
      <c r="E129" s="491"/>
      <c r="F129" s="491"/>
      <c r="G129" s="491"/>
      <c r="H129" s="491"/>
      <c r="I129" s="491"/>
      <c r="J129" s="491"/>
      <c r="K129" s="491"/>
      <c r="L129" s="491"/>
    </row>
    <row r="130" spans="1:12" x14ac:dyDescent="0.3">
      <c r="A130" s="534"/>
      <c r="B130" s="558"/>
      <c r="C130" s="559"/>
      <c r="D130" s="559"/>
      <c r="E130" s="559"/>
      <c r="F130" s="559"/>
      <c r="G130" s="559"/>
      <c r="H130" s="559"/>
      <c r="I130" s="559"/>
      <c r="J130" s="559"/>
      <c r="K130" s="559"/>
      <c r="L130" s="559"/>
    </row>
    <row r="131" spans="1:12" x14ac:dyDescent="0.3">
      <c r="A131" s="534"/>
      <c r="B131" s="558"/>
      <c r="C131" s="559"/>
      <c r="D131" s="559"/>
      <c r="E131" s="559"/>
      <c r="F131" s="559"/>
      <c r="G131" s="559"/>
      <c r="H131" s="559"/>
      <c r="I131" s="559"/>
      <c r="J131" s="559"/>
      <c r="K131" s="559"/>
      <c r="L131" s="559"/>
    </row>
    <row r="132" spans="1:12" x14ac:dyDescent="0.3">
      <c r="A132" s="534"/>
      <c r="B132" s="558"/>
      <c r="C132" s="559"/>
      <c r="D132" s="559"/>
      <c r="E132" s="559"/>
      <c r="F132" s="559"/>
      <c r="G132" s="559"/>
      <c r="H132" s="559"/>
      <c r="I132" s="559"/>
      <c r="J132" s="559"/>
      <c r="K132" s="559"/>
      <c r="L132" s="559"/>
    </row>
    <row r="133" spans="1:12" x14ac:dyDescent="0.3">
      <c r="A133" s="534"/>
      <c r="B133" s="558"/>
      <c r="C133" s="559"/>
      <c r="D133" s="559"/>
      <c r="E133" s="559"/>
      <c r="F133" s="559"/>
      <c r="G133" s="559"/>
      <c r="H133" s="559"/>
      <c r="I133" s="559"/>
      <c r="J133" s="559"/>
      <c r="K133" s="559"/>
      <c r="L133" s="559"/>
    </row>
    <row r="134" spans="1:12" x14ac:dyDescent="0.3">
      <c r="A134" s="534"/>
      <c r="B134" s="558"/>
      <c r="C134" s="559"/>
      <c r="D134" s="559"/>
      <c r="E134" s="559"/>
      <c r="F134" s="559"/>
      <c r="G134" s="559"/>
      <c r="H134" s="559"/>
      <c r="I134" s="559"/>
      <c r="J134" s="559"/>
      <c r="K134" s="559"/>
      <c r="L134" s="559"/>
    </row>
    <row r="135" spans="1:12" x14ac:dyDescent="0.3">
      <c r="A135" s="534"/>
      <c r="B135" s="558"/>
      <c r="C135" s="559"/>
      <c r="D135" s="559"/>
      <c r="E135" s="559"/>
      <c r="F135" s="559"/>
      <c r="G135" s="559"/>
      <c r="H135" s="559"/>
      <c r="I135" s="559"/>
      <c r="J135" s="559"/>
      <c r="K135" s="559"/>
      <c r="L135" s="559"/>
    </row>
    <row r="136" spans="1:12" x14ac:dyDescent="0.3">
      <c r="A136" s="534"/>
      <c r="B136" s="558"/>
      <c r="C136" s="559"/>
      <c r="D136" s="559"/>
      <c r="E136" s="559"/>
      <c r="F136" s="559"/>
      <c r="G136" s="559"/>
      <c r="H136" s="559"/>
      <c r="I136" s="559"/>
      <c r="J136" s="559"/>
      <c r="K136" s="559"/>
      <c r="L136" s="559"/>
    </row>
    <row r="137" spans="1:12" x14ac:dyDescent="0.3">
      <c r="A137" s="534"/>
      <c r="B137" s="560"/>
      <c r="C137" s="559"/>
      <c r="D137" s="559"/>
      <c r="E137" s="559"/>
      <c r="F137" s="559"/>
      <c r="G137" s="559"/>
      <c r="H137" s="559"/>
      <c r="I137" s="559"/>
      <c r="J137" s="559"/>
      <c r="K137" s="559"/>
      <c r="L137" s="559"/>
    </row>
    <row r="138" spans="1:12" x14ac:dyDescent="0.3">
      <c r="A138" s="555"/>
      <c r="B138" s="540"/>
      <c r="C138" s="541"/>
      <c r="D138" s="541"/>
      <c r="E138" s="541"/>
      <c r="F138" s="537"/>
      <c r="G138" s="537"/>
      <c r="H138" s="537"/>
      <c r="I138" s="537"/>
      <c r="J138" s="478"/>
      <c r="K138" s="478"/>
      <c r="L138" s="478"/>
    </row>
    <row r="139" spans="1:12" x14ac:dyDescent="0.3">
      <c r="A139" s="534"/>
      <c r="B139" s="558"/>
      <c r="C139" s="561"/>
      <c r="D139" s="561"/>
      <c r="E139" s="561"/>
      <c r="F139" s="561"/>
      <c r="G139" s="561"/>
      <c r="H139" s="561"/>
      <c r="I139" s="561"/>
      <c r="J139" s="561"/>
      <c r="K139" s="561"/>
      <c r="L139" s="561"/>
    </row>
    <row r="140" spans="1:12" x14ac:dyDescent="0.3">
      <c r="A140" s="534"/>
      <c r="B140" s="558"/>
      <c r="C140" s="561"/>
      <c r="D140" s="561"/>
      <c r="E140" s="561"/>
      <c r="F140" s="561"/>
      <c r="G140" s="561"/>
      <c r="H140" s="561"/>
      <c r="I140" s="561"/>
      <c r="J140" s="561"/>
      <c r="K140" s="561"/>
      <c r="L140" s="561"/>
    </row>
    <row r="141" spans="1:12" x14ac:dyDescent="0.3">
      <c r="A141" s="534"/>
      <c r="B141" s="558"/>
      <c r="C141" s="561"/>
      <c r="D141" s="561"/>
      <c r="E141" s="561"/>
      <c r="F141" s="561"/>
      <c r="G141" s="561"/>
      <c r="H141" s="561"/>
      <c r="I141" s="561"/>
      <c r="J141" s="561"/>
      <c r="K141" s="561"/>
      <c r="L141" s="561"/>
    </row>
    <row r="142" spans="1:12" x14ac:dyDescent="0.3">
      <c r="A142" s="534"/>
      <c r="B142" s="558"/>
      <c r="C142" s="561"/>
      <c r="D142" s="561"/>
      <c r="E142" s="561"/>
      <c r="F142" s="561"/>
      <c r="G142" s="561"/>
      <c r="H142" s="561"/>
      <c r="I142" s="561"/>
      <c r="J142" s="561"/>
      <c r="K142" s="561"/>
      <c r="L142" s="561"/>
    </row>
    <row r="143" spans="1:12" x14ac:dyDescent="0.3">
      <c r="A143" s="534"/>
      <c r="B143" s="558"/>
      <c r="C143" s="561"/>
      <c r="D143" s="561"/>
      <c r="E143" s="561"/>
      <c r="F143" s="561"/>
      <c r="G143" s="561"/>
      <c r="H143" s="561"/>
      <c r="I143" s="561"/>
      <c r="J143" s="561"/>
      <c r="K143" s="561"/>
      <c r="L143" s="561"/>
    </row>
    <row r="144" spans="1:12" x14ac:dyDescent="0.3">
      <c r="A144" s="534"/>
      <c r="B144" s="490"/>
      <c r="C144" s="561"/>
      <c r="D144" s="561"/>
      <c r="E144" s="561"/>
      <c r="F144" s="561"/>
      <c r="G144" s="561"/>
      <c r="H144" s="561"/>
      <c r="I144" s="561"/>
      <c r="J144" s="561"/>
      <c r="K144" s="561"/>
      <c r="L144" s="561"/>
    </row>
    <row r="145" spans="1:12" x14ac:dyDescent="0.3">
      <c r="A145" s="534"/>
      <c r="B145" s="558"/>
      <c r="C145" s="561"/>
      <c r="D145" s="561"/>
      <c r="E145" s="561"/>
      <c r="F145" s="561"/>
      <c r="G145" s="561"/>
      <c r="H145" s="561"/>
      <c r="I145" s="561"/>
      <c r="J145" s="561"/>
      <c r="K145" s="561"/>
      <c r="L145" s="561"/>
    </row>
    <row r="146" spans="1:12" x14ac:dyDescent="0.3">
      <c r="A146" s="534"/>
      <c r="B146" s="558"/>
      <c r="C146" s="561"/>
      <c r="D146" s="561"/>
      <c r="E146" s="561"/>
      <c r="F146" s="561"/>
      <c r="G146" s="561"/>
      <c r="H146" s="561"/>
      <c r="I146" s="561"/>
      <c r="J146" s="561"/>
      <c r="K146" s="561"/>
      <c r="L146" s="561"/>
    </row>
    <row r="147" spans="1:12" x14ac:dyDescent="0.3">
      <c r="A147" s="534"/>
      <c r="B147" s="558"/>
      <c r="C147" s="561"/>
      <c r="D147" s="561"/>
      <c r="E147" s="561"/>
      <c r="F147" s="561"/>
      <c r="G147" s="561"/>
      <c r="H147" s="561"/>
      <c r="I147" s="561"/>
      <c r="J147" s="561"/>
      <c r="K147" s="561"/>
      <c r="L147" s="561"/>
    </row>
    <row r="148" spans="1:12" x14ac:dyDescent="0.3">
      <c r="A148" s="534"/>
      <c r="B148" s="490"/>
      <c r="C148" s="561"/>
      <c r="D148" s="561"/>
      <c r="E148" s="561"/>
      <c r="F148" s="561"/>
      <c r="G148" s="561"/>
      <c r="H148" s="561"/>
      <c r="I148" s="561"/>
      <c r="J148" s="561"/>
      <c r="K148" s="561"/>
      <c r="L148" s="561"/>
    </row>
    <row r="149" spans="1:12" x14ac:dyDescent="0.3">
      <c r="A149" s="534"/>
      <c r="B149" s="547"/>
      <c r="C149" s="561"/>
      <c r="D149" s="561"/>
      <c r="E149" s="561"/>
      <c r="F149" s="561"/>
      <c r="G149" s="561"/>
      <c r="H149" s="561"/>
      <c r="I149" s="561"/>
      <c r="J149" s="561"/>
      <c r="K149" s="561"/>
      <c r="L149" s="561"/>
    </row>
    <row r="150" spans="1:12" x14ac:dyDescent="0.3">
      <c r="A150" s="584"/>
      <c r="B150" s="585"/>
      <c r="C150" s="585"/>
      <c r="D150" s="477"/>
      <c r="E150" s="477"/>
      <c r="F150" s="536"/>
      <c r="G150" s="536"/>
      <c r="H150" s="536"/>
      <c r="I150" s="586"/>
      <c r="J150" s="587"/>
      <c r="K150" s="562"/>
      <c r="L150" s="562"/>
    </row>
    <row r="151" spans="1:12" x14ac:dyDescent="0.3">
      <c r="A151" s="584"/>
      <c r="B151" s="585"/>
      <c r="C151" s="585"/>
      <c r="D151" s="477"/>
      <c r="E151" s="477"/>
      <c r="F151" s="536"/>
      <c r="G151" s="536"/>
      <c r="H151" s="536"/>
      <c r="I151" s="536"/>
      <c r="J151" s="536"/>
      <c r="K151" s="536"/>
      <c r="L151" s="536"/>
    </row>
    <row r="152" spans="1:12" x14ac:dyDescent="0.3">
      <c r="A152" s="534"/>
      <c r="B152" s="535"/>
      <c r="C152" s="478"/>
      <c r="D152" s="478"/>
      <c r="E152" s="478"/>
      <c r="F152" s="536"/>
      <c r="G152" s="536"/>
      <c r="H152" s="536"/>
      <c r="I152" s="536"/>
      <c r="J152" s="478"/>
      <c r="K152" s="478"/>
      <c r="L152" s="478"/>
    </row>
    <row r="153" spans="1:12" x14ac:dyDescent="0.3">
      <c r="A153" s="563"/>
      <c r="B153" s="476"/>
      <c r="C153" s="564"/>
      <c r="D153" s="564"/>
      <c r="E153" s="564"/>
      <c r="F153" s="536"/>
      <c r="G153" s="536"/>
      <c r="H153" s="536"/>
      <c r="I153" s="536"/>
      <c r="J153" s="534"/>
      <c r="K153" s="534"/>
      <c r="L153" s="534"/>
    </row>
    <row r="154" spans="1:12" x14ac:dyDescent="0.3">
      <c r="A154" s="534"/>
      <c r="B154" s="490"/>
      <c r="C154" s="491"/>
      <c r="D154" s="491"/>
      <c r="E154" s="491"/>
      <c r="F154" s="491"/>
      <c r="G154" s="491"/>
      <c r="H154" s="491"/>
      <c r="I154" s="491"/>
      <c r="J154" s="491"/>
      <c r="K154" s="491"/>
      <c r="L154" s="491"/>
    </row>
    <row r="155" spans="1:12" x14ac:dyDescent="0.3">
      <c r="A155" s="534"/>
      <c r="B155" s="558"/>
      <c r="C155" s="559"/>
      <c r="D155" s="559"/>
      <c r="E155" s="559"/>
      <c r="F155" s="559"/>
      <c r="G155" s="559"/>
      <c r="H155" s="559"/>
      <c r="I155" s="559"/>
      <c r="J155" s="559"/>
      <c r="K155" s="559"/>
      <c r="L155" s="559"/>
    </row>
    <row r="156" spans="1:12" x14ac:dyDescent="0.3">
      <c r="A156" s="534"/>
      <c r="B156" s="558"/>
      <c r="C156" s="559"/>
      <c r="D156" s="559"/>
      <c r="E156" s="559"/>
      <c r="F156" s="559"/>
      <c r="G156" s="559"/>
      <c r="H156" s="559"/>
      <c r="I156" s="559"/>
      <c r="J156" s="559"/>
      <c r="K156" s="559"/>
      <c r="L156" s="559"/>
    </row>
    <row r="157" spans="1:12" x14ac:dyDescent="0.3">
      <c r="A157" s="534"/>
      <c r="B157" s="558"/>
      <c r="C157" s="559"/>
      <c r="D157" s="559"/>
      <c r="E157" s="559"/>
      <c r="F157" s="559"/>
      <c r="G157" s="559"/>
      <c r="H157" s="559"/>
      <c r="I157" s="559"/>
      <c r="J157" s="559"/>
      <c r="K157" s="559"/>
      <c r="L157" s="559"/>
    </row>
    <row r="158" spans="1:12" x14ac:dyDescent="0.3">
      <c r="A158" s="534"/>
      <c r="B158" s="558"/>
      <c r="C158" s="559"/>
      <c r="D158" s="559"/>
      <c r="E158" s="559"/>
      <c r="F158" s="559"/>
      <c r="G158" s="559"/>
      <c r="H158" s="559"/>
      <c r="I158" s="559"/>
      <c r="J158" s="559"/>
      <c r="K158" s="559"/>
      <c r="L158" s="559"/>
    </row>
    <row r="159" spans="1:12" x14ac:dyDescent="0.3">
      <c r="A159" s="534"/>
      <c r="B159" s="558"/>
      <c r="C159" s="559"/>
      <c r="D159" s="559"/>
      <c r="E159" s="559"/>
      <c r="F159" s="559"/>
      <c r="G159" s="559"/>
      <c r="H159" s="559"/>
      <c r="I159" s="559"/>
      <c r="J159" s="559"/>
      <c r="K159" s="559"/>
      <c r="L159" s="559"/>
    </row>
    <row r="160" spans="1:12" x14ac:dyDescent="0.3">
      <c r="A160" s="534"/>
      <c r="B160" s="558"/>
      <c r="C160" s="559"/>
      <c r="D160" s="559"/>
      <c r="E160" s="559"/>
      <c r="F160" s="559"/>
      <c r="G160" s="559"/>
      <c r="H160" s="559"/>
      <c r="I160" s="559"/>
      <c r="J160" s="559"/>
      <c r="K160" s="559"/>
      <c r="L160" s="559"/>
    </row>
    <row r="161" spans="1:12" x14ac:dyDescent="0.3">
      <c r="A161" s="534"/>
      <c r="B161" s="558"/>
      <c r="C161" s="559"/>
      <c r="D161" s="559"/>
      <c r="E161" s="559"/>
      <c r="F161" s="559"/>
      <c r="G161" s="559"/>
      <c r="H161" s="559"/>
      <c r="I161" s="559"/>
      <c r="J161" s="559"/>
      <c r="K161" s="559"/>
      <c r="L161" s="559"/>
    </row>
    <row r="162" spans="1:12" x14ac:dyDescent="0.3">
      <c r="A162" s="534"/>
      <c r="B162" s="560"/>
      <c r="C162" s="559"/>
      <c r="D162" s="559"/>
      <c r="E162" s="559"/>
      <c r="F162" s="559"/>
      <c r="G162" s="559"/>
      <c r="H162" s="559"/>
      <c r="I162" s="559"/>
      <c r="J162" s="559"/>
      <c r="K162" s="559"/>
      <c r="L162" s="559"/>
    </row>
    <row r="163" spans="1:12" x14ac:dyDescent="0.3">
      <c r="A163" s="555"/>
      <c r="B163" s="540"/>
      <c r="C163" s="541"/>
      <c r="D163" s="541"/>
      <c r="E163" s="541"/>
      <c r="F163" s="537"/>
      <c r="G163" s="537"/>
      <c r="H163" s="537"/>
      <c r="I163" s="537"/>
      <c r="J163" s="478"/>
      <c r="K163" s="478"/>
      <c r="L163" s="478"/>
    </row>
    <row r="164" spans="1:12" x14ac:dyDescent="0.3">
      <c r="A164" s="534"/>
      <c r="B164" s="558"/>
      <c r="C164" s="561"/>
      <c r="D164" s="561"/>
      <c r="E164" s="561"/>
      <c r="F164" s="561"/>
      <c r="G164" s="561"/>
      <c r="H164" s="561"/>
      <c r="I164" s="561"/>
      <c r="J164" s="561"/>
      <c r="K164" s="561"/>
      <c r="L164" s="561"/>
    </row>
    <row r="165" spans="1:12" x14ac:dyDescent="0.3">
      <c r="A165" s="534"/>
      <c r="B165" s="558"/>
      <c r="C165" s="561"/>
      <c r="D165" s="561"/>
      <c r="E165" s="561"/>
      <c r="F165" s="561"/>
      <c r="G165" s="561"/>
      <c r="H165" s="561"/>
      <c r="I165" s="561"/>
      <c r="J165" s="561"/>
      <c r="K165" s="561"/>
      <c r="L165" s="561"/>
    </row>
    <row r="166" spans="1:12" x14ac:dyDescent="0.3">
      <c r="A166" s="534"/>
      <c r="B166" s="558"/>
      <c r="C166" s="561"/>
      <c r="D166" s="561"/>
      <c r="E166" s="561"/>
      <c r="F166" s="561"/>
      <c r="G166" s="561"/>
      <c r="H166" s="561"/>
      <c r="I166" s="561"/>
      <c r="J166" s="561"/>
      <c r="K166" s="561"/>
      <c r="L166" s="561"/>
    </row>
    <row r="167" spans="1:12" x14ac:dyDescent="0.3">
      <c r="A167" s="534"/>
      <c r="B167" s="558"/>
      <c r="C167" s="561"/>
      <c r="D167" s="561"/>
      <c r="E167" s="561"/>
      <c r="F167" s="561"/>
      <c r="G167" s="561"/>
      <c r="H167" s="561"/>
      <c r="I167" s="561"/>
      <c r="J167" s="561"/>
      <c r="K167" s="561"/>
      <c r="L167" s="561"/>
    </row>
    <row r="168" spans="1:12" x14ac:dyDescent="0.3">
      <c r="A168" s="534"/>
      <c r="B168" s="558"/>
      <c r="C168" s="561"/>
      <c r="D168" s="561"/>
      <c r="E168" s="561"/>
      <c r="F168" s="561"/>
      <c r="G168" s="561"/>
      <c r="H168" s="561"/>
      <c r="I168" s="561"/>
      <c r="J168" s="561"/>
      <c r="K168" s="561"/>
      <c r="L168" s="561"/>
    </row>
    <row r="169" spans="1:12" x14ac:dyDescent="0.3">
      <c r="A169" s="534"/>
      <c r="B169" s="490"/>
      <c r="C169" s="561"/>
      <c r="D169" s="561"/>
      <c r="E169" s="561"/>
      <c r="F169" s="561"/>
      <c r="G169" s="561"/>
      <c r="H169" s="561"/>
      <c r="I169" s="561"/>
      <c r="J169" s="561"/>
      <c r="K169" s="561"/>
      <c r="L169" s="561"/>
    </row>
    <row r="170" spans="1:12" x14ac:dyDescent="0.3">
      <c r="A170" s="534"/>
      <c r="B170" s="558"/>
      <c r="C170" s="561"/>
      <c r="D170" s="561"/>
      <c r="E170" s="561"/>
      <c r="F170" s="561"/>
      <c r="G170" s="561"/>
      <c r="H170" s="561"/>
      <c r="I170" s="561"/>
      <c r="J170" s="561"/>
      <c r="K170" s="561"/>
      <c r="L170" s="561"/>
    </row>
    <row r="171" spans="1:12" x14ac:dyDescent="0.3">
      <c r="A171" s="534"/>
      <c r="B171" s="558"/>
      <c r="C171" s="561"/>
      <c r="D171" s="561"/>
      <c r="E171" s="561"/>
      <c r="F171" s="561"/>
      <c r="G171" s="561"/>
      <c r="H171" s="561"/>
      <c r="I171" s="561"/>
      <c r="J171" s="561"/>
      <c r="K171" s="561"/>
      <c r="L171" s="561"/>
    </row>
    <row r="172" spans="1:12" x14ac:dyDescent="0.3">
      <c r="A172" s="534"/>
      <c r="B172" s="558"/>
      <c r="C172" s="561"/>
      <c r="D172" s="561"/>
      <c r="E172" s="561"/>
      <c r="F172" s="561"/>
      <c r="G172" s="561"/>
      <c r="H172" s="561"/>
      <c r="I172" s="561"/>
      <c r="J172" s="561"/>
      <c r="K172" s="561"/>
      <c r="L172" s="561"/>
    </row>
    <row r="173" spans="1:12" x14ac:dyDescent="0.3">
      <c r="A173" s="534"/>
      <c r="B173" s="490"/>
      <c r="C173" s="561"/>
      <c r="D173" s="561"/>
      <c r="E173" s="561"/>
      <c r="F173" s="561"/>
      <c r="G173" s="561"/>
      <c r="H173" s="561"/>
      <c r="I173" s="561"/>
      <c r="J173" s="561"/>
      <c r="K173" s="561"/>
      <c r="L173" s="561"/>
    </row>
    <row r="174" spans="1:12" x14ac:dyDescent="0.3">
      <c r="A174" s="534"/>
      <c r="B174" s="547"/>
      <c r="C174" s="561"/>
      <c r="D174" s="561"/>
      <c r="E174" s="561"/>
      <c r="F174" s="561"/>
      <c r="G174" s="561"/>
      <c r="H174" s="561"/>
      <c r="I174" s="561"/>
      <c r="J174" s="561"/>
      <c r="K174" s="561"/>
      <c r="L174" s="561"/>
    </row>
    <row r="175" spans="1:12" x14ac:dyDescent="0.3">
      <c r="A175" s="537"/>
      <c r="B175" s="537"/>
      <c r="C175" s="537"/>
      <c r="D175" s="537"/>
      <c r="E175" s="537"/>
      <c r="F175" s="537"/>
      <c r="G175" s="537"/>
      <c r="H175" s="537"/>
      <c r="I175" s="537"/>
      <c r="J175" s="537"/>
      <c r="K175" s="537"/>
      <c r="L175" s="537"/>
    </row>
    <row r="176" spans="1:12" x14ac:dyDescent="0.3">
      <c r="A176" s="537"/>
      <c r="B176" s="537"/>
      <c r="C176" s="537"/>
      <c r="D176" s="537"/>
      <c r="E176" s="537"/>
      <c r="F176" s="537"/>
      <c r="G176" s="537"/>
      <c r="H176" s="537"/>
      <c r="I176" s="537"/>
      <c r="J176" s="537"/>
      <c r="K176" s="537"/>
      <c r="L176" s="537"/>
    </row>
  </sheetData>
  <mergeCells count="71">
    <mergeCell ref="CO5:CP5"/>
    <mergeCell ref="CQ5:CR5"/>
    <mergeCell ref="CO26:CP26"/>
    <mergeCell ref="CQ26:CR26"/>
    <mergeCell ref="AI5:AJ5"/>
    <mergeCell ref="AU5:AV5"/>
    <mergeCell ref="BG5:BH5"/>
    <mergeCell ref="AI26:AJ26"/>
    <mergeCell ref="BQ5:BR5"/>
    <mergeCell ref="BQ26:BR26"/>
    <mergeCell ref="AS26:AT26"/>
    <mergeCell ref="BE5:BF5"/>
    <mergeCell ref="BE26:BF26"/>
    <mergeCell ref="CC5:CD5"/>
    <mergeCell ref="CC26:CD26"/>
    <mergeCell ref="BS5:BT5"/>
    <mergeCell ref="BE2:BH4"/>
    <mergeCell ref="AS2:AV4"/>
    <mergeCell ref="CC2:CF4"/>
    <mergeCell ref="BQ2:BT4"/>
    <mergeCell ref="BU2:BV4"/>
    <mergeCell ref="BW2:CA4"/>
    <mergeCell ref="BS26:BT26"/>
    <mergeCell ref="CE26:CF26"/>
    <mergeCell ref="CE5:CF5"/>
    <mergeCell ref="AU26:AV26"/>
    <mergeCell ref="BG26:BH26"/>
    <mergeCell ref="AS5:AT5"/>
    <mergeCell ref="CY3:DA4"/>
    <mergeCell ref="CS3:CX3"/>
    <mergeCell ref="CS4:CX4"/>
    <mergeCell ref="Y2:Z4"/>
    <mergeCell ref="AA2:AE4"/>
    <mergeCell ref="AK2:AL4"/>
    <mergeCell ref="AM2:AQ4"/>
    <mergeCell ref="AW2:AX4"/>
    <mergeCell ref="AY2:BC4"/>
    <mergeCell ref="BI2:BJ4"/>
    <mergeCell ref="AG2:AJ4"/>
    <mergeCell ref="CG2:CH4"/>
    <mergeCell ref="CI2:CM4"/>
    <mergeCell ref="CO2:CR4"/>
    <mergeCell ref="BK2:BO4"/>
    <mergeCell ref="M2:N4"/>
    <mergeCell ref="O2:S4"/>
    <mergeCell ref="I2:L4"/>
    <mergeCell ref="A151:C151"/>
    <mergeCell ref="A98:C98"/>
    <mergeCell ref="A125:C125"/>
    <mergeCell ref="I125:J125"/>
    <mergeCell ref="A126:C126"/>
    <mergeCell ref="A150:C150"/>
    <mergeCell ref="I150:J150"/>
    <mergeCell ref="I5:J5"/>
    <mergeCell ref="I26:J26"/>
    <mergeCell ref="K5:L5"/>
    <mergeCell ref="A2:B4"/>
    <mergeCell ref="C2:G4"/>
    <mergeCell ref="K26:L26"/>
    <mergeCell ref="A97:C97"/>
    <mergeCell ref="I97:J97"/>
    <mergeCell ref="A73:C73"/>
    <mergeCell ref="A72:C72"/>
    <mergeCell ref="I72:J72"/>
    <mergeCell ref="U2:X4"/>
    <mergeCell ref="AG5:AH5"/>
    <mergeCell ref="AG26:AH26"/>
    <mergeCell ref="U5:V5"/>
    <mergeCell ref="U26:V26"/>
    <mergeCell ref="W5:X5"/>
    <mergeCell ref="W26:X26"/>
  </mergeCells>
  <phoneticPr fontId="3" type="noConversion"/>
  <pageMargins left="0.6" right="0.7" top="0.35" bottom="0.33" header="0.3" footer="0.3"/>
  <pageSetup paperSize="9" scale="68" orientation="portrait" r:id="rId1"/>
  <colBreaks count="6" manualBreakCount="6">
    <brk id="12" max="47" man="1"/>
    <brk id="24" max="47" man="1"/>
    <brk id="36" max="47" man="1"/>
    <brk id="48" max="47" man="1"/>
    <brk id="60" max="47" man="1"/>
    <brk id="72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</sheetPr>
  <dimension ref="A1:J27"/>
  <sheetViews>
    <sheetView view="pageBreakPreview" zoomScaleSheetLayoutView="100" workbookViewId="0">
      <selection activeCell="H1" sqref="H1:J3"/>
    </sheetView>
  </sheetViews>
  <sheetFormatPr defaultRowHeight="14.4" x14ac:dyDescent="0.3"/>
  <cols>
    <col min="1" max="1" width="6.44140625" customWidth="1"/>
    <col min="4" max="4" width="16.6640625" customWidth="1"/>
    <col min="10" max="10" width="5.88671875" customWidth="1"/>
  </cols>
  <sheetData>
    <row r="1" spans="1:10" x14ac:dyDescent="0.3">
      <c r="A1" s="628" t="s">
        <v>414</v>
      </c>
      <c r="B1" s="628"/>
      <c r="C1" s="112"/>
      <c r="D1" s="629" t="s">
        <v>491</v>
      </c>
      <c r="E1" s="630"/>
      <c r="F1" s="630"/>
      <c r="G1" s="630"/>
      <c r="H1" s="573" t="s">
        <v>615</v>
      </c>
      <c r="I1" s="570"/>
      <c r="J1" s="570"/>
    </row>
    <row r="2" spans="1:10" x14ac:dyDescent="0.3">
      <c r="A2" s="628"/>
      <c r="B2" s="628"/>
      <c r="C2" s="98"/>
      <c r="D2" s="630"/>
      <c r="E2" s="630"/>
      <c r="F2" s="630"/>
      <c r="G2" s="630"/>
      <c r="H2" s="570"/>
      <c r="I2" s="570"/>
      <c r="J2" s="570"/>
    </row>
    <row r="3" spans="1:10" x14ac:dyDescent="0.3">
      <c r="A3" s="628"/>
      <c r="B3" s="628"/>
      <c r="C3" s="98"/>
      <c r="D3" s="630"/>
      <c r="E3" s="630"/>
      <c r="F3" s="630"/>
      <c r="G3" s="630"/>
      <c r="H3" s="631"/>
      <c r="I3" s="631"/>
      <c r="J3" s="631"/>
    </row>
    <row r="4" spans="1:10" ht="13.5" customHeight="1" x14ac:dyDescent="0.3">
      <c r="D4" s="53"/>
      <c r="E4" s="632"/>
      <c r="F4" s="632"/>
      <c r="I4" s="632" t="s">
        <v>30</v>
      </c>
      <c r="J4" s="632"/>
    </row>
    <row r="5" spans="1:10" ht="31.5" customHeight="1" x14ac:dyDescent="0.3">
      <c r="A5" s="75" t="s">
        <v>36</v>
      </c>
      <c r="B5" s="599" t="s">
        <v>37</v>
      </c>
      <c r="C5" s="600"/>
      <c r="D5" s="600"/>
      <c r="E5" s="601" t="s">
        <v>492</v>
      </c>
      <c r="F5" s="602"/>
      <c r="G5" s="601" t="s">
        <v>493</v>
      </c>
      <c r="H5" s="603"/>
      <c r="I5" s="599" t="s">
        <v>38</v>
      </c>
      <c r="J5" s="614"/>
    </row>
    <row r="6" spans="1:10" x14ac:dyDescent="0.3">
      <c r="A6" s="15" t="s">
        <v>9</v>
      </c>
      <c r="B6" s="618" t="s">
        <v>40</v>
      </c>
      <c r="C6" s="619"/>
      <c r="D6" s="619"/>
      <c r="E6" s="620">
        <v>0</v>
      </c>
      <c r="F6" s="621"/>
      <c r="G6" s="622">
        <v>0</v>
      </c>
      <c r="H6" s="610"/>
      <c r="I6" s="615"/>
      <c r="J6" s="623"/>
    </row>
    <row r="7" spans="1:10" ht="15" customHeight="1" x14ac:dyDescent="0.3">
      <c r="A7" s="79"/>
      <c r="B7" s="624" t="s">
        <v>157</v>
      </c>
      <c r="C7" s="625"/>
      <c r="D7" s="625"/>
      <c r="E7" s="626">
        <v>0</v>
      </c>
      <c r="F7" s="626"/>
      <c r="G7" s="622">
        <v>0</v>
      </c>
      <c r="H7" s="610"/>
      <c r="I7" s="615"/>
      <c r="J7" s="627"/>
    </row>
    <row r="8" spans="1:10" x14ac:dyDescent="0.3">
      <c r="A8" s="615"/>
      <c r="B8" s="616"/>
      <c r="C8" s="616"/>
      <c r="D8" s="616"/>
      <c r="E8" s="616"/>
      <c r="F8" s="616"/>
      <c r="G8" s="616"/>
      <c r="H8" s="616"/>
      <c r="I8" s="616"/>
      <c r="J8" s="617"/>
    </row>
    <row r="9" spans="1:10" x14ac:dyDescent="0.3">
      <c r="A9" s="15" t="s">
        <v>10</v>
      </c>
      <c r="B9" s="604" t="s">
        <v>156</v>
      </c>
      <c r="C9" s="605"/>
      <c r="D9" s="606"/>
      <c r="E9" s="607">
        <v>2000</v>
      </c>
      <c r="F9" s="608"/>
      <c r="G9" s="609">
        <v>0</v>
      </c>
      <c r="H9" s="610"/>
      <c r="I9" s="615"/>
      <c r="J9" s="623"/>
    </row>
    <row r="10" spans="1:10" x14ac:dyDescent="0.3">
      <c r="A10" s="615"/>
      <c r="B10" s="616"/>
      <c r="C10" s="616"/>
      <c r="D10" s="616"/>
      <c r="E10" s="616"/>
      <c r="F10" s="616"/>
      <c r="G10" s="616"/>
      <c r="H10" s="616"/>
      <c r="I10" s="616"/>
      <c r="J10" s="617"/>
    </row>
    <row r="11" spans="1:10" x14ac:dyDescent="0.3">
      <c r="A11" s="15" t="s">
        <v>11</v>
      </c>
      <c r="B11" s="604" t="s">
        <v>155</v>
      </c>
      <c r="C11" s="605"/>
      <c r="D11" s="606"/>
      <c r="E11" s="607">
        <v>7000</v>
      </c>
      <c r="F11" s="608"/>
      <c r="G11" s="609">
        <v>0</v>
      </c>
      <c r="H11" s="610"/>
      <c r="I11" s="615"/>
      <c r="J11" s="623"/>
    </row>
    <row r="12" spans="1:10" x14ac:dyDescent="0.3">
      <c r="A12" s="615"/>
      <c r="B12" s="616"/>
      <c r="C12" s="616"/>
      <c r="D12" s="616"/>
      <c r="E12" s="616"/>
      <c r="F12" s="616"/>
      <c r="G12" s="616"/>
      <c r="H12" s="616"/>
      <c r="I12" s="616"/>
      <c r="J12" s="617"/>
    </row>
    <row r="13" spans="1:10" x14ac:dyDescent="0.3">
      <c r="A13" s="15" t="s">
        <v>12</v>
      </c>
      <c r="B13" s="613" t="s">
        <v>41</v>
      </c>
      <c r="C13" s="613"/>
      <c r="D13" s="613"/>
      <c r="E13" s="626">
        <v>10000</v>
      </c>
      <c r="F13" s="626"/>
      <c r="G13" s="622">
        <v>31424</v>
      </c>
      <c r="H13" s="633"/>
      <c r="I13" s="615"/>
      <c r="J13" s="627"/>
    </row>
    <row r="14" spans="1:10" ht="24.6" customHeight="1" x14ac:dyDescent="0.3">
      <c r="A14" s="228" t="s">
        <v>834</v>
      </c>
      <c r="B14" s="639" t="s">
        <v>835</v>
      </c>
      <c r="C14" s="639"/>
      <c r="D14" s="639"/>
      <c r="E14" s="626">
        <v>51419</v>
      </c>
      <c r="F14" s="626"/>
      <c r="G14" s="626">
        <v>0</v>
      </c>
      <c r="H14" s="626"/>
      <c r="I14" s="254"/>
      <c r="J14" s="255"/>
    </row>
    <row r="15" spans="1:10" x14ac:dyDescent="0.3">
      <c r="A15" s="15" t="s">
        <v>13</v>
      </c>
      <c r="B15" s="613" t="s">
        <v>160</v>
      </c>
      <c r="C15" s="613"/>
      <c r="D15" s="613"/>
      <c r="E15" s="626">
        <f>SUM(E16:F23)</f>
        <v>86000</v>
      </c>
      <c r="F15" s="626"/>
      <c r="G15" s="626">
        <f>SUM(G16:H23)</f>
        <v>44068</v>
      </c>
      <c r="H15" s="626"/>
      <c r="I15" s="616"/>
      <c r="J15" s="623"/>
    </row>
    <row r="16" spans="1:10" x14ac:dyDescent="0.3">
      <c r="A16" s="65"/>
      <c r="B16" s="611" t="s">
        <v>451</v>
      </c>
      <c r="C16" s="611"/>
      <c r="D16" s="611"/>
      <c r="E16" s="612">
        <v>40000</v>
      </c>
      <c r="F16" s="612"/>
      <c r="G16" s="597">
        <v>23568</v>
      </c>
      <c r="H16" s="598"/>
      <c r="I16" s="158"/>
      <c r="J16" s="159"/>
    </row>
    <row r="17" spans="1:10" x14ac:dyDescent="0.3">
      <c r="A17" s="87"/>
      <c r="B17" s="611" t="s">
        <v>452</v>
      </c>
      <c r="C17" s="611"/>
      <c r="D17" s="611"/>
      <c r="E17" s="612">
        <v>17000</v>
      </c>
      <c r="F17" s="612"/>
      <c r="G17" s="597">
        <v>0</v>
      </c>
      <c r="H17" s="598"/>
      <c r="I17" s="158"/>
      <c r="J17" s="159"/>
    </row>
    <row r="18" spans="1:10" x14ac:dyDescent="0.3">
      <c r="A18" s="87"/>
      <c r="B18" s="611" t="s">
        <v>453</v>
      </c>
      <c r="C18" s="611"/>
      <c r="D18" s="611"/>
      <c r="E18" s="597">
        <v>14000</v>
      </c>
      <c r="F18" s="598"/>
      <c r="G18" s="597">
        <v>14000</v>
      </c>
      <c r="H18" s="598"/>
      <c r="I18" s="158"/>
      <c r="J18" s="159"/>
    </row>
    <row r="19" spans="1:10" x14ac:dyDescent="0.3">
      <c r="A19" s="87"/>
      <c r="B19" s="611" t="s">
        <v>454</v>
      </c>
      <c r="C19" s="611"/>
      <c r="D19" s="611"/>
      <c r="E19" s="597">
        <v>1500</v>
      </c>
      <c r="F19" s="598"/>
      <c r="G19" s="597">
        <v>0</v>
      </c>
      <c r="H19" s="598"/>
      <c r="I19" s="158"/>
      <c r="J19" s="159"/>
    </row>
    <row r="20" spans="1:10" x14ac:dyDescent="0.3">
      <c r="A20" s="173"/>
      <c r="B20" s="611" t="s">
        <v>818</v>
      </c>
      <c r="C20" s="611"/>
      <c r="D20" s="611"/>
      <c r="E20" s="597">
        <v>2000</v>
      </c>
      <c r="F20" s="598"/>
      <c r="G20" s="597">
        <v>0</v>
      </c>
      <c r="H20" s="598"/>
      <c r="I20" s="171"/>
      <c r="J20" s="172"/>
    </row>
    <row r="21" spans="1:10" x14ac:dyDescent="0.3">
      <c r="A21" s="173"/>
      <c r="B21" s="611" t="s">
        <v>158</v>
      </c>
      <c r="C21" s="611"/>
      <c r="D21" s="611"/>
      <c r="E21" s="597">
        <v>2000</v>
      </c>
      <c r="F21" s="598"/>
      <c r="G21" s="597">
        <v>2000</v>
      </c>
      <c r="H21" s="598"/>
      <c r="I21" s="171"/>
      <c r="J21" s="172"/>
    </row>
    <row r="22" spans="1:10" x14ac:dyDescent="0.3">
      <c r="A22" s="173"/>
      <c r="B22" s="247" t="s">
        <v>159</v>
      </c>
      <c r="C22" s="248"/>
      <c r="D22" s="249"/>
      <c r="E22" s="597">
        <v>5000</v>
      </c>
      <c r="F22" s="598"/>
      <c r="G22" s="597">
        <v>0</v>
      </c>
      <c r="H22" s="598"/>
      <c r="I22" s="171"/>
      <c r="J22" s="172"/>
    </row>
    <row r="23" spans="1:10" s="244" customFormat="1" x14ac:dyDescent="0.3">
      <c r="A23" s="173"/>
      <c r="B23" s="247" t="s">
        <v>455</v>
      </c>
      <c r="C23" s="248"/>
      <c r="D23" s="249"/>
      <c r="E23" s="597">
        <v>4500</v>
      </c>
      <c r="F23" s="598"/>
      <c r="G23" s="597">
        <v>4500</v>
      </c>
      <c r="H23" s="598"/>
      <c r="I23" s="245"/>
      <c r="J23" s="246"/>
    </row>
    <row r="24" spans="1:10" x14ac:dyDescent="0.3">
      <c r="A24" s="1"/>
      <c r="B24" s="634" t="s">
        <v>42</v>
      </c>
      <c r="C24" s="635"/>
      <c r="D24" s="636"/>
      <c r="E24" s="637">
        <f>+E6+E13+E15+E9+E11+E14</f>
        <v>156419</v>
      </c>
      <c r="F24" s="638"/>
      <c r="G24" s="637">
        <f>+G6+G13+G15+G9+G11</f>
        <v>75492</v>
      </c>
      <c r="H24" s="638"/>
      <c r="I24" s="157"/>
      <c r="J24" s="162"/>
    </row>
    <row r="26" spans="1:10" x14ac:dyDescent="0.3">
      <c r="E26" s="195"/>
      <c r="F26" s="27"/>
      <c r="G26" s="195"/>
    </row>
    <row r="27" spans="1:10" x14ac:dyDescent="0.3">
      <c r="E27" s="195"/>
      <c r="F27" s="156"/>
      <c r="G27" s="195"/>
      <c r="H27" s="12"/>
    </row>
  </sheetData>
  <mergeCells count="64">
    <mergeCell ref="E15:F15"/>
    <mergeCell ref="G15:H15"/>
    <mergeCell ref="I15:J15"/>
    <mergeCell ref="B14:D14"/>
    <mergeCell ref="E14:F14"/>
    <mergeCell ref="G14:H14"/>
    <mergeCell ref="B24:D24"/>
    <mergeCell ref="E24:F24"/>
    <mergeCell ref="G24:H24"/>
    <mergeCell ref="B18:D18"/>
    <mergeCell ref="E18:F18"/>
    <mergeCell ref="G18:H18"/>
    <mergeCell ref="B19:D19"/>
    <mergeCell ref="E19:F19"/>
    <mergeCell ref="G19:H19"/>
    <mergeCell ref="B20:D20"/>
    <mergeCell ref="B21:D21"/>
    <mergeCell ref="E22:F22"/>
    <mergeCell ref="G21:H21"/>
    <mergeCell ref="G22:H22"/>
    <mergeCell ref="E20:F20"/>
    <mergeCell ref="G20:H20"/>
    <mergeCell ref="I11:J11"/>
    <mergeCell ref="A12:J12"/>
    <mergeCell ref="B13:D13"/>
    <mergeCell ref="E13:F13"/>
    <mergeCell ref="G13:H13"/>
    <mergeCell ref="I13:J13"/>
    <mergeCell ref="A1:B3"/>
    <mergeCell ref="D1:G3"/>
    <mergeCell ref="H1:J3"/>
    <mergeCell ref="E4:F4"/>
    <mergeCell ref="I4:J4"/>
    <mergeCell ref="I5:J5"/>
    <mergeCell ref="A10:J10"/>
    <mergeCell ref="B6:D6"/>
    <mergeCell ref="E6:F6"/>
    <mergeCell ref="G6:H6"/>
    <mergeCell ref="I6:J6"/>
    <mergeCell ref="B7:D7"/>
    <mergeCell ref="E7:F7"/>
    <mergeCell ref="G7:H7"/>
    <mergeCell ref="I7:J7"/>
    <mergeCell ref="A8:J8"/>
    <mergeCell ref="B9:D9"/>
    <mergeCell ref="E9:F9"/>
    <mergeCell ref="G9:H9"/>
    <mergeCell ref="I9:J9"/>
    <mergeCell ref="E23:F23"/>
    <mergeCell ref="G23:H23"/>
    <mergeCell ref="B5:D5"/>
    <mergeCell ref="E5:F5"/>
    <mergeCell ref="G5:H5"/>
    <mergeCell ref="B11:D11"/>
    <mergeCell ref="E11:F11"/>
    <mergeCell ref="G11:H11"/>
    <mergeCell ref="E21:F21"/>
    <mergeCell ref="B17:D17"/>
    <mergeCell ref="E17:F17"/>
    <mergeCell ref="G17:H17"/>
    <mergeCell ref="B16:D16"/>
    <mergeCell ref="E16:F16"/>
    <mergeCell ref="G16:H16"/>
    <mergeCell ref="B15:D15"/>
  </mergeCells>
  <phoneticPr fontId="22" type="noConversion"/>
  <pageMargins left="0.7" right="0.7" top="0.75" bottom="0.7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</sheetPr>
  <dimension ref="A1:G17"/>
  <sheetViews>
    <sheetView view="pageBreakPreview" zoomScale="110" zoomScaleSheetLayoutView="110" workbookViewId="0">
      <selection activeCell="B2" sqref="B2:C4"/>
    </sheetView>
  </sheetViews>
  <sheetFormatPr defaultRowHeight="14.4" x14ac:dyDescent="0.3"/>
  <cols>
    <col min="1" max="1" width="12.6640625" customWidth="1"/>
    <col min="2" max="2" width="42" customWidth="1"/>
    <col min="3" max="3" width="10.88671875" customWidth="1"/>
    <col min="5" max="5" width="5.33203125" customWidth="1"/>
    <col min="6" max="6" width="13" customWidth="1"/>
    <col min="7" max="7" width="11.5546875" customWidth="1"/>
  </cols>
  <sheetData>
    <row r="1" spans="1:7" ht="23.25" customHeight="1" x14ac:dyDescent="0.3">
      <c r="A1" s="5"/>
      <c r="B1" s="5"/>
      <c r="C1" s="5"/>
      <c r="D1" s="5"/>
      <c r="E1" s="5"/>
      <c r="F1" s="5"/>
      <c r="G1" s="5"/>
    </row>
    <row r="2" spans="1:7" x14ac:dyDescent="0.3">
      <c r="A2" s="569" t="s">
        <v>414</v>
      </c>
      <c r="B2" s="567" t="s">
        <v>495</v>
      </c>
      <c r="C2" s="649"/>
      <c r="D2" s="5"/>
      <c r="E2" s="569" t="s">
        <v>616</v>
      </c>
      <c r="F2" s="569"/>
      <c r="G2" s="570"/>
    </row>
    <row r="3" spans="1:7" x14ac:dyDescent="0.3">
      <c r="A3" s="628"/>
      <c r="B3" s="650"/>
      <c r="C3" s="649"/>
      <c r="D3" s="122"/>
      <c r="E3" s="570"/>
      <c r="F3" s="570"/>
      <c r="G3" s="570"/>
    </row>
    <row r="4" spans="1:7" x14ac:dyDescent="0.3">
      <c r="A4" s="628"/>
      <c r="B4" s="650"/>
      <c r="C4" s="649"/>
      <c r="D4" s="5"/>
      <c r="E4" s="570"/>
      <c r="F4" s="570"/>
      <c r="G4" s="570"/>
    </row>
    <row r="5" spans="1:7" x14ac:dyDescent="0.3">
      <c r="A5" s="5"/>
      <c r="B5" s="5"/>
      <c r="C5" s="5"/>
      <c r="D5" s="646"/>
      <c r="E5" s="646"/>
      <c r="F5" s="16"/>
      <c r="G5" s="26" t="s">
        <v>30</v>
      </c>
    </row>
    <row r="6" spans="1:7" ht="51" customHeight="1" x14ac:dyDescent="0.3">
      <c r="A6" s="437" t="s">
        <v>28</v>
      </c>
      <c r="B6" s="437" t="s">
        <v>29</v>
      </c>
      <c r="C6" s="442" t="s">
        <v>549</v>
      </c>
      <c r="D6" s="647" t="s">
        <v>550</v>
      </c>
      <c r="E6" s="647"/>
      <c r="F6" s="442" t="s">
        <v>551</v>
      </c>
      <c r="G6" s="437" t="s">
        <v>38</v>
      </c>
    </row>
    <row r="7" spans="1:7" ht="15.9" customHeight="1" x14ac:dyDescent="0.3">
      <c r="A7" s="463" t="s">
        <v>548</v>
      </c>
      <c r="B7" s="443" t="s">
        <v>555</v>
      </c>
      <c r="C7" s="464">
        <v>17000</v>
      </c>
      <c r="D7" s="644">
        <v>16914</v>
      </c>
      <c r="E7" s="648"/>
      <c r="F7" s="465"/>
      <c r="G7" s="443"/>
    </row>
    <row r="8" spans="1:7" s="192" customFormat="1" ht="15.9" customHeight="1" x14ac:dyDescent="0.3">
      <c r="A8" s="466" t="s">
        <v>45</v>
      </c>
      <c r="B8" s="467" t="s">
        <v>553</v>
      </c>
      <c r="C8" s="468"/>
      <c r="D8" s="653"/>
      <c r="E8" s="654"/>
      <c r="F8" s="469">
        <f>5757+207+367+4047-79</f>
        <v>10299</v>
      </c>
      <c r="G8" s="467"/>
    </row>
    <row r="9" spans="1:7" s="192" customFormat="1" ht="15.9" customHeight="1" x14ac:dyDescent="0.3">
      <c r="A9" s="466" t="s">
        <v>46</v>
      </c>
      <c r="B9" s="467" t="s">
        <v>554</v>
      </c>
      <c r="C9" s="468"/>
      <c r="D9" s="642"/>
      <c r="E9" s="643"/>
      <c r="F9" s="470">
        <v>4943</v>
      </c>
      <c r="G9" s="467"/>
    </row>
    <row r="10" spans="1:7" s="192" customFormat="1" ht="15.9" customHeight="1" x14ac:dyDescent="0.3">
      <c r="A10" s="466" t="s">
        <v>47</v>
      </c>
      <c r="B10" s="467" t="s">
        <v>164</v>
      </c>
      <c r="C10" s="468"/>
      <c r="D10" s="640"/>
      <c r="E10" s="641"/>
      <c r="F10" s="470">
        <f>486+242</f>
        <v>728</v>
      </c>
      <c r="G10" s="467"/>
    </row>
    <row r="11" spans="1:7" ht="15.9" customHeight="1" x14ac:dyDescent="0.3">
      <c r="A11" s="466" t="s">
        <v>48</v>
      </c>
      <c r="B11" s="467" t="s">
        <v>552</v>
      </c>
      <c r="C11" s="468"/>
      <c r="D11" s="642"/>
      <c r="E11" s="643"/>
      <c r="F11" s="470">
        <f>285+255</f>
        <v>540</v>
      </c>
      <c r="G11" s="467"/>
    </row>
    <row r="12" spans="1:7" ht="15.9" customHeight="1" x14ac:dyDescent="0.3">
      <c r="A12" s="350"/>
      <c r="B12" s="350"/>
      <c r="C12" s="350"/>
      <c r="D12" s="651"/>
      <c r="E12" s="652"/>
      <c r="F12" s="350"/>
      <c r="G12" s="443"/>
    </row>
    <row r="13" spans="1:7" s="192" customFormat="1" ht="15.9" customHeight="1" x14ac:dyDescent="0.3">
      <c r="A13" s="350"/>
      <c r="B13" s="350"/>
      <c r="C13" s="350"/>
      <c r="D13" s="651"/>
      <c r="E13" s="652"/>
      <c r="F13" s="350"/>
      <c r="G13" s="443"/>
    </row>
    <row r="14" spans="1:7" ht="15.9" customHeight="1" x14ac:dyDescent="0.3">
      <c r="A14" s="463"/>
      <c r="B14" s="471" t="s">
        <v>0</v>
      </c>
      <c r="C14" s="464">
        <f>SUM(C7:C10)</f>
        <v>17000</v>
      </c>
      <c r="D14" s="644">
        <f>SUM(D7:E10)</f>
        <v>16914</v>
      </c>
      <c r="E14" s="645"/>
      <c r="F14" s="469">
        <f>SUM(F7:F11)</f>
        <v>16510</v>
      </c>
      <c r="G14" s="443"/>
    </row>
    <row r="15" spans="1:7" x14ac:dyDescent="0.3">
      <c r="F15" s="177"/>
    </row>
    <row r="16" spans="1:7" x14ac:dyDescent="0.3">
      <c r="D16" s="12"/>
      <c r="F16" s="12"/>
    </row>
    <row r="17" spans="4:4" x14ac:dyDescent="0.3">
      <c r="D17" s="12"/>
    </row>
  </sheetData>
  <mergeCells count="13">
    <mergeCell ref="D10:E10"/>
    <mergeCell ref="D11:E11"/>
    <mergeCell ref="D14:E14"/>
    <mergeCell ref="A2:A4"/>
    <mergeCell ref="E2:G4"/>
    <mergeCell ref="D5:E5"/>
    <mergeCell ref="D6:E6"/>
    <mergeCell ref="D7:E7"/>
    <mergeCell ref="B2:C4"/>
    <mergeCell ref="D9:E9"/>
    <mergeCell ref="D12:E12"/>
    <mergeCell ref="D13:E13"/>
    <mergeCell ref="D8:E8"/>
  </mergeCells>
  <phoneticPr fontId="22" type="noConversion"/>
  <pageMargins left="0.7" right="0.7" top="0.75" bottom="0.75" header="0.3" footer="0.3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249977111117893"/>
  </sheetPr>
  <dimension ref="A1:N32"/>
  <sheetViews>
    <sheetView view="pageBreakPreview" zoomScaleSheetLayoutView="100" workbookViewId="0">
      <selection activeCell="B1" sqref="B1:B2"/>
    </sheetView>
  </sheetViews>
  <sheetFormatPr defaultRowHeight="14.4" x14ac:dyDescent="0.3"/>
  <cols>
    <col min="1" max="1" width="8" customWidth="1"/>
    <col min="2" max="2" width="33.109375" customWidth="1"/>
  </cols>
  <sheetData>
    <row r="1" spans="1:14" ht="14.4" customHeight="1" x14ac:dyDescent="0.3">
      <c r="A1" s="9"/>
      <c r="B1" s="655" t="s">
        <v>414</v>
      </c>
      <c r="C1" s="567" t="s">
        <v>496</v>
      </c>
      <c r="D1" s="657"/>
      <c r="E1" s="657"/>
      <c r="F1" s="657"/>
      <c r="G1" s="657"/>
      <c r="H1" s="657"/>
      <c r="I1" s="657"/>
      <c r="J1" s="95"/>
      <c r="K1" s="569" t="s">
        <v>617</v>
      </c>
      <c r="L1" s="569"/>
      <c r="M1" s="569"/>
      <c r="N1" s="2"/>
    </row>
    <row r="2" spans="1:14" x14ac:dyDescent="0.3">
      <c r="A2" s="9"/>
      <c r="B2" s="656"/>
      <c r="C2" s="657"/>
      <c r="D2" s="657"/>
      <c r="E2" s="657"/>
      <c r="F2" s="657"/>
      <c r="G2" s="657"/>
      <c r="H2" s="657"/>
      <c r="I2" s="657"/>
      <c r="J2" s="95"/>
      <c r="K2" s="569"/>
      <c r="L2" s="569"/>
      <c r="M2" s="569"/>
      <c r="N2" s="2"/>
    </row>
    <row r="3" spans="1:14" x14ac:dyDescent="0.3">
      <c r="A3" s="98"/>
      <c r="B3" s="98"/>
      <c r="C3" s="98"/>
      <c r="D3" s="98"/>
      <c r="E3" s="98"/>
      <c r="F3" s="95"/>
      <c r="G3" s="95"/>
      <c r="H3" s="95"/>
      <c r="I3" s="95"/>
      <c r="J3" s="95"/>
      <c r="K3" s="95"/>
      <c r="L3" s="95"/>
      <c r="M3" s="10"/>
      <c r="N3" s="10"/>
    </row>
    <row r="4" spans="1:14" x14ac:dyDescent="0.3">
      <c r="A4" s="4"/>
      <c r="B4" s="4"/>
      <c r="C4" s="4"/>
      <c r="D4" s="4"/>
      <c r="E4" s="4"/>
      <c r="F4" s="9"/>
      <c r="G4" s="9"/>
      <c r="H4" s="9"/>
      <c r="I4" s="9"/>
      <c r="J4" s="9"/>
      <c r="K4" s="9"/>
      <c r="L4" s="10"/>
      <c r="M4" s="10"/>
      <c r="N4" s="10"/>
    </row>
    <row r="5" spans="1:14" x14ac:dyDescent="0.3">
      <c r="A5" s="9"/>
      <c r="B5" s="9"/>
      <c r="C5" s="10"/>
      <c r="D5" s="10"/>
      <c r="E5" s="10"/>
      <c r="F5" s="9"/>
      <c r="G5" s="9"/>
      <c r="H5" s="9"/>
      <c r="I5" s="8"/>
      <c r="J5" s="8"/>
      <c r="K5" s="8"/>
      <c r="L5" s="10"/>
      <c r="M5" s="10"/>
      <c r="N5" s="10"/>
    </row>
    <row r="6" spans="1:14" ht="67.2" x14ac:dyDescent="0.3">
      <c r="A6" s="82" t="s">
        <v>28</v>
      </c>
      <c r="B6" s="82" t="s">
        <v>29</v>
      </c>
      <c r="C6" s="155" t="s">
        <v>516</v>
      </c>
      <c r="D6" s="155" t="s">
        <v>517</v>
      </c>
      <c r="E6" s="155" t="s">
        <v>518</v>
      </c>
    </row>
    <row r="7" spans="1:14" x14ac:dyDescent="0.3">
      <c r="A7" s="182" t="s">
        <v>9</v>
      </c>
      <c r="B7" s="188" t="s">
        <v>51</v>
      </c>
      <c r="C7" s="189">
        <v>8</v>
      </c>
      <c r="D7" s="189">
        <v>8</v>
      </c>
      <c r="E7" s="209">
        <v>6.5</v>
      </c>
    </row>
    <row r="8" spans="1:14" x14ac:dyDescent="0.3">
      <c r="A8" s="182"/>
      <c r="B8" s="185" t="s">
        <v>58</v>
      </c>
      <c r="C8" s="187">
        <v>1</v>
      </c>
      <c r="D8" s="187">
        <v>1</v>
      </c>
      <c r="E8" s="187">
        <v>1</v>
      </c>
    </row>
    <row r="9" spans="1:14" x14ac:dyDescent="0.3">
      <c r="A9" s="182"/>
      <c r="B9" s="185" t="s">
        <v>547</v>
      </c>
      <c r="C9" s="187">
        <v>7</v>
      </c>
      <c r="D9" s="187">
        <v>7</v>
      </c>
      <c r="E9" s="187">
        <v>5</v>
      </c>
    </row>
    <row r="10" spans="1:14" x14ac:dyDescent="0.3">
      <c r="A10" s="182"/>
      <c r="B10" s="185" t="s">
        <v>57</v>
      </c>
      <c r="C10" s="187">
        <v>0.5</v>
      </c>
      <c r="D10" s="187">
        <v>0.5</v>
      </c>
      <c r="E10" s="187">
        <v>0.5</v>
      </c>
    </row>
    <row r="11" spans="1:14" x14ac:dyDescent="0.3">
      <c r="A11" s="184" t="s">
        <v>10</v>
      </c>
      <c r="B11" s="188" t="s">
        <v>1</v>
      </c>
      <c r="C11" s="189">
        <v>60</v>
      </c>
      <c r="D11" s="189">
        <v>60</v>
      </c>
      <c r="E11" s="189">
        <v>55</v>
      </c>
    </row>
    <row r="12" spans="1:14" x14ac:dyDescent="0.3">
      <c r="A12" s="186"/>
      <c r="B12" s="183" t="s">
        <v>2</v>
      </c>
      <c r="C12" s="187">
        <v>50</v>
      </c>
      <c r="D12" s="187">
        <v>50</v>
      </c>
      <c r="E12" s="187"/>
    </row>
    <row r="13" spans="1:14" x14ac:dyDescent="0.3">
      <c r="A13" s="182"/>
      <c r="B13" s="183" t="s">
        <v>412</v>
      </c>
      <c r="C13" s="187">
        <v>10</v>
      </c>
      <c r="D13" s="187">
        <v>10</v>
      </c>
      <c r="E13" s="187"/>
    </row>
    <row r="14" spans="1:14" x14ac:dyDescent="0.3">
      <c r="A14" s="184" t="s">
        <v>11</v>
      </c>
      <c r="B14" s="188" t="s">
        <v>52</v>
      </c>
      <c r="C14" s="189">
        <v>15</v>
      </c>
      <c r="D14" s="189">
        <v>15</v>
      </c>
      <c r="E14" s="189">
        <v>11</v>
      </c>
    </row>
    <row r="15" spans="1:14" x14ac:dyDescent="0.3">
      <c r="A15" s="184" t="s">
        <v>12</v>
      </c>
      <c r="B15" s="188" t="s">
        <v>422</v>
      </c>
      <c r="C15" s="189">
        <v>42.5</v>
      </c>
      <c r="D15" s="189">
        <v>42.5</v>
      </c>
      <c r="E15" s="189">
        <v>40</v>
      </c>
    </row>
    <row r="16" spans="1:14" x14ac:dyDescent="0.3">
      <c r="A16" s="184"/>
      <c r="B16" s="183" t="s">
        <v>513</v>
      </c>
      <c r="C16" s="187">
        <v>2</v>
      </c>
      <c r="D16" s="187">
        <v>2</v>
      </c>
      <c r="E16" s="187">
        <v>1</v>
      </c>
    </row>
    <row r="17" spans="1:5" x14ac:dyDescent="0.3">
      <c r="A17" s="184" t="s">
        <v>13</v>
      </c>
      <c r="B17" s="188" t="s">
        <v>53</v>
      </c>
      <c r="C17" s="189">
        <v>30</v>
      </c>
      <c r="D17" s="189">
        <v>30</v>
      </c>
      <c r="E17" s="189">
        <v>29</v>
      </c>
    </row>
    <row r="18" spans="1:5" x14ac:dyDescent="0.3">
      <c r="A18" s="184"/>
      <c r="B18" s="183" t="s">
        <v>513</v>
      </c>
      <c r="C18" s="187">
        <v>2</v>
      </c>
      <c r="D18" s="187">
        <v>2</v>
      </c>
      <c r="E18" s="187">
        <v>2</v>
      </c>
    </row>
    <row r="19" spans="1:5" x14ac:dyDescent="0.3">
      <c r="A19" s="184" t="s">
        <v>14</v>
      </c>
      <c r="B19" s="188" t="s">
        <v>152</v>
      </c>
      <c r="C19" s="189">
        <v>5</v>
      </c>
      <c r="D19" s="189">
        <v>5</v>
      </c>
      <c r="E19" s="189">
        <v>5</v>
      </c>
    </row>
    <row r="20" spans="1:5" x14ac:dyDescent="0.3">
      <c r="A20" s="184" t="s">
        <v>15</v>
      </c>
      <c r="B20" s="188" t="s">
        <v>54</v>
      </c>
      <c r="C20" s="189">
        <v>8</v>
      </c>
      <c r="D20" s="189">
        <v>8</v>
      </c>
      <c r="E20" s="189">
        <v>6</v>
      </c>
    </row>
    <row r="21" spans="1:5" x14ac:dyDescent="0.3">
      <c r="A21" s="184">
        <v>8</v>
      </c>
      <c r="B21" s="188" t="s">
        <v>154</v>
      </c>
      <c r="C21" s="189">
        <v>15</v>
      </c>
      <c r="D21" s="189">
        <v>15</v>
      </c>
      <c r="E21" s="189" t="s">
        <v>577</v>
      </c>
    </row>
    <row r="22" spans="1:5" x14ac:dyDescent="0.3">
      <c r="A22" s="184"/>
      <c r="B22" s="190" t="s">
        <v>514</v>
      </c>
      <c r="C22" s="191">
        <v>30</v>
      </c>
      <c r="D22" s="191">
        <v>30</v>
      </c>
      <c r="E22" s="191">
        <v>23</v>
      </c>
    </row>
    <row r="23" spans="1:5" x14ac:dyDescent="0.3">
      <c r="A23" s="182" t="s">
        <v>17</v>
      </c>
      <c r="B23" s="188" t="s">
        <v>515</v>
      </c>
      <c r="C23" s="189">
        <v>9.5</v>
      </c>
      <c r="D23" s="189">
        <v>9.5</v>
      </c>
      <c r="E23" s="189">
        <v>1</v>
      </c>
    </row>
    <row r="24" spans="1:5" x14ac:dyDescent="0.3">
      <c r="A24" s="83"/>
      <c r="B24" s="86"/>
      <c r="C24" s="81"/>
      <c r="D24" s="81"/>
      <c r="E24" s="81"/>
    </row>
    <row r="25" spans="1:5" x14ac:dyDescent="0.3">
      <c r="A25" s="78"/>
      <c r="B25" s="79"/>
      <c r="C25" s="90"/>
      <c r="D25" s="90"/>
      <c r="E25" s="90"/>
    </row>
    <row r="26" spans="1:5" x14ac:dyDescent="0.3">
      <c r="A26" s="84"/>
      <c r="B26" s="80" t="s">
        <v>0</v>
      </c>
      <c r="C26" s="174">
        <f>+C7+C11+C17+C19+C20+C22+C23+C14+C15</f>
        <v>208</v>
      </c>
      <c r="D26" s="174">
        <f t="shared" ref="D26:E26" si="0">+D7+D11+D17+D19+D20+D22+D23+D14+D15</f>
        <v>208</v>
      </c>
      <c r="E26" s="174">
        <f t="shared" si="0"/>
        <v>176.5</v>
      </c>
    </row>
    <row r="27" spans="1:5" x14ac:dyDescent="0.3">
      <c r="A27" s="84"/>
      <c r="B27" s="85" t="s">
        <v>153</v>
      </c>
      <c r="C27" s="85"/>
      <c r="D27" s="85"/>
      <c r="E27" s="85"/>
    </row>
    <row r="28" spans="1:5" x14ac:dyDescent="0.3">
      <c r="A28" s="84"/>
      <c r="B28" s="84"/>
      <c r="C28" s="84"/>
      <c r="D28" s="84"/>
      <c r="E28" s="84"/>
    </row>
    <row r="29" spans="1:5" x14ac:dyDescent="0.3">
      <c r="A29" s="84"/>
      <c r="B29" s="84"/>
      <c r="C29" s="84"/>
      <c r="D29" s="84"/>
      <c r="E29" s="84"/>
    </row>
    <row r="30" spans="1:5" x14ac:dyDescent="0.3">
      <c r="A30" s="84"/>
      <c r="B30" s="84"/>
      <c r="C30" s="84"/>
      <c r="D30" s="84"/>
      <c r="E30" s="84"/>
    </row>
    <row r="31" spans="1:5" x14ac:dyDescent="0.3">
      <c r="A31" s="84"/>
      <c r="B31" s="84"/>
      <c r="C31" s="84"/>
      <c r="D31" s="84"/>
      <c r="E31" s="84"/>
    </row>
    <row r="32" spans="1:5" x14ac:dyDescent="0.3">
      <c r="A32" s="84"/>
      <c r="B32" s="84"/>
      <c r="C32" s="84"/>
      <c r="D32" s="84"/>
      <c r="E32" s="84"/>
    </row>
  </sheetData>
  <mergeCells count="3">
    <mergeCell ref="B1:B2"/>
    <mergeCell ref="C1:I2"/>
    <mergeCell ref="K1:M2"/>
  </mergeCells>
  <phoneticPr fontId="22" type="noConversion"/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249977111117893"/>
  </sheetPr>
  <dimension ref="A1:L43"/>
  <sheetViews>
    <sheetView view="pageBreakPreview" zoomScale="115" zoomScaleSheetLayoutView="115" workbookViewId="0">
      <selection activeCell="C3" sqref="C3:G3"/>
    </sheetView>
  </sheetViews>
  <sheetFormatPr defaultRowHeight="14.4" x14ac:dyDescent="0.3"/>
  <cols>
    <col min="1" max="1" width="7.44140625" customWidth="1"/>
    <col min="2" max="2" width="31.44140625" customWidth="1"/>
    <col min="3" max="3" width="10.109375" customWidth="1"/>
    <col min="4" max="4" width="9.33203125" customWidth="1"/>
    <col min="5" max="5" width="10" customWidth="1"/>
    <col min="6" max="6" width="9.109375" customWidth="1"/>
    <col min="7" max="7" width="9" customWidth="1"/>
    <col min="8" max="8" width="10" customWidth="1"/>
    <col min="9" max="9" width="10.109375" customWidth="1"/>
    <col min="10" max="10" width="9.5546875" customWidth="1"/>
    <col min="11" max="11" width="10.6640625" customWidth="1"/>
    <col min="12" max="12" width="10.109375" customWidth="1"/>
  </cols>
  <sheetData>
    <row r="1" spans="1:12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6" customHeight="1" x14ac:dyDescent="0.3">
      <c r="B2" s="2"/>
      <c r="C2" s="658"/>
      <c r="D2" s="658"/>
      <c r="E2" s="658"/>
      <c r="F2" s="659"/>
      <c r="G2" s="97"/>
      <c r="H2" s="97"/>
      <c r="I2" s="147"/>
      <c r="J2" s="95"/>
      <c r="K2" s="95"/>
      <c r="L2" s="95"/>
    </row>
    <row r="3" spans="1:12" ht="33.75" customHeight="1" x14ac:dyDescent="0.3">
      <c r="A3" s="150"/>
      <c r="B3" s="148" t="s">
        <v>414</v>
      </c>
      <c r="C3" s="589" t="s">
        <v>519</v>
      </c>
      <c r="D3" s="589"/>
      <c r="E3" s="589"/>
      <c r="F3" s="589"/>
      <c r="G3" s="589"/>
      <c r="H3" s="151"/>
      <c r="I3" s="569" t="s">
        <v>618</v>
      </c>
      <c r="J3" s="569"/>
      <c r="K3" s="569"/>
      <c r="L3" s="107"/>
    </row>
    <row r="5" spans="1:12" x14ac:dyDescent="0.3">
      <c r="A5" s="192"/>
      <c r="B5" s="193"/>
      <c r="C5" s="658"/>
      <c r="D5" s="658"/>
      <c r="E5" s="659"/>
      <c r="F5" s="204"/>
      <c r="G5" s="180"/>
      <c r="H5" s="180"/>
      <c r="I5" s="181"/>
      <c r="J5" s="213"/>
      <c r="K5" s="199"/>
      <c r="L5" s="199"/>
    </row>
    <row r="6" spans="1:12" x14ac:dyDescent="0.3">
      <c r="A6" s="661" t="s">
        <v>519</v>
      </c>
      <c r="B6" s="661"/>
      <c r="C6" s="661"/>
      <c r="D6" s="215"/>
      <c r="E6" s="192"/>
      <c r="F6" s="192"/>
      <c r="G6" s="181"/>
      <c r="H6" s="181"/>
      <c r="I6" s="181"/>
      <c r="J6" s="213"/>
      <c r="K6" s="195"/>
      <c r="L6" s="195"/>
    </row>
    <row r="7" spans="1:12" x14ac:dyDescent="0.3">
      <c r="A7" s="192"/>
      <c r="B7" s="192"/>
      <c r="C7" s="194"/>
      <c r="D7" s="194"/>
      <c r="E7" s="196"/>
      <c r="F7" s="196"/>
      <c r="G7" s="181"/>
      <c r="H7" s="181"/>
      <c r="I7" s="181"/>
      <c r="J7" s="213"/>
    </row>
    <row r="8" spans="1:12" x14ac:dyDescent="0.3">
      <c r="A8" s="198"/>
      <c r="B8" s="198"/>
      <c r="C8" s="202"/>
      <c r="D8" s="202"/>
      <c r="E8" s="201"/>
      <c r="F8" s="201"/>
      <c r="G8" s="632" t="s">
        <v>30</v>
      </c>
      <c r="H8" s="632"/>
      <c r="I8" s="660"/>
      <c r="J8" s="214"/>
    </row>
    <row r="9" spans="1:12" ht="40.799999999999997" x14ac:dyDescent="0.3">
      <c r="A9" s="208" t="s">
        <v>28</v>
      </c>
      <c r="B9" s="208" t="s">
        <v>29</v>
      </c>
      <c r="C9" s="208" t="s">
        <v>585</v>
      </c>
      <c r="D9" s="208" t="s">
        <v>584</v>
      </c>
      <c r="E9" s="208" t="s">
        <v>586</v>
      </c>
      <c r="F9" s="208" t="s">
        <v>587</v>
      </c>
      <c r="G9" s="208" t="s">
        <v>524</v>
      </c>
      <c r="H9" s="208" t="s">
        <v>588</v>
      </c>
      <c r="I9" s="208" t="s">
        <v>589</v>
      </c>
      <c r="J9" s="208" t="s">
        <v>590</v>
      </c>
      <c r="K9" s="235" t="s">
        <v>591</v>
      </c>
    </row>
    <row r="10" spans="1:12" x14ac:dyDescent="0.3">
      <c r="A10" s="212" t="s">
        <v>9</v>
      </c>
      <c r="B10" s="223" t="s">
        <v>411</v>
      </c>
      <c r="C10" s="225">
        <v>220000</v>
      </c>
      <c r="D10" s="206">
        <v>271151</v>
      </c>
      <c r="E10" s="205">
        <v>0</v>
      </c>
      <c r="F10" s="205">
        <v>0</v>
      </c>
      <c r="G10" s="205">
        <v>0</v>
      </c>
      <c r="H10" s="205"/>
      <c r="I10" s="232">
        <f>+C10+E10+G10</f>
        <v>220000</v>
      </c>
      <c r="J10" s="232">
        <f>+D10+F10+H10</f>
        <v>271151</v>
      </c>
      <c r="K10" s="234">
        <v>271151</v>
      </c>
    </row>
    <row r="11" spans="1:12" x14ac:dyDescent="0.3">
      <c r="A11" s="212" t="s">
        <v>10</v>
      </c>
      <c r="B11" s="223" t="s">
        <v>456</v>
      </c>
      <c r="C11" s="224">
        <v>1272</v>
      </c>
      <c r="D11" s="205">
        <v>1272</v>
      </c>
      <c r="E11" s="205">
        <v>0</v>
      </c>
      <c r="F11" s="205">
        <v>0</v>
      </c>
      <c r="G11" s="205">
        <v>0</v>
      </c>
      <c r="H11" s="205"/>
      <c r="I11" s="232">
        <f t="shared" ref="I11:J15" si="0">+C11+E11+G11</f>
        <v>1272</v>
      </c>
      <c r="J11" s="232">
        <v>1447</v>
      </c>
      <c r="K11" s="234">
        <v>1447</v>
      </c>
    </row>
    <row r="12" spans="1:12" x14ac:dyDescent="0.3">
      <c r="A12" s="212" t="s">
        <v>11</v>
      </c>
      <c r="B12" s="223" t="s">
        <v>457</v>
      </c>
      <c r="C12" s="225">
        <v>0</v>
      </c>
      <c r="D12" s="206">
        <v>0</v>
      </c>
      <c r="E12" s="206">
        <v>1600</v>
      </c>
      <c r="F12" s="206">
        <v>1600</v>
      </c>
      <c r="G12" s="206">
        <v>0</v>
      </c>
      <c r="H12" s="206"/>
      <c r="I12" s="232">
        <f t="shared" si="0"/>
        <v>1600</v>
      </c>
      <c r="J12" s="232">
        <v>0</v>
      </c>
      <c r="K12" s="234">
        <v>0</v>
      </c>
    </row>
    <row r="13" spans="1:12" x14ac:dyDescent="0.3">
      <c r="A13" s="212" t="s">
        <v>12</v>
      </c>
      <c r="B13" s="223" t="s">
        <v>638</v>
      </c>
      <c r="C13" s="225"/>
      <c r="D13" s="206"/>
      <c r="E13" s="206">
        <v>3000</v>
      </c>
      <c r="F13" s="231">
        <v>3150</v>
      </c>
      <c r="G13" s="205"/>
      <c r="H13" s="205"/>
      <c r="I13" s="232">
        <f t="shared" si="0"/>
        <v>3000</v>
      </c>
      <c r="J13" s="232">
        <f t="shared" si="0"/>
        <v>3150</v>
      </c>
      <c r="K13" s="234">
        <v>3150</v>
      </c>
    </row>
    <row r="14" spans="1:12" x14ac:dyDescent="0.3">
      <c r="A14" s="212" t="s">
        <v>13</v>
      </c>
      <c r="B14" s="238" t="s">
        <v>458</v>
      </c>
      <c r="C14" s="232">
        <v>0</v>
      </c>
      <c r="D14" s="232">
        <v>0</v>
      </c>
      <c r="E14" s="232">
        <v>6700</v>
      </c>
      <c r="F14" s="232">
        <v>21439</v>
      </c>
      <c r="G14" s="232"/>
      <c r="H14" s="232"/>
      <c r="I14" s="232">
        <f t="shared" si="0"/>
        <v>6700</v>
      </c>
      <c r="J14" s="232">
        <v>21439</v>
      </c>
      <c r="K14" s="234">
        <v>15456</v>
      </c>
    </row>
    <row r="15" spans="1:12" s="192" customFormat="1" x14ac:dyDescent="0.3">
      <c r="A15" s="239" t="s">
        <v>14</v>
      </c>
      <c r="B15" s="223" t="s">
        <v>583</v>
      </c>
      <c r="C15" s="231"/>
      <c r="D15" s="231"/>
      <c r="E15" s="231"/>
      <c r="F15" s="231">
        <v>10160</v>
      </c>
      <c r="G15" s="231"/>
      <c r="H15" s="231"/>
      <c r="I15" s="232">
        <f t="shared" si="0"/>
        <v>0</v>
      </c>
      <c r="J15" s="232">
        <v>11176</v>
      </c>
      <c r="K15" s="234">
        <v>11176</v>
      </c>
    </row>
    <row r="16" spans="1:12" s="192" customFormat="1" x14ac:dyDescent="0.3">
      <c r="A16" s="239" t="s">
        <v>15</v>
      </c>
      <c r="B16" s="237" t="s">
        <v>639</v>
      </c>
      <c r="C16" s="231"/>
      <c r="D16" s="231"/>
      <c r="E16" s="231"/>
      <c r="F16" s="231">
        <v>356</v>
      </c>
      <c r="G16" s="231"/>
      <c r="H16" s="231"/>
      <c r="I16" s="232">
        <f>+C16+E16+G16</f>
        <v>0</v>
      </c>
      <c r="J16" s="232">
        <v>356</v>
      </c>
      <c r="K16" s="234">
        <v>356</v>
      </c>
    </row>
    <row r="17" spans="1:11" x14ac:dyDescent="0.3">
      <c r="A17" s="212" t="s">
        <v>16</v>
      </c>
      <c r="B17" s="210"/>
      <c r="C17" s="231"/>
      <c r="D17" s="231"/>
      <c r="E17" s="231"/>
      <c r="F17" s="231"/>
      <c r="G17" s="231"/>
      <c r="H17" s="231"/>
      <c r="I17" s="232"/>
      <c r="J17" s="232">
        <v>0</v>
      </c>
      <c r="K17" s="234"/>
    </row>
    <row r="18" spans="1:11" x14ac:dyDescent="0.3">
      <c r="A18" s="212" t="s">
        <v>17</v>
      </c>
      <c r="B18" s="210"/>
      <c r="C18" s="231"/>
      <c r="D18" s="231"/>
      <c r="E18" s="231"/>
      <c r="F18" s="231"/>
      <c r="G18" s="231"/>
      <c r="H18" s="231"/>
      <c r="I18" s="232"/>
      <c r="J18" s="232">
        <v>0</v>
      </c>
      <c r="K18" s="232"/>
    </row>
    <row r="19" spans="1:11" x14ac:dyDescent="0.3">
      <c r="A19" s="212" t="s">
        <v>19</v>
      </c>
      <c r="B19" s="211" t="s">
        <v>0</v>
      </c>
      <c r="C19" s="207">
        <f t="shared" ref="C19:K19" si="1">SUM(C10:C18)</f>
        <v>221272</v>
      </c>
      <c r="D19" s="232">
        <f t="shared" si="1"/>
        <v>272423</v>
      </c>
      <c r="E19" s="232">
        <f t="shared" si="1"/>
        <v>11300</v>
      </c>
      <c r="F19" s="232">
        <f t="shared" si="1"/>
        <v>36705</v>
      </c>
      <c r="G19" s="232">
        <f t="shared" si="1"/>
        <v>0</v>
      </c>
      <c r="H19" s="232">
        <f t="shared" si="1"/>
        <v>0</v>
      </c>
      <c r="I19" s="232">
        <f t="shared" si="1"/>
        <v>232572</v>
      </c>
      <c r="J19" s="232">
        <f t="shared" si="1"/>
        <v>308719</v>
      </c>
      <c r="K19" s="232">
        <f t="shared" si="1"/>
        <v>302736</v>
      </c>
    </row>
    <row r="20" spans="1:11" x14ac:dyDescent="0.3">
      <c r="A20" s="203"/>
      <c r="B20" s="197"/>
      <c r="C20" s="197"/>
      <c r="D20" s="197"/>
      <c r="E20" s="200"/>
      <c r="F20" s="200"/>
      <c r="G20" s="203"/>
      <c r="H20" s="203"/>
      <c r="I20" s="203"/>
      <c r="J20" s="203"/>
      <c r="K20" s="230"/>
    </row>
    <row r="21" spans="1:11" x14ac:dyDescent="0.3">
      <c r="A21" s="203"/>
      <c r="B21" s="197"/>
      <c r="C21" s="197"/>
      <c r="D21" s="197"/>
      <c r="E21" s="200"/>
      <c r="F21" s="200"/>
      <c r="G21" s="203"/>
      <c r="H21" s="203"/>
      <c r="I21" s="203"/>
      <c r="J21" s="222"/>
      <c r="K21" s="222"/>
    </row>
    <row r="22" spans="1:11" x14ac:dyDescent="0.3">
      <c r="A22" s="203"/>
      <c r="B22" s="197"/>
      <c r="C22" s="197"/>
      <c r="D22" s="197"/>
      <c r="E22" s="200"/>
      <c r="F22" s="200"/>
      <c r="G22" s="203"/>
      <c r="H22" s="203"/>
      <c r="I22" s="203"/>
      <c r="J22" s="203"/>
    </row>
    <row r="23" spans="1:11" ht="14.4" customHeight="1" x14ac:dyDescent="0.3">
      <c r="C23" s="661" t="s">
        <v>527</v>
      </c>
      <c r="D23" s="661"/>
      <c r="E23" s="661"/>
      <c r="F23" s="661"/>
      <c r="G23" s="661"/>
      <c r="H23" s="180"/>
      <c r="I23" s="569" t="s">
        <v>619</v>
      </c>
      <c r="J23" s="569"/>
      <c r="K23" s="569"/>
    </row>
    <row r="24" spans="1:11" x14ac:dyDescent="0.3">
      <c r="C24" s="661"/>
      <c r="D24" s="661"/>
      <c r="E24" s="661"/>
      <c r="F24" s="661"/>
      <c r="G24" s="661"/>
      <c r="H24" s="181"/>
      <c r="I24" s="569"/>
      <c r="J24" s="569"/>
      <c r="K24" s="569"/>
    </row>
    <row r="25" spans="1:11" x14ac:dyDescent="0.3">
      <c r="A25" s="192"/>
      <c r="B25" s="192"/>
      <c r="C25" s="194"/>
      <c r="D25" s="194"/>
      <c r="E25" s="196"/>
      <c r="F25" s="196"/>
      <c r="G25" s="181"/>
      <c r="H25" s="181"/>
      <c r="I25" s="181"/>
      <c r="J25" s="213"/>
    </row>
    <row r="26" spans="1:11" x14ac:dyDescent="0.3">
      <c r="A26" s="198"/>
      <c r="B26" s="198"/>
      <c r="C26" s="202"/>
      <c r="D26" s="202"/>
      <c r="E26" s="201"/>
      <c r="F26" s="201"/>
      <c r="G26" s="632" t="s">
        <v>30</v>
      </c>
      <c r="H26" s="632"/>
      <c r="I26" s="660"/>
      <c r="J26" s="214"/>
    </row>
    <row r="27" spans="1:11" ht="48" x14ac:dyDescent="0.3">
      <c r="A27" s="251" t="s">
        <v>28</v>
      </c>
      <c r="B27" s="251" t="s">
        <v>29</v>
      </c>
      <c r="C27" s="251" t="s">
        <v>520</v>
      </c>
      <c r="D27" s="251" t="s">
        <v>521</v>
      </c>
      <c r="E27" s="251" t="s">
        <v>522</v>
      </c>
      <c r="F27" s="251" t="s">
        <v>523</v>
      </c>
      <c r="G27" s="251" t="s">
        <v>524</v>
      </c>
      <c r="H27" s="251" t="s">
        <v>525</v>
      </c>
      <c r="I27" s="251" t="s">
        <v>0</v>
      </c>
      <c r="J27" s="251" t="s">
        <v>526</v>
      </c>
      <c r="K27" s="251" t="s">
        <v>591</v>
      </c>
    </row>
    <row r="28" spans="1:11" ht="24" x14ac:dyDescent="0.3">
      <c r="A28" s="449" t="s">
        <v>9</v>
      </c>
      <c r="B28" s="450" t="s">
        <v>528</v>
      </c>
      <c r="C28" s="252">
        <v>218609</v>
      </c>
      <c r="D28" s="252">
        <v>220347</v>
      </c>
      <c r="E28" s="451"/>
      <c r="F28" s="451"/>
      <c r="G28" s="451"/>
      <c r="H28" s="451"/>
      <c r="I28" s="252">
        <v>218609</v>
      </c>
      <c r="J28" s="252">
        <v>220347</v>
      </c>
      <c r="K28" s="252">
        <v>220317</v>
      </c>
    </row>
    <row r="29" spans="1:11" x14ac:dyDescent="0.3">
      <c r="A29" s="452" t="s">
        <v>529</v>
      </c>
      <c r="B29" s="453" t="s">
        <v>530</v>
      </c>
      <c r="C29" s="454">
        <v>3546</v>
      </c>
      <c r="D29" s="454">
        <v>3546</v>
      </c>
      <c r="E29" s="455"/>
      <c r="F29" s="455"/>
      <c r="G29" s="455"/>
      <c r="H29" s="455"/>
      <c r="I29" s="252">
        <v>3546</v>
      </c>
      <c r="J29" s="252">
        <v>3546</v>
      </c>
      <c r="K29" s="252">
        <v>3546</v>
      </c>
    </row>
    <row r="30" spans="1:11" x14ac:dyDescent="0.3">
      <c r="A30" s="452" t="s">
        <v>531</v>
      </c>
      <c r="B30" s="453" t="s">
        <v>532</v>
      </c>
      <c r="C30" s="455">
        <v>2623</v>
      </c>
      <c r="D30" s="455">
        <v>2623</v>
      </c>
      <c r="E30" s="455"/>
      <c r="F30" s="455"/>
      <c r="G30" s="455"/>
      <c r="H30" s="455"/>
      <c r="I30" s="456">
        <v>2623</v>
      </c>
      <c r="J30" s="252">
        <v>2623</v>
      </c>
      <c r="K30" s="252">
        <v>2623</v>
      </c>
    </row>
    <row r="31" spans="1:11" x14ac:dyDescent="0.3">
      <c r="A31" s="452" t="s">
        <v>533</v>
      </c>
      <c r="B31" s="453" t="s">
        <v>534</v>
      </c>
      <c r="C31" s="454">
        <v>206467</v>
      </c>
      <c r="D31" s="454">
        <v>206532</v>
      </c>
      <c r="E31" s="454"/>
      <c r="F31" s="454"/>
      <c r="G31" s="454"/>
      <c r="H31" s="454"/>
      <c r="I31" s="456">
        <v>206467</v>
      </c>
      <c r="J31" s="252">
        <v>206532</v>
      </c>
      <c r="K31" s="252">
        <v>206502</v>
      </c>
    </row>
    <row r="32" spans="1:11" x14ac:dyDescent="0.3">
      <c r="A32" s="452" t="s">
        <v>535</v>
      </c>
      <c r="B32" s="453" t="s">
        <v>536</v>
      </c>
      <c r="C32" s="454">
        <v>5973</v>
      </c>
      <c r="D32" s="454">
        <v>5973</v>
      </c>
      <c r="E32" s="454"/>
      <c r="F32" s="454"/>
      <c r="G32" s="455"/>
      <c r="H32" s="455"/>
      <c r="I32" s="456">
        <v>5973</v>
      </c>
      <c r="J32" s="252">
        <v>5973</v>
      </c>
      <c r="K32" s="252">
        <v>5973</v>
      </c>
    </row>
    <row r="33" spans="1:11" s="226" customFormat="1" x14ac:dyDescent="0.3">
      <c r="A33" s="452" t="s">
        <v>594</v>
      </c>
      <c r="B33" s="453" t="s">
        <v>636</v>
      </c>
      <c r="C33" s="454"/>
      <c r="D33" s="454">
        <v>573</v>
      </c>
      <c r="E33" s="454"/>
      <c r="F33" s="454"/>
      <c r="G33" s="455"/>
      <c r="H33" s="455"/>
      <c r="I33" s="456"/>
      <c r="J33" s="252">
        <v>573</v>
      </c>
      <c r="K33" s="252">
        <v>573</v>
      </c>
    </row>
    <row r="34" spans="1:11" s="226" customFormat="1" x14ac:dyDescent="0.3">
      <c r="A34" s="452" t="s">
        <v>595</v>
      </c>
      <c r="B34" s="453" t="s">
        <v>637</v>
      </c>
      <c r="C34" s="454"/>
      <c r="D34" s="454">
        <v>1100</v>
      </c>
      <c r="E34" s="454"/>
      <c r="F34" s="454"/>
      <c r="G34" s="455"/>
      <c r="H34" s="455"/>
      <c r="I34" s="456"/>
      <c r="J34" s="252">
        <v>1100</v>
      </c>
      <c r="K34" s="252">
        <v>1100</v>
      </c>
    </row>
    <row r="35" spans="1:11" ht="24" x14ac:dyDescent="0.3">
      <c r="A35" s="457" t="s">
        <v>10</v>
      </c>
      <c r="B35" s="450" t="s">
        <v>537</v>
      </c>
      <c r="C35" s="252">
        <v>30000</v>
      </c>
      <c r="D35" s="252">
        <v>30000</v>
      </c>
      <c r="E35" s="252"/>
      <c r="F35" s="252"/>
      <c r="G35" s="451"/>
      <c r="H35" s="451"/>
      <c r="I35" s="252">
        <v>30000</v>
      </c>
      <c r="J35" s="252">
        <v>30000</v>
      </c>
      <c r="K35" s="252">
        <v>30000</v>
      </c>
    </row>
    <row r="36" spans="1:11" x14ac:dyDescent="0.3">
      <c r="A36" s="452" t="s">
        <v>529</v>
      </c>
      <c r="B36" s="453" t="s">
        <v>538</v>
      </c>
      <c r="C36" s="458">
        <v>4000</v>
      </c>
      <c r="D36" s="458">
        <v>4000</v>
      </c>
      <c r="E36" s="454"/>
      <c r="F36" s="454"/>
      <c r="G36" s="454"/>
      <c r="H36" s="454"/>
      <c r="I36" s="456">
        <v>4000</v>
      </c>
      <c r="J36" s="252">
        <v>4000</v>
      </c>
      <c r="K36" s="252">
        <v>4000</v>
      </c>
    </row>
    <row r="37" spans="1:11" x14ac:dyDescent="0.3">
      <c r="A37" s="452" t="s">
        <v>531</v>
      </c>
      <c r="B37" s="453" t="s">
        <v>539</v>
      </c>
      <c r="C37" s="459">
        <v>2000</v>
      </c>
      <c r="D37" s="459">
        <v>2000</v>
      </c>
      <c r="E37" s="459"/>
      <c r="F37" s="459"/>
      <c r="G37" s="460"/>
      <c r="H37" s="460"/>
      <c r="I37" s="456">
        <v>2000</v>
      </c>
      <c r="J37" s="252">
        <v>2000</v>
      </c>
      <c r="K37" s="252">
        <v>2000</v>
      </c>
    </row>
    <row r="38" spans="1:11" ht="24" x14ac:dyDescent="0.3">
      <c r="A38" s="452" t="s">
        <v>533</v>
      </c>
      <c r="B38" s="453" t="s">
        <v>540</v>
      </c>
      <c r="C38" s="459">
        <v>24000</v>
      </c>
      <c r="D38" s="459">
        <v>24000</v>
      </c>
      <c r="E38" s="459"/>
      <c r="F38" s="459"/>
      <c r="G38" s="460"/>
      <c r="H38" s="460"/>
      <c r="I38" s="456">
        <v>24000</v>
      </c>
      <c r="J38" s="252">
        <v>24000</v>
      </c>
      <c r="K38" s="252">
        <v>24000</v>
      </c>
    </row>
    <row r="39" spans="1:11" s="236" customFormat="1" x14ac:dyDescent="0.3">
      <c r="A39" s="457" t="s">
        <v>592</v>
      </c>
      <c r="B39" s="450" t="s">
        <v>593</v>
      </c>
      <c r="C39" s="252"/>
      <c r="D39" s="252">
        <v>1385</v>
      </c>
      <c r="E39" s="252"/>
      <c r="F39" s="252"/>
      <c r="G39" s="252"/>
      <c r="H39" s="252"/>
      <c r="I39" s="252"/>
      <c r="J39" s="252">
        <v>1385</v>
      </c>
      <c r="K39" s="252">
        <v>1385</v>
      </c>
    </row>
    <row r="40" spans="1:11" s="236" customFormat="1" x14ac:dyDescent="0.3">
      <c r="A40" s="457" t="s">
        <v>12</v>
      </c>
      <c r="B40" s="450" t="s">
        <v>633</v>
      </c>
      <c r="C40" s="252"/>
      <c r="D40" s="252">
        <v>2000</v>
      </c>
      <c r="E40" s="252"/>
      <c r="F40" s="252"/>
      <c r="G40" s="252"/>
      <c r="H40" s="252"/>
      <c r="I40" s="252"/>
      <c r="J40" s="252">
        <v>2000</v>
      </c>
      <c r="K40" s="252">
        <v>2000</v>
      </c>
    </row>
    <row r="41" spans="1:11" s="236" customFormat="1" x14ac:dyDescent="0.3">
      <c r="A41" s="457" t="s">
        <v>13</v>
      </c>
      <c r="B41" s="450" t="s">
        <v>634</v>
      </c>
      <c r="C41" s="252"/>
      <c r="D41" s="252">
        <v>150</v>
      </c>
      <c r="E41" s="252"/>
      <c r="F41" s="252"/>
      <c r="G41" s="252"/>
      <c r="H41" s="252"/>
      <c r="I41" s="252"/>
      <c r="J41" s="252">
        <v>150</v>
      </c>
      <c r="K41" s="252">
        <v>150</v>
      </c>
    </row>
    <row r="42" spans="1:11" s="236" customFormat="1" x14ac:dyDescent="0.3">
      <c r="A42" s="457" t="s">
        <v>14</v>
      </c>
      <c r="B42" s="450" t="s">
        <v>635</v>
      </c>
      <c r="C42" s="252"/>
      <c r="D42" s="252">
        <v>50</v>
      </c>
      <c r="E42" s="252"/>
      <c r="F42" s="252"/>
      <c r="G42" s="252"/>
      <c r="H42" s="252"/>
      <c r="I42" s="252"/>
      <c r="J42" s="252">
        <v>50</v>
      </c>
      <c r="K42" s="252">
        <v>50</v>
      </c>
    </row>
    <row r="43" spans="1:11" x14ac:dyDescent="0.3">
      <c r="A43" s="461"/>
      <c r="B43" s="462" t="s">
        <v>0</v>
      </c>
      <c r="C43" s="252">
        <f>+C28+C35+C39</f>
        <v>248609</v>
      </c>
      <c r="D43" s="252">
        <f>+D28+D35+D39+D40+D41+D42</f>
        <v>253932</v>
      </c>
      <c r="E43" s="252">
        <f>+E28+E35+E39</f>
        <v>0</v>
      </c>
      <c r="F43" s="252">
        <f>+F28+F35+F39</f>
        <v>0</v>
      </c>
      <c r="G43" s="252">
        <f>+G28+G35+G39</f>
        <v>0</v>
      </c>
      <c r="H43" s="252">
        <f>+H28+H35+H39</f>
        <v>0</v>
      </c>
      <c r="I43" s="252">
        <f>+I28+I35+I39</f>
        <v>248609</v>
      </c>
      <c r="J43" s="252">
        <f>+J28+J35+J39+J40+J41+J42</f>
        <v>253932</v>
      </c>
      <c r="K43" s="252">
        <f>+K28+K35+K39+K40+K41+K42</f>
        <v>253902</v>
      </c>
    </row>
  </sheetData>
  <mergeCells count="9">
    <mergeCell ref="C2:F2"/>
    <mergeCell ref="C3:G3"/>
    <mergeCell ref="I3:K3"/>
    <mergeCell ref="I23:K24"/>
    <mergeCell ref="G26:I26"/>
    <mergeCell ref="A6:C6"/>
    <mergeCell ref="C5:E5"/>
    <mergeCell ref="G8:I8"/>
    <mergeCell ref="C23:G24"/>
  </mergeCells>
  <phoneticPr fontId="22" type="noConversion"/>
  <pageMargins left="0.7" right="0.7" top="0.75" bottom="0.75" header="0.3" footer="0.3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249977111117893"/>
  </sheetPr>
  <dimension ref="A1:R43"/>
  <sheetViews>
    <sheetView view="pageBreakPreview" zoomScaleSheetLayoutView="100" workbookViewId="0">
      <selection activeCell="B5" sqref="B5"/>
    </sheetView>
  </sheetViews>
  <sheetFormatPr defaultColWidth="9.109375" defaultRowHeight="14.4" x14ac:dyDescent="0.3"/>
  <cols>
    <col min="1" max="1" width="7.109375" style="10" customWidth="1"/>
    <col min="2" max="2" width="65.44140625" style="10" customWidth="1"/>
    <col min="3" max="3" width="18.44140625" style="10" customWidth="1"/>
    <col min="4" max="4" width="18.33203125" style="10" customWidth="1"/>
    <col min="5" max="13" width="7.6640625" style="10" customWidth="1"/>
    <col min="14" max="14" width="8.6640625" style="10" customWidth="1"/>
    <col min="15" max="16384" width="9.109375" style="10"/>
  </cols>
  <sheetData>
    <row r="1" spans="1:15" ht="15" customHeight="1" x14ac:dyDescent="0.3">
      <c r="A1" s="121" t="s">
        <v>416</v>
      </c>
      <c r="B1" s="110"/>
      <c r="C1" s="662" t="s">
        <v>620</v>
      </c>
      <c r="D1" s="663"/>
      <c r="E1" s="55"/>
      <c r="F1" s="59"/>
      <c r="G1" s="59"/>
      <c r="H1" s="59"/>
      <c r="I1" s="54"/>
      <c r="J1" s="54"/>
      <c r="K1" s="54"/>
      <c r="L1" s="54"/>
      <c r="M1" s="55"/>
      <c r="N1" s="55"/>
    </row>
    <row r="2" spans="1:15" ht="19.5" customHeight="1" x14ac:dyDescent="0.3">
      <c r="A2" s="6"/>
      <c r="B2" s="448" t="s">
        <v>165</v>
      </c>
      <c r="C2" s="663"/>
      <c r="D2" s="663"/>
      <c r="E2" s="123"/>
      <c r="F2" s="123"/>
      <c r="G2" s="123"/>
      <c r="H2" s="123"/>
      <c r="I2" s="123"/>
      <c r="J2" s="123"/>
      <c r="K2" s="108"/>
      <c r="L2" s="112"/>
      <c r="M2" s="112"/>
      <c r="N2" s="105"/>
    </row>
    <row r="3" spans="1:15" ht="15" customHeight="1" x14ac:dyDescent="0.3">
      <c r="A3" s="6"/>
      <c r="B3" s="448" t="s">
        <v>497</v>
      </c>
      <c r="C3" s="663"/>
      <c r="D3" s="663"/>
      <c r="E3" s="123"/>
      <c r="F3" s="123"/>
      <c r="G3" s="123"/>
      <c r="H3" s="123"/>
      <c r="I3" s="123"/>
      <c r="J3" s="123"/>
      <c r="K3" s="112"/>
      <c r="L3" s="112"/>
      <c r="M3" s="112"/>
      <c r="N3" s="105"/>
    </row>
    <row r="4" spans="1:15" x14ac:dyDescent="0.3">
      <c r="A4" s="6"/>
      <c r="B4" s="6"/>
      <c r="C4" s="6"/>
      <c r="D4" s="6"/>
      <c r="E4" s="123"/>
      <c r="F4" s="123"/>
      <c r="G4" s="123"/>
      <c r="H4" s="123"/>
      <c r="I4" s="123"/>
      <c r="J4" s="123"/>
      <c r="K4" s="112"/>
      <c r="L4" s="112"/>
      <c r="M4" s="112"/>
      <c r="N4" s="105"/>
    </row>
    <row r="5" spans="1:15" x14ac:dyDescent="0.3">
      <c r="A5" s="6"/>
      <c r="B5" s="6"/>
      <c r="C5" s="6"/>
      <c r="D5" s="6"/>
      <c r="F5" s="9"/>
      <c r="G5" s="9"/>
      <c r="H5" s="9"/>
      <c r="I5" s="8"/>
      <c r="J5" s="8"/>
      <c r="K5" s="8"/>
    </row>
    <row r="6" spans="1:15" s="11" customFormat="1" ht="18.75" customHeight="1" x14ac:dyDescent="0.3">
      <c r="A6" s="6"/>
      <c r="B6" s="6"/>
      <c r="C6" s="6"/>
      <c r="D6" s="99" t="s">
        <v>30</v>
      </c>
      <c r="E6" s="113"/>
      <c r="F6" s="113"/>
      <c r="G6" s="113"/>
      <c r="H6" s="113"/>
      <c r="I6" s="113"/>
      <c r="J6" s="113"/>
      <c r="K6" s="113"/>
      <c r="L6" s="113"/>
      <c r="M6" s="114"/>
      <c r="N6" s="114"/>
      <c r="O6" s="115"/>
    </row>
    <row r="7" spans="1:15" ht="23.4" customHeight="1" x14ac:dyDescent="0.3">
      <c r="A7" s="437" t="s">
        <v>103</v>
      </c>
      <c r="B7" s="437" t="s">
        <v>37</v>
      </c>
      <c r="C7" s="442" t="s">
        <v>444</v>
      </c>
      <c r="D7" s="437" t="s">
        <v>445</v>
      </c>
      <c r="E7" s="30"/>
      <c r="F7" s="30"/>
      <c r="G7" s="30"/>
      <c r="H7" s="30"/>
      <c r="I7" s="30"/>
      <c r="J7" s="30"/>
      <c r="K7" s="30"/>
      <c r="L7" s="116"/>
      <c r="M7" s="117"/>
      <c r="N7" s="117"/>
      <c r="O7" s="36"/>
    </row>
    <row r="8" spans="1:15" x14ac:dyDescent="0.3">
      <c r="A8" s="437" t="s">
        <v>9</v>
      </c>
      <c r="B8" s="443" t="s">
        <v>166</v>
      </c>
      <c r="C8" s="240"/>
      <c r="D8" s="240"/>
      <c r="E8" s="106"/>
      <c r="F8" s="106"/>
      <c r="G8" s="106"/>
      <c r="H8" s="106"/>
      <c r="I8" s="106"/>
      <c r="J8" s="106"/>
      <c r="K8" s="106"/>
      <c r="L8" s="118"/>
      <c r="M8" s="117"/>
      <c r="N8" s="117"/>
      <c r="O8" s="36"/>
    </row>
    <row r="9" spans="1:15" x14ac:dyDescent="0.3">
      <c r="A9" s="437" t="s">
        <v>10</v>
      </c>
      <c r="B9" s="443" t="s">
        <v>167</v>
      </c>
      <c r="C9" s="444">
        <v>309444</v>
      </c>
      <c r="D9" s="445">
        <f>D10+D11+D12</f>
        <v>228882</v>
      </c>
      <c r="E9" s="106"/>
      <c r="F9" s="106"/>
      <c r="G9" s="106"/>
      <c r="H9" s="106"/>
      <c r="I9" s="106"/>
      <c r="J9" s="106"/>
      <c r="K9" s="106"/>
      <c r="L9" s="25"/>
      <c r="M9" s="117"/>
      <c r="N9" s="117"/>
      <c r="O9" s="36"/>
    </row>
    <row r="10" spans="1:15" x14ac:dyDescent="0.3">
      <c r="A10" s="446" t="s">
        <v>43</v>
      </c>
      <c r="B10" s="443" t="s">
        <v>439</v>
      </c>
      <c r="C10" s="444">
        <v>1078</v>
      </c>
      <c r="D10" s="447">
        <v>1928</v>
      </c>
      <c r="E10" s="106"/>
      <c r="F10" s="106"/>
      <c r="G10" s="106"/>
      <c r="H10" s="106"/>
      <c r="I10" s="106"/>
      <c r="J10" s="106"/>
      <c r="K10" s="106"/>
      <c r="L10" s="25"/>
      <c r="M10" s="117"/>
      <c r="N10" s="117"/>
      <c r="O10" s="36"/>
    </row>
    <row r="11" spans="1:15" x14ac:dyDescent="0.3">
      <c r="A11" s="446" t="s">
        <v>44</v>
      </c>
      <c r="B11" s="443" t="s">
        <v>168</v>
      </c>
      <c r="C11" s="444">
        <v>299208</v>
      </c>
      <c r="D11" s="447">
        <v>226954</v>
      </c>
      <c r="E11" s="119"/>
      <c r="F11" s="119"/>
      <c r="G11" s="119"/>
      <c r="H11" s="119"/>
      <c r="I11" s="119"/>
      <c r="J11" s="119"/>
      <c r="K11" s="119"/>
      <c r="L11" s="120"/>
      <c r="M11" s="117"/>
      <c r="N11" s="117"/>
      <c r="O11" s="36"/>
    </row>
    <row r="12" spans="1:15" x14ac:dyDescent="0.3">
      <c r="A12" s="446" t="s">
        <v>50</v>
      </c>
      <c r="B12" s="443" t="s">
        <v>169</v>
      </c>
      <c r="C12" s="444">
        <v>9158</v>
      </c>
      <c r="D12" s="447">
        <v>0</v>
      </c>
      <c r="E12" s="30"/>
      <c r="F12" s="30"/>
      <c r="G12" s="30"/>
      <c r="H12" s="30"/>
      <c r="I12" s="30"/>
      <c r="J12" s="30"/>
      <c r="K12" s="30"/>
      <c r="L12" s="30"/>
      <c r="M12" s="117"/>
      <c r="N12" s="117"/>
      <c r="O12" s="36"/>
    </row>
    <row r="13" spans="1:15" x14ac:dyDescent="0.3">
      <c r="A13" s="446" t="s">
        <v>11</v>
      </c>
      <c r="B13" s="443" t="s">
        <v>170</v>
      </c>
      <c r="C13" s="444">
        <v>5025</v>
      </c>
      <c r="D13" s="445">
        <v>5025</v>
      </c>
      <c r="E13" s="106"/>
      <c r="F13" s="106"/>
      <c r="G13" s="106"/>
      <c r="H13" s="106"/>
      <c r="I13" s="106"/>
      <c r="J13" s="106"/>
      <c r="K13" s="106"/>
      <c r="L13" s="106"/>
      <c r="M13" s="117"/>
      <c r="N13" s="117"/>
      <c r="O13" s="36"/>
    </row>
    <row r="14" spans="1:15" x14ac:dyDescent="0.3">
      <c r="A14" s="446" t="s">
        <v>163</v>
      </c>
      <c r="B14" s="443" t="s">
        <v>171</v>
      </c>
      <c r="C14" s="444">
        <v>5025</v>
      </c>
      <c r="D14" s="447">
        <v>5186</v>
      </c>
      <c r="E14" s="106"/>
      <c r="F14" s="25"/>
      <c r="G14" s="25"/>
      <c r="H14" s="25"/>
      <c r="I14" s="25"/>
      <c r="J14" s="25"/>
      <c r="K14" s="25"/>
      <c r="L14" s="25"/>
      <c r="M14" s="117"/>
      <c r="N14" s="117"/>
      <c r="O14" s="36"/>
    </row>
    <row r="15" spans="1:15" x14ac:dyDescent="0.3">
      <c r="A15" s="437" t="s">
        <v>12</v>
      </c>
      <c r="B15" s="443" t="s">
        <v>0</v>
      </c>
      <c r="C15" s="444">
        <v>314469</v>
      </c>
      <c r="D15" s="444">
        <f>D8+D9+D13</f>
        <v>233907</v>
      </c>
      <c r="E15" s="106"/>
      <c r="F15" s="25"/>
      <c r="G15" s="25"/>
      <c r="H15" s="25"/>
      <c r="I15" s="25"/>
      <c r="J15" s="25"/>
      <c r="K15" s="25"/>
      <c r="L15" s="25"/>
      <c r="M15" s="117"/>
      <c r="N15" s="117"/>
    </row>
    <row r="16" spans="1:15" x14ac:dyDescent="0.3">
      <c r="A16" s="124"/>
      <c r="B16" s="85"/>
      <c r="C16" s="44"/>
      <c r="D16" s="44"/>
      <c r="E16" s="106"/>
      <c r="F16" s="25"/>
      <c r="G16" s="25"/>
      <c r="H16" s="25"/>
      <c r="I16" s="25"/>
      <c r="J16" s="25"/>
      <c r="K16" s="25"/>
      <c r="L16" s="25"/>
      <c r="M16" s="117"/>
      <c r="N16" s="117"/>
    </row>
    <row r="17" spans="1:18" x14ac:dyDescent="0.3">
      <c r="A17" s="124"/>
      <c r="B17" s="85"/>
      <c r="C17" s="44"/>
      <c r="D17" s="44"/>
      <c r="E17" s="30"/>
      <c r="F17" s="100"/>
      <c r="G17" s="100"/>
      <c r="H17" s="100"/>
      <c r="I17" s="100"/>
      <c r="J17" s="100"/>
      <c r="K17" s="100"/>
      <c r="L17" s="100"/>
      <c r="M17" s="117"/>
      <c r="N17" s="117"/>
    </row>
    <row r="18" spans="1:18" x14ac:dyDescent="0.3">
      <c r="A18" s="124"/>
      <c r="B18" s="85"/>
      <c r="C18" s="44"/>
      <c r="D18" s="44"/>
      <c r="E18" s="30"/>
      <c r="F18" s="100"/>
      <c r="G18" s="100"/>
      <c r="H18" s="100"/>
      <c r="I18" s="100"/>
      <c r="J18" s="100"/>
      <c r="K18" s="100"/>
      <c r="L18" s="100"/>
      <c r="M18" s="117"/>
      <c r="N18" s="117"/>
    </row>
    <row r="19" spans="1:18" x14ac:dyDescent="0.3">
      <c r="A19" s="124"/>
      <c r="B19" s="85"/>
      <c r="C19" s="44"/>
      <c r="D19" s="44"/>
      <c r="E19" s="106"/>
      <c r="F19" s="25"/>
      <c r="G19" s="25"/>
      <c r="H19" s="25"/>
      <c r="I19" s="25"/>
      <c r="J19" s="25"/>
      <c r="K19" s="25"/>
      <c r="L19" s="25"/>
      <c r="M19" s="117"/>
      <c r="N19" s="117"/>
      <c r="R19" s="102"/>
    </row>
    <row r="20" spans="1:18" x14ac:dyDescent="0.3">
      <c r="A20" s="124"/>
      <c r="B20" s="85"/>
      <c r="C20" s="44"/>
      <c r="D20" s="44"/>
      <c r="E20" s="30"/>
      <c r="F20" s="100"/>
      <c r="G20" s="100"/>
      <c r="H20" s="100"/>
      <c r="I20" s="100"/>
      <c r="J20" s="100"/>
      <c r="K20" s="100"/>
      <c r="L20" s="100"/>
      <c r="M20" s="117"/>
      <c r="N20" s="117"/>
    </row>
    <row r="21" spans="1:18" x14ac:dyDescent="0.3">
      <c r="A21" s="124"/>
      <c r="B21" s="85"/>
      <c r="C21" s="44"/>
      <c r="D21" s="44"/>
      <c r="E21" s="106"/>
      <c r="F21" s="25"/>
      <c r="G21" s="25"/>
      <c r="H21" s="25"/>
      <c r="I21" s="25"/>
      <c r="J21" s="25"/>
      <c r="K21" s="25"/>
      <c r="L21" s="25"/>
      <c r="M21" s="117"/>
      <c r="N21" s="117"/>
    </row>
    <row r="22" spans="1:18" x14ac:dyDescent="0.3">
      <c r="A22" s="101"/>
      <c r="B22" s="100"/>
      <c r="C22" s="30"/>
      <c r="D22" s="30"/>
      <c r="E22" s="30"/>
      <c r="F22" s="100"/>
      <c r="G22" s="100"/>
      <c r="H22" s="100"/>
      <c r="I22" s="100"/>
      <c r="J22" s="100"/>
      <c r="K22" s="100"/>
      <c r="L22" s="100"/>
      <c r="M22" s="117"/>
      <c r="N22" s="117"/>
    </row>
    <row r="23" spans="1:18" x14ac:dyDescent="0.3">
      <c r="A23" s="101"/>
      <c r="B23" s="100"/>
      <c r="C23" s="30"/>
      <c r="D23" s="30"/>
      <c r="E23" s="30"/>
      <c r="F23" s="100"/>
      <c r="G23" s="100"/>
      <c r="H23" s="100"/>
      <c r="I23" s="100"/>
      <c r="J23" s="100"/>
      <c r="K23" s="100"/>
      <c r="L23" s="100"/>
      <c r="M23" s="117"/>
      <c r="N23" s="117"/>
    </row>
    <row r="24" spans="1:18" x14ac:dyDescent="0.3">
      <c r="A24" s="101"/>
      <c r="B24" s="100"/>
      <c r="C24" s="30"/>
      <c r="D24" s="30"/>
      <c r="E24" s="30"/>
      <c r="F24" s="100"/>
      <c r="G24" s="100"/>
      <c r="H24" s="100"/>
      <c r="I24" s="100"/>
      <c r="J24" s="100"/>
      <c r="K24" s="100"/>
      <c r="L24" s="100"/>
      <c r="M24" s="117"/>
      <c r="N24" s="117"/>
    </row>
    <row r="25" spans="1:18" x14ac:dyDescent="0.3">
      <c r="A25" s="16"/>
      <c r="B25" s="25"/>
      <c r="C25" s="106"/>
      <c r="D25" s="106"/>
      <c r="E25" s="106"/>
      <c r="F25" s="25"/>
      <c r="G25" s="25"/>
      <c r="H25" s="25"/>
      <c r="I25" s="25"/>
      <c r="J25" s="25"/>
      <c r="K25" s="25"/>
      <c r="L25" s="25"/>
      <c r="M25" s="117"/>
      <c r="N25" s="117"/>
    </row>
    <row r="26" spans="1:18" x14ac:dyDescent="0.3">
      <c r="A26" s="16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116"/>
      <c r="M26" s="117"/>
      <c r="N26" s="117"/>
    </row>
    <row r="27" spans="1:18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117"/>
      <c r="N27" s="117"/>
    </row>
    <row r="28" spans="1:18" x14ac:dyDescent="0.3">
      <c r="A28" s="36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36"/>
      <c r="N28" s="36"/>
    </row>
    <row r="29" spans="1:18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1:18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1" spans="1:18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1:18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1:14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4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7" spans="1:14" x14ac:dyDescent="0.3">
      <c r="B37" s="569"/>
      <c r="C37" s="569"/>
      <c r="D37" s="570"/>
      <c r="E37" s="570"/>
      <c r="F37" s="570"/>
      <c r="G37" s="570"/>
      <c r="H37" s="95"/>
    </row>
    <row r="38" spans="1:14" x14ac:dyDescent="0.3">
      <c r="B38" s="570"/>
      <c r="C38" s="570"/>
      <c r="D38" s="570"/>
      <c r="E38" s="570"/>
      <c r="F38" s="570"/>
      <c r="G38" s="570"/>
      <c r="H38" s="95"/>
    </row>
    <row r="39" spans="1:14" x14ac:dyDescent="0.3">
      <c r="B39" s="570"/>
      <c r="C39" s="570"/>
      <c r="D39" s="570"/>
      <c r="E39" s="570"/>
      <c r="F39" s="570"/>
      <c r="G39" s="570"/>
      <c r="H39" s="95"/>
    </row>
    <row r="42" spans="1:14" x14ac:dyDescent="0.3">
      <c r="B42" s="629"/>
    </row>
    <row r="43" spans="1:14" x14ac:dyDescent="0.3">
      <c r="B43" s="656"/>
    </row>
  </sheetData>
  <mergeCells count="3">
    <mergeCell ref="B37:G39"/>
    <mergeCell ref="B42:B43"/>
    <mergeCell ref="C1:D3"/>
  </mergeCells>
  <phoneticPr fontId="3" type="noConversion"/>
  <pageMargins left="0.43" right="0.38" top="0.6" bottom="0.98425196850393704" header="0.51181102362204722" footer="0.51181102362204722"/>
  <pageSetup paperSize="9" scale="7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-0.249977111117893"/>
  </sheetPr>
  <dimension ref="A1:I14"/>
  <sheetViews>
    <sheetView view="pageBreakPreview" zoomScale="85" zoomScaleSheetLayoutView="85" workbookViewId="0">
      <selection activeCell="H2" sqref="H2:I3"/>
    </sheetView>
  </sheetViews>
  <sheetFormatPr defaultRowHeight="14.4" x14ac:dyDescent="0.3"/>
  <cols>
    <col min="1" max="1" width="13.88671875" customWidth="1"/>
    <col min="6" max="6" width="5.5546875" customWidth="1"/>
    <col min="7" max="7" width="11.88671875" customWidth="1"/>
    <col min="8" max="9" width="12" customWidth="1"/>
  </cols>
  <sheetData>
    <row r="1" spans="1:9" x14ac:dyDescent="0.3">
      <c r="A1" s="125"/>
      <c r="B1" s="6"/>
      <c r="C1" s="6"/>
      <c r="D1" s="6"/>
      <c r="E1" s="6"/>
      <c r="F1" s="6"/>
      <c r="G1" s="109"/>
      <c r="H1" s="109"/>
      <c r="I1" s="109"/>
    </row>
    <row r="2" spans="1:9" x14ac:dyDescent="0.3">
      <c r="A2" s="242" t="s">
        <v>414</v>
      </c>
      <c r="B2" s="667" t="s">
        <v>499</v>
      </c>
      <c r="C2" s="668"/>
      <c r="D2" s="668"/>
      <c r="E2" s="668"/>
      <c r="F2" s="668"/>
      <c r="G2" s="570"/>
      <c r="H2" s="662" t="s">
        <v>621</v>
      </c>
      <c r="I2" s="570"/>
    </row>
    <row r="3" spans="1:9" ht="32.25" customHeight="1" x14ac:dyDescent="0.3">
      <c r="A3" s="6"/>
      <c r="B3" s="631"/>
      <c r="C3" s="631"/>
      <c r="D3" s="631"/>
      <c r="E3" s="631"/>
      <c r="F3" s="631"/>
      <c r="G3" s="631"/>
      <c r="H3" s="631"/>
      <c r="I3" s="631"/>
    </row>
    <row r="4" spans="1:9" ht="28.5" customHeight="1" x14ac:dyDescent="0.3">
      <c r="A4" s="6"/>
      <c r="B4" s="6"/>
      <c r="C4" s="6"/>
      <c r="D4" s="6"/>
      <c r="E4" s="6"/>
      <c r="F4" s="6"/>
      <c r="G4" s="6"/>
      <c r="H4" s="669" t="s">
        <v>30</v>
      </c>
      <c r="I4" s="670"/>
    </row>
    <row r="5" spans="1:9" s="176" customFormat="1" ht="36.75" customHeight="1" x14ac:dyDescent="0.3">
      <c r="A5" s="75" t="s">
        <v>36</v>
      </c>
      <c r="B5" s="599" t="s">
        <v>37</v>
      </c>
      <c r="C5" s="677"/>
      <c r="D5" s="677"/>
      <c r="E5" s="677"/>
      <c r="F5" s="678"/>
      <c r="G5" s="76" t="s">
        <v>566</v>
      </c>
      <c r="H5" s="76" t="s">
        <v>567</v>
      </c>
      <c r="I5" s="76" t="s">
        <v>551</v>
      </c>
    </row>
    <row r="6" spans="1:9" x14ac:dyDescent="0.3">
      <c r="A6" s="124" t="s">
        <v>9</v>
      </c>
      <c r="B6" s="679" t="s">
        <v>459</v>
      </c>
      <c r="C6" s="680"/>
      <c r="D6" s="680"/>
      <c r="E6" s="680"/>
      <c r="F6" s="681"/>
      <c r="G6" s="154">
        <v>220000</v>
      </c>
      <c r="H6" s="154">
        <v>271151</v>
      </c>
      <c r="I6" s="154">
        <v>271151</v>
      </c>
    </row>
    <row r="7" spans="1:9" x14ac:dyDescent="0.3">
      <c r="A7" s="126"/>
      <c r="B7" s="682"/>
      <c r="C7" s="683"/>
      <c r="D7" s="683"/>
      <c r="E7" s="683"/>
      <c r="F7" s="684"/>
      <c r="G7" s="44"/>
      <c r="H7" s="44"/>
      <c r="I7" s="44"/>
    </row>
    <row r="8" spans="1:9" x14ac:dyDescent="0.3">
      <c r="A8" s="126"/>
      <c r="B8" s="674"/>
      <c r="C8" s="675"/>
      <c r="D8" s="675"/>
      <c r="E8" s="675"/>
      <c r="F8" s="676"/>
      <c r="G8" s="44"/>
      <c r="H8" s="44"/>
      <c r="I8" s="44"/>
    </row>
    <row r="9" spans="1:9" x14ac:dyDescent="0.3">
      <c r="A9" s="126"/>
      <c r="B9" s="674"/>
      <c r="C9" s="675"/>
      <c r="D9" s="675"/>
      <c r="E9" s="675"/>
      <c r="F9" s="676"/>
      <c r="G9" s="44"/>
      <c r="H9" s="44"/>
      <c r="I9" s="44"/>
    </row>
    <row r="10" spans="1:9" s="176" customFormat="1" x14ac:dyDescent="0.3">
      <c r="A10" s="175"/>
      <c r="B10" s="671" t="s">
        <v>0</v>
      </c>
      <c r="C10" s="672"/>
      <c r="D10" s="672"/>
      <c r="E10" s="672"/>
      <c r="F10" s="673"/>
      <c r="G10" s="14">
        <v>220000</v>
      </c>
      <c r="H10" s="14">
        <v>271151</v>
      </c>
      <c r="I10" s="14">
        <f>I6+I7+I8</f>
        <v>271151</v>
      </c>
    </row>
    <row r="11" spans="1:9" x14ac:dyDescent="0.3">
      <c r="A11" s="1"/>
      <c r="B11" s="664"/>
      <c r="C11" s="665"/>
      <c r="D11" s="665"/>
      <c r="E11" s="665"/>
      <c r="F11" s="666"/>
      <c r="G11" s="44"/>
      <c r="H11" s="44"/>
      <c r="I11" s="44"/>
    </row>
    <row r="12" spans="1:9" x14ac:dyDescent="0.3">
      <c r="A12" s="1"/>
      <c r="B12" s="685"/>
      <c r="C12" s="686"/>
      <c r="D12" s="686"/>
      <c r="E12" s="686"/>
      <c r="F12" s="687"/>
      <c r="G12" s="44"/>
      <c r="H12" s="44"/>
      <c r="I12" s="44"/>
    </row>
    <row r="13" spans="1:9" x14ac:dyDescent="0.3">
      <c r="A13" s="1"/>
      <c r="B13" s="664"/>
      <c r="C13" s="665"/>
      <c r="D13" s="665"/>
      <c r="E13" s="665"/>
      <c r="F13" s="666"/>
      <c r="G13" s="44"/>
      <c r="H13" s="44"/>
      <c r="I13" s="44"/>
    </row>
    <row r="14" spans="1:9" x14ac:dyDescent="0.3">
      <c r="A14" s="1"/>
      <c r="B14" s="664"/>
      <c r="C14" s="665"/>
      <c r="D14" s="665"/>
      <c r="E14" s="665"/>
      <c r="F14" s="666"/>
      <c r="G14" s="44"/>
      <c r="H14" s="44"/>
      <c r="I14" s="44"/>
    </row>
  </sheetData>
  <mergeCells count="13">
    <mergeCell ref="B13:F13"/>
    <mergeCell ref="B14:F14"/>
    <mergeCell ref="H2:I3"/>
    <mergeCell ref="B2:G3"/>
    <mergeCell ref="H4:I4"/>
    <mergeCell ref="B10:F10"/>
    <mergeCell ref="B9:F9"/>
    <mergeCell ref="B5:F5"/>
    <mergeCell ref="B6:F6"/>
    <mergeCell ref="B7:F7"/>
    <mergeCell ref="B8:F8"/>
    <mergeCell ref="B11:F11"/>
    <mergeCell ref="B12:F12"/>
  </mergeCells>
  <phoneticPr fontId="22" type="noConversion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10</vt:i4>
      </vt:variant>
    </vt:vector>
  </HeadingPairs>
  <TitlesOfParts>
    <vt:vector size="34" baseType="lpstr">
      <vt:lpstr>2019 1.bevkiadfőössz. </vt:lpstr>
      <vt:lpstr>2. önkorm.bevkiad</vt:lpstr>
      <vt:lpstr>3-9 önálló int.be-ki.-OK</vt:lpstr>
      <vt:lpstr>10.tartalékok - OK</vt:lpstr>
      <vt:lpstr>11.segélyek - OK</vt:lpstr>
      <vt:lpstr>12.engedélyezett létszám_OK</vt:lpstr>
      <vt:lpstr>13.pénzeszköz átadás - OK</vt:lpstr>
      <vt:lpstr>14.közvetett támogatás</vt:lpstr>
      <vt:lpstr>15.műk.tám.saját kft-nek-OK</vt:lpstr>
      <vt:lpstr>16.tartós részesedések-OK</vt:lpstr>
      <vt:lpstr>17.pénzeszköz vált.-OK</vt:lpstr>
      <vt:lpstr>18a-b pénzforg.mérleg</vt:lpstr>
      <vt:lpstr>19.egysz.mérleg,eredmény</vt:lpstr>
      <vt:lpstr>20.maradvány-OK</vt:lpstr>
      <vt:lpstr>21.egysz.váll.maradvány-OK</vt:lpstr>
      <vt:lpstr>22.vagyonkimutatás</vt:lpstr>
      <vt:lpstr>23.Unios támogatások</vt:lpstr>
      <vt:lpstr>Tájékoztató-1 Áll tám</vt:lpstr>
      <vt:lpstr>Tájék 2 - támogatások</vt:lpstr>
      <vt:lpstr>Tájék 3 -beruh,felúj</vt:lpstr>
      <vt:lpstr>Tájék 4 Vagyonkimut</vt:lpstr>
      <vt:lpstr>Tájék 5 - 2019. évi továbbiévi </vt:lpstr>
      <vt:lpstr>Tájék 6 - hitelek</vt:lpstr>
      <vt:lpstr>Tájék 7 - nyújtott kölcsönök</vt:lpstr>
      <vt:lpstr>'10.tartalékok - OK'!Nyomtatási_terület</vt:lpstr>
      <vt:lpstr>'11.segélyek - OK'!Nyomtatási_terület</vt:lpstr>
      <vt:lpstr>'12.engedélyezett létszám_OK'!Nyomtatási_terület</vt:lpstr>
      <vt:lpstr>'14.közvetett támogatás'!Nyomtatási_terület</vt:lpstr>
      <vt:lpstr>'17.pénzeszköz vált.-OK'!Nyomtatási_terület</vt:lpstr>
      <vt:lpstr>'18a-b pénzforg.mérleg'!Nyomtatási_terület</vt:lpstr>
      <vt:lpstr>'2. önkorm.bevkiad'!Nyomtatási_terület</vt:lpstr>
      <vt:lpstr>'2019 1.bevkiadfőössz. '!Nyomtatási_terület</vt:lpstr>
      <vt:lpstr>'3-9 önálló int.be-ki.-OK'!Nyomtatási_terület</vt:lpstr>
      <vt:lpstr>'Tájék 2 - támogatások'!Nyomtatási_terület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Cserép Zsolt</cp:lastModifiedBy>
  <cp:lastPrinted>2020-07-10T08:55:50Z</cp:lastPrinted>
  <dcterms:created xsi:type="dcterms:W3CDTF">2012-02-02T18:37:10Z</dcterms:created>
  <dcterms:modified xsi:type="dcterms:W3CDTF">2020-07-12T08:26:19Z</dcterms:modified>
</cp:coreProperties>
</file>